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en_skoroszyt" defaultThemeVersion="124226"/>
  <mc:AlternateContent xmlns:mc="http://schemas.openxmlformats.org/markup-compatibility/2006">
    <mc:Choice Requires="x15">
      <x15ac:absPath xmlns:x15ac="http://schemas.microsoft.com/office/spreadsheetml/2010/11/ac" url="https://rhenusglobal.sharepoint.com/sites/rospl_finance/Shared Documents/Księgowość/bilanse/2024/RDW/bilans_202412/"/>
    </mc:Choice>
  </mc:AlternateContent>
  <xr:revisionPtr revIDLastSave="143" documentId="13_ncr:1_{3E44C989-8F0A-41CC-BFE6-B9807893BDE2}" xr6:coauthVersionLast="47" xr6:coauthVersionMax="47" xr10:uidLastSave="{D73B5DA8-941E-4DC8-A4CB-EE7DF03AFFB8}"/>
  <bookViews>
    <workbookView xWindow="-120" yWindow="-120" windowWidth="29040" windowHeight="15720" tabRatio="797" firstSheet="8" activeTab="8" xr2:uid="{00000000-000D-0000-FFFF-FFFF00000000}"/>
  </bookViews>
  <sheets>
    <sheet name="Arkusz3" sheetId="100" state="veryHidden" r:id="rId1"/>
    <sheet name="Mapping" sheetId="105" state="veryHidden" r:id="rId2"/>
    <sheet name="Szkielet" sheetId="106" state="veryHidden" r:id="rId3"/>
    <sheet name="Rob" sheetId="107" state="veryHidden" r:id="rId4"/>
    <sheet name="Mapowanie" sheetId="103" state="veryHidden" r:id="rId5"/>
    <sheet name="PKD" sheetId="97" state="hidden" r:id="rId6"/>
    <sheet name="Nota do Z. Zm. w Kap." sheetId="62" state="hidden" r:id="rId7"/>
    <sheet name="nota do CF" sheetId="61" state="hidden" r:id="rId8"/>
    <sheet name="SPRAWOZDANIE" sheetId="70" r:id="rId9"/>
    <sheet name="DE" sheetId="109" r:id="rId10"/>
    <sheet name="GA" sheetId="5" r:id="rId11"/>
    <sheet name="n" sheetId="4" r:id="rId12"/>
    <sheet name="SPRAWOZDANIE S.A." sheetId="73" state="hidden" r:id="rId13"/>
  </sheets>
  <externalReferences>
    <externalReference r:id="rId14"/>
    <externalReference r:id="rId15"/>
  </externalReferences>
  <definedNames>
    <definedName name="_xlnm._FilterDatabase" localSheetId="10" hidden="1">GA!$G$17</definedName>
    <definedName name="_xlnm._FilterDatabase" localSheetId="4" hidden="1">Mapowanie!$A$1:$C$530</definedName>
    <definedName name="_xlnm._FilterDatabase" localSheetId="1" hidden="1">Mapping!$A$1:$G$893</definedName>
    <definedName name="_xlnm._FilterDatabase" localSheetId="11" hidden="1">n!$A$2:$K$1578</definedName>
    <definedName name="_xlnm._FilterDatabase" localSheetId="5" hidden="1">PKD!$A$1:$B$656</definedName>
    <definedName name="_xlnm._FilterDatabase" localSheetId="2" hidden="1">Szkielet!$A$7:$D$7</definedName>
    <definedName name="adres" localSheetId="0">[1]GA2!$D$20</definedName>
    <definedName name="adres">GA!$D$18</definedName>
    <definedName name="arkusz_korekt">GA!#REF!</definedName>
    <definedName name="DaneZewnętrzne_1" localSheetId="0" hidden="1">Arkusz3!$B$1:$B$49</definedName>
    <definedName name="datrap">GA!$D$52</definedName>
    <definedName name="dzb" localSheetId="0">[1]GA2!$D$28</definedName>
    <definedName name="dzb">GA!$D$24</definedName>
    <definedName name="dzbo" localSheetId="0">[1]GA2!$D$33</definedName>
    <definedName name="dzbo">GA!$D$29</definedName>
    <definedName name="dzbz">[2]Dane!$AF$24</definedName>
    <definedName name="gdzie" localSheetId="0">[1]GA2!$C$17</definedName>
    <definedName name="gdzie">GA!#REF!</definedName>
    <definedName name="gdzie2" localSheetId="0">[1]GA2!$D$17</definedName>
    <definedName name="gdzie2">GA!#REF!</definedName>
    <definedName name="jezyk" localSheetId="0">[1]GA2!$D$14</definedName>
    <definedName name="jezyk">GA!$D$14</definedName>
    <definedName name="jezyk1">GA!$D$14</definedName>
    <definedName name="kod" localSheetId="0">[1]GA2!$D$21</definedName>
    <definedName name="kod">GA!$D$19</definedName>
    <definedName name="ksh">#REF!</definedName>
    <definedName name="nazwa_spolki" localSheetId="0">[1]GA2!$D$19</definedName>
    <definedName name="nazwa_spolki">GA!$D$17</definedName>
    <definedName name="_xlnm.Print_Area" localSheetId="9">DE!$B$2:$V$257</definedName>
    <definedName name="_xlnm.Print_Area" localSheetId="10">GA!$B$2:$H$71</definedName>
    <definedName name="_xlnm.Print_Area" localSheetId="7">'nota do CF'!$B$2:$G$115</definedName>
    <definedName name="_xlnm.Print_Area" localSheetId="6">'Nota do Z. Zm. w Kap.'!$B$2:$E$117</definedName>
    <definedName name="_xlnm.Print_Area" localSheetId="8">SPRAWOZDANIE!$B$2:$V$204</definedName>
    <definedName name="_xlnm.Print_Area" localSheetId="12">'SPRAWOZDANIE S.A.'!$B$2:$V$253</definedName>
    <definedName name="oddzial" localSheetId="0">[1]GA2!$D$16</definedName>
    <definedName name="oddzial">GA!#REF!</definedName>
    <definedName name="oddzial_dane_tabela" localSheetId="0">[1]GA2!$L$31:$R$36</definedName>
    <definedName name="oddzial_dane_tabela">GA!$L$27:$R$32</definedName>
    <definedName name="oddzial_de">GA!#REF!</definedName>
    <definedName name="oddzial_eng">GA!#REF!</definedName>
    <definedName name="oddzial_w_tabela" localSheetId="0">[1]GA2!$L$16:$P$21</definedName>
    <definedName name="oddzial_w_tabela">GA!$L$16:$P$19</definedName>
    <definedName name="oddzialde">GA!#REF!</definedName>
    <definedName name="OLE_LINK1" localSheetId="11">n!$G$110</definedName>
    <definedName name="p2dz">GA!$D$39</definedName>
    <definedName name="p2dzo">GA!$E$39</definedName>
    <definedName name="pdz" localSheetId="0">[1]GA2!$D$38</definedName>
    <definedName name="pdz">GA!$D$34</definedName>
    <definedName name="pdzo">GA!$E$34</definedName>
    <definedName name="ro" localSheetId="0">[1]GA2!$D$15</definedName>
    <definedName name="ro">GA!$D$15</definedName>
    <definedName name="rok" localSheetId="0">[1]GA2!$D$15</definedName>
    <definedName name="rok">GA!$D$15</definedName>
    <definedName name="siedziba" localSheetId="0">[1]GA2!$D$22</definedName>
    <definedName name="siedziba">GA!$D$20</definedName>
    <definedName name="Spółka">GA!$D$17</definedName>
    <definedName name="ST_WD" localSheetId="0">[1]Introduction!$AC$86</definedName>
    <definedName name="ST_WD">#REF!</definedName>
    <definedName name="strata">#REF!</definedName>
    <definedName name="strata1">#REF!</definedName>
    <definedName name="tytul" localSheetId="0">[1]GA2!$D$24</definedName>
    <definedName name="tytul">GA!$D$22</definedName>
    <definedName name="_xlnm.Print_Titles" localSheetId="7">'nota do CF'!$2:$2</definedName>
    <definedName name="_xlnm.Print_Titles" localSheetId="6">'Nota do Z. Zm. w Kap.'!$2:$2</definedName>
    <definedName name="ulica">GA!$D$18</definedName>
    <definedName name="UoR">n!$A$31</definedName>
    <definedName name="wart.dolna" localSheetId="0">[1]Introduction!$AC$81</definedName>
    <definedName name="wart.dolna">#REF!</definedName>
    <definedName name="wCF" localSheetId="0">[1]GA2!$D$52</definedName>
    <definedName name="wCF">GA!$D$48</definedName>
    <definedName name="WD.wnip">#REF!</definedName>
    <definedName name="wd_wnip">#REF!</definedName>
    <definedName name="WG_ST" localSheetId="0">[1]Introduction!$AC$87</definedName>
    <definedName name="WG_ST">#REF!</definedName>
    <definedName name="WG_WNIP" localSheetId="0">[1]Introduction!$AC$83</definedName>
    <definedName name="WG_WNIP">#REF!</definedName>
    <definedName name="wrach" localSheetId="0">[1]GA2!$D$49</definedName>
    <definedName name="wrach">GA!$D$45</definedName>
    <definedName name="xx">[2]Dane!$S$24</definedName>
    <definedName name="xxx">[2]Dane!$S$24</definedName>
    <definedName name="ZZwk">GA!$D$50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9" i="70" l="1"/>
  <c r="B250" i="109" l="1"/>
  <c r="B244" i="109"/>
  <c r="B242" i="109"/>
  <c r="C239" i="109"/>
  <c r="C235" i="109"/>
  <c r="C228" i="109"/>
  <c r="C218" i="109"/>
  <c r="C214" i="109"/>
  <c r="C205" i="109"/>
  <c r="C195" i="109"/>
  <c r="C187" i="109"/>
  <c r="C168" i="109"/>
  <c r="B164" i="109"/>
  <c r="B160" i="109"/>
  <c r="C157" i="109"/>
  <c r="B133" i="109"/>
  <c r="C109" i="109"/>
  <c r="B107" i="109"/>
  <c r="C100" i="109"/>
  <c r="B98" i="109"/>
  <c r="C94" i="109"/>
  <c r="B92" i="109"/>
  <c r="B86" i="109"/>
  <c r="C78" i="109"/>
  <c r="C76" i="109"/>
  <c r="C73" i="109"/>
  <c r="U70" i="109"/>
  <c r="D70" i="109"/>
  <c r="U68" i="109"/>
  <c r="D68" i="109"/>
  <c r="U66" i="109"/>
  <c r="D66" i="109"/>
  <c r="U64" i="109"/>
  <c r="D64" i="109"/>
  <c r="U62" i="109"/>
  <c r="D62" i="109"/>
  <c r="U60" i="109"/>
  <c r="D60" i="109"/>
  <c r="U58" i="109"/>
  <c r="D58" i="109"/>
  <c r="U56" i="109"/>
  <c r="D56" i="109"/>
  <c r="U54" i="109"/>
  <c r="D54" i="109"/>
  <c r="B51" i="109"/>
  <c r="T48" i="109"/>
  <c r="B47" i="109"/>
  <c r="H22" i="109"/>
  <c r="H21" i="109"/>
  <c r="U68" i="70" l="1"/>
  <c r="D68" i="70"/>
  <c r="C183" i="70"/>
  <c r="C602" i="4"/>
  <c r="B602" i="4"/>
  <c r="A602" i="4"/>
  <c r="B191" i="70" l="1"/>
  <c r="U56" i="70" l="1"/>
  <c r="A27" i="4" l="1"/>
  <c r="B123" i="70"/>
  <c r="D24" i="5"/>
  <c r="C114" i="4"/>
  <c r="B114" i="4"/>
  <c r="A114" i="4"/>
  <c r="C132" i="106"/>
  <c r="C133" i="106"/>
  <c r="C138" i="106"/>
  <c r="C139" i="106"/>
  <c r="C144" i="106"/>
  <c r="C145" i="106"/>
  <c r="C150" i="106"/>
  <c r="C151" i="106"/>
  <c r="C156" i="106"/>
  <c r="C157" i="106"/>
  <c r="C158" i="106"/>
  <c r="C159" i="106"/>
  <c r="C163" i="106"/>
  <c r="C167" i="106"/>
  <c r="C171" i="106"/>
  <c r="C175" i="106"/>
  <c r="C176" i="106"/>
  <c r="C180" i="106"/>
  <c r="C181" i="106"/>
  <c r="C185" i="106"/>
  <c r="C186" i="106"/>
  <c r="C190" i="106"/>
  <c r="C191" i="106"/>
  <c r="C192" i="106"/>
  <c r="C196" i="106"/>
  <c r="C200" i="106"/>
  <c r="C204" i="106"/>
  <c r="C205" i="106"/>
  <c r="C209" i="106"/>
  <c r="C210" i="106"/>
  <c r="C214" i="106"/>
  <c r="C215" i="106"/>
  <c r="C219" i="106"/>
  <c r="C220" i="106"/>
  <c r="C224" i="106"/>
  <c r="C225" i="106"/>
  <c r="C226" i="106"/>
  <c r="C230" i="106"/>
  <c r="C231" i="106"/>
  <c r="C235" i="106"/>
  <c r="C236" i="106"/>
  <c r="C237" i="106"/>
  <c r="C241" i="106"/>
  <c r="C245" i="106"/>
  <c r="C246" i="106"/>
  <c r="C250" i="106"/>
  <c r="C251" i="106"/>
  <c r="C255" i="106"/>
  <c r="C256" i="106"/>
  <c r="C257" i="106"/>
  <c r="C261" i="106"/>
  <c r="C265" i="106"/>
  <c r="C266" i="106"/>
  <c r="C270" i="106"/>
  <c r="C271" i="106"/>
  <c r="C275" i="106"/>
  <c r="C279" i="106"/>
  <c r="C283" i="106"/>
  <c r="C284" i="106"/>
  <c r="C288" i="106"/>
  <c r="C289" i="106"/>
  <c r="C293" i="106"/>
  <c r="C294" i="106"/>
  <c r="C298" i="106"/>
  <c r="C299" i="106"/>
  <c r="C300" i="106"/>
  <c r="C304" i="106"/>
  <c r="C308" i="106"/>
  <c r="C309" i="106"/>
  <c r="C313" i="106"/>
  <c r="C314" i="106"/>
  <c r="C318" i="106"/>
  <c r="C319" i="106"/>
  <c r="C323" i="106"/>
  <c r="C324" i="106"/>
  <c r="C325" i="106"/>
  <c r="C329" i="106"/>
  <c r="C333" i="106"/>
  <c r="C334" i="106"/>
  <c r="C338" i="106"/>
  <c r="C339" i="106"/>
  <c r="C343" i="106"/>
  <c r="C344" i="106"/>
  <c r="C348" i="106"/>
  <c r="C349" i="106"/>
  <c r="C350" i="106"/>
  <c r="C351" i="106"/>
  <c r="C355" i="106"/>
  <c r="C356" i="106"/>
  <c r="C357" i="106"/>
  <c r="C361" i="106"/>
  <c r="C365" i="106"/>
  <c r="C366" i="106"/>
  <c r="C370" i="106"/>
  <c r="C371" i="106"/>
  <c r="C372" i="106"/>
  <c r="C373" i="106"/>
  <c r="C377" i="106"/>
  <c r="C381" i="106"/>
  <c r="C385" i="106"/>
  <c r="C386" i="106"/>
  <c r="C390" i="106"/>
  <c r="C391" i="106"/>
  <c r="C395" i="106"/>
  <c r="C396" i="106"/>
  <c r="C400" i="106"/>
  <c r="C401" i="106"/>
  <c r="C405" i="106"/>
  <c r="C406" i="106"/>
  <c r="C407" i="106"/>
  <c r="C411" i="106"/>
  <c r="C415" i="106"/>
  <c r="C419" i="106"/>
  <c r="C423" i="106"/>
  <c r="C424" i="106"/>
  <c r="C428" i="106"/>
  <c r="C429" i="106"/>
  <c r="C430" i="106"/>
  <c r="C434" i="106"/>
  <c r="C435" i="106"/>
  <c r="C436" i="106"/>
  <c r="C440" i="106"/>
  <c r="C444" i="106"/>
  <c r="C448" i="106"/>
  <c r="C449" i="106"/>
  <c r="C453" i="106"/>
  <c r="C454" i="106"/>
  <c r="C455" i="106"/>
  <c r="C459" i="106"/>
  <c r="C460" i="106"/>
  <c r="C461" i="106"/>
  <c r="C465" i="106"/>
  <c r="C469" i="106"/>
  <c r="C473" i="106"/>
  <c r="C474" i="106"/>
  <c r="C478" i="106"/>
  <c r="C479" i="106"/>
  <c r="C480" i="106"/>
  <c r="C484" i="106"/>
  <c r="C485" i="106"/>
  <c r="C489" i="106"/>
  <c r="C490" i="106"/>
  <c r="C494" i="106"/>
  <c r="C495" i="106"/>
  <c r="C496" i="106"/>
  <c r="C497" i="106"/>
  <c r="C501" i="106"/>
  <c r="C505" i="106"/>
  <c r="C509" i="106"/>
  <c r="C513" i="106"/>
  <c r="C514" i="106"/>
  <c r="C518" i="106"/>
  <c r="C519" i="106"/>
  <c r="C523" i="106"/>
  <c r="C524" i="106"/>
  <c r="C528" i="106"/>
  <c r="C529" i="106"/>
  <c r="C530" i="106"/>
  <c r="C534" i="106"/>
  <c r="C538" i="106"/>
  <c r="C539" i="106"/>
  <c r="C543" i="106"/>
  <c r="C544" i="106"/>
  <c r="C548" i="106"/>
  <c r="C549" i="106"/>
  <c r="C553" i="106"/>
  <c r="C554" i="106"/>
  <c r="C555" i="106"/>
  <c r="C559" i="106"/>
  <c r="C563" i="106"/>
  <c r="C564" i="106"/>
  <c r="C568" i="106"/>
  <c r="C569" i="106"/>
  <c r="C573" i="106"/>
  <c r="C574" i="106"/>
  <c r="C575" i="106"/>
  <c r="C576" i="106"/>
  <c r="C580" i="106"/>
  <c r="C581" i="106"/>
  <c r="C582" i="106"/>
  <c r="C586" i="106"/>
  <c r="C587" i="106"/>
  <c r="C588" i="106"/>
  <c r="C592" i="106"/>
  <c r="C593" i="106"/>
  <c r="C597" i="106"/>
  <c r="C598" i="106"/>
  <c r="C599" i="106"/>
  <c r="C603" i="106"/>
  <c r="C607" i="106"/>
  <c r="C611" i="106"/>
  <c r="C612" i="106"/>
  <c r="C616" i="106"/>
  <c r="C620" i="106"/>
  <c r="C621" i="106"/>
  <c r="C622" i="106"/>
  <c r="C626" i="106"/>
  <c r="C630" i="106"/>
  <c r="C631" i="106"/>
  <c r="C632" i="106"/>
  <c r="C636" i="106"/>
  <c r="C640" i="106"/>
  <c r="C641" i="106"/>
  <c r="C645" i="106"/>
  <c r="C646" i="106"/>
  <c r="C647" i="106"/>
  <c r="C651" i="106"/>
  <c r="C652" i="106"/>
  <c r="C656" i="106"/>
  <c r="C657" i="106"/>
  <c r="C661" i="106"/>
  <c r="C662" i="106"/>
  <c r="C663" i="106"/>
  <c r="C667" i="106"/>
  <c r="C671" i="106"/>
  <c r="C675" i="106"/>
  <c r="C676" i="106"/>
  <c r="C680" i="106"/>
  <c r="C684" i="106"/>
  <c r="C685" i="106"/>
  <c r="C689" i="106"/>
  <c r="C690" i="106"/>
  <c r="C691" i="106"/>
  <c r="C695" i="106"/>
  <c r="C699" i="106"/>
  <c r="C700" i="106"/>
  <c r="C704" i="106"/>
  <c r="C705" i="106"/>
  <c r="C706" i="106"/>
  <c r="C707" i="106"/>
  <c r="C711" i="106"/>
  <c r="C715" i="106"/>
  <c r="C716" i="106"/>
  <c r="C720" i="106"/>
  <c r="C721" i="106"/>
  <c r="C725" i="106"/>
  <c r="C729" i="106"/>
  <c r="C730" i="106"/>
  <c r="C734" i="106"/>
  <c r="C735" i="106"/>
  <c r="C739" i="106"/>
  <c r="C740" i="106"/>
  <c r="C744" i="106"/>
  <c r="C745" i="106"/>
  <c r="C749" i="106"/>
  <c r="C750" i="106"/>
  <c r="C751" i="106"/>
  <c r="C752" i="106"/>
  <c r="C756" i="106"/>
  <c r="C760" i="106"/>
  <c r="C764" i="106"/>
  <c r="C768" i="106"/>
  <c r="C769" i="106"/>
  <c r="C773" i="106"/>
  <c r="C774" i="106"/>
  <c r="C775" i="106"/>
  <c r="C779" i="106"/>
  <c r="C780" i="106"/>
  <c r="C781" i="106"/>
  <c r="C785" i="106"/>
  <c r="C789" i="106"/>
  <c r="C793" i="106"/>
  <c r="C794" i="106"/>
  <c r="C798" i="106"/>
  <c r="C799" i="106"/>
  <c r="C800" i="106"/>
  <c r="C804" i="106"/>
  <c r="C805" i="106"/>
  <c r="C806" i="106"/>
  <c r="C810" i="106"/>
  <c r="C814" i="106"/>
  <c r="C815" i="106"/>
  <c r="C819" i="106"/>
  <c r="C820" i="106"/>
  <c r="C824" i="106"/>
  <c r="C825" i="106"/>
  <c r="C829" i="106"/>
  <c r="C833" i="106"/>
  <c r="C834" i="106"/>
  <c r="C838" i="106"/>
  <c r="C839" i="106"/>
  <c r="C840" i="106"/>
  <c r="C844" i="106"/>
  <c r="C845" i="106"/>
  <c r="C849" i="106"/>
  <c r="C850" i="106"/>
  <c r="C854" i="106"/>
  <c r="C855" i="106"/>
  <c r="C859" i="106"/>
  <c r="C860" i="106"/>
  <c r="C864" i="106"/>
  <c r="C865" i="106"/>
  <c r="C866" i="106"/>
  <c r="C870" i="106"/>
  <c r="C871" i="106"/>
  <c r="C872" i="106"/>
  <c r="C876" i="106"/>
  <c r="C880" i="106"/>
  <c r="C881" i="106"/>
  <c r="C885" i="106"/>
  <c r="C889" i="106"/>
  <c r="C890" i="106"/>
  <c r="C894" i="106"/>
  <c r="C895" i="106"/>
  <c r="C896" i="106"/>
  <c r="C897" i="106"/>
  <c r="C898" i="106"/>
  <c r="C899" i="106"/>
  <c r="C900" i="106"/>
  <c r="C901" i="106"/>
  <c r="C902" i="106"/>
  <c r="C906" i="106"/>
  <c r="C910" i="106"/>
  <c r="C911" i="106"/>
  <c r="C915" i="106"/>
  <c r="C916" i="106"/>
  <c r="C920" i="106"/>
  <c r="C921" i="106"/>
  <c r="C925" i="106"/>
  <c r="C926" i="106"/>
  <c r="C930" i="106"/>
  <c r="C931" i="106"/>
  <c r="C932" i="106"/>
  <c r="C936" i="106"/>
  <c r="C940" i="106"/>
  <c r="C941" i="106"/>
  <c r="C945" i="106"/>
  <c r="C946" i="106"/>
  <c r="C950" i="106"/>
  <c r="C951" i="106"/>
  <c r="C955" i="106"/>
  <c r="C959" i="106"/>
  <c r="C960" i="106"/>
  <c r="C961" i="106"/>
  <c r="C965" i="106"/>
  <c r="C966" i="106"/>
  <c r="C970" i="106"/>
  <c r="C974" i="106"/>
  <c r="C975" i="106"/>
  <c r="C976" i="106"/>
  <c r="C980" i="106"/>
  <c r="C981" i="106"/>
  <c r="C985" i="106"/>
  <c r="C986" i="106"/>
  <c r="C987" i="106"/>
  <c r="C991" i="106"/>
  <c r="C992" i="106"/>
  <c r="C996" i="106"/>
  <c r="C1000" i="106"/>
  <c r="C1001" i="106"/>
  <c r="C1005" i="106"/>
  <c r="C1006" i="106"/>
  <c r="C1010" i="106"/>
  <c r="C1011" i="106"/>
  <c r="C1015" i="106"/>
  <c r="C1016" i="106"/>
  <c r="C1017" i="106"/>
  <c r="C1021" i="106"/>
  <c r="C1025" i="106"/>
  <c r="C1026" i="106"/>
  <c r="C1030" i="106"/>
  <c r="C1031" i="106"/>
  <c r="C1035" i="106"/>
  <c r="C1036" i="106"/>
  <c r="C1037" i="106"/>
  <c r="C1041" i="106"/>
  <c r="C1042" i="106"/>
  <c r="C1046" i="106"/>
  <c r="C1050" i="106"/>
  <c r="C1054" i="106"/>
  <c r="C1058" i="106"/>
  <c r="C1059" i="106"/>
  <c r="C1060" i="106"/>
  <c r="C1064" i="106"/>
  <c r="C1068" i="106"/>
  <c r="C1069" i="106"/>
  <c r="C1070" i="106"/>
  <c r="C1071" i="106"/>
  <c r="C1075" i="106"/>
  <c r="C1079" i="106"/>
  <c r="C1080" i="106"/>
  <c r="C1081" i="106"/>
  <c r="C1085" i="106"/>
  <c r="C1089" i="106"/>
  <c r="C1090" i="106"/>
  <c r="C1091" i="106"/>
  <c r="C1095" i="106"/>
  <c r="C1096" i="106"/>
  <c r="C1100" i="106"/>
  <c r="C1101" i="106"/>
  <c r="C1102" i="106"/>
  <c r="C1106" i="106"/>
  <c r="C1110" i="106"/>
  <c r="C1114" i="106"/>
  <c r="C1115" i="106"/>
  <c r="C1116" i="106"/>
  <c r="C1120" i="106"/>
  <c r="C1124" i="106"/>
  <c r="C1125" i="106"/>
  <c r="C1126" i="106"/>
  <c r="C1130" i="106"/>
  <c r="C1131" i="106"/>
  <c r="C1135" i="106"/>
  <c r="C1136" i="106"/>
  <c r="C1137" i="106"/>
  <c r="C1141" i="106"/>
  <c r="C1142" i="106"/>
  <c r="C1146" i="106"/>
  <c r="C1147" i="106"/>
  <c r="C1151" i="106"/>
  <c r="C1152" i="106"/>
  <c r="C1156" i="106"/>
  <c r="C1157" i="106"/>
  <c r="C1158" i="106"/>
  <c r="C1159" i="106"/>
  <c r="C1160" i="106"/>
  <c r="C1164" i="106"/>
  <c r="C1168" i="106"/>
  <c r="C1169" i="106"/>
  <c r="C1173" i="106"/>
  <c r="C1174" i="106"/>
  <c r="C1175" i="106"/>
  <c r="C1179" i="106"/>
  <c r="C1183" i="106"/>
  <c r="C1187" i="106"/>
  <c r="C1191" i="106"/>
  <c r="C1195" i="106"/>
  <c r="C1196" i="106"/>
  <c r="C1198" i="106"/>
  <c r="C1202" i="106"/>
  <c r="C1203" i="106"/>
  <c r="C1204" i="106"/>
  <c r="C1205" i="106"/>
  <c r="C1209" i="106"/>
  <c r="C1213" i="106"/>
  <c r="C1214" i="106"/>
  <c r="C1216" i="106"/>
  <c r="C1220" i="106"/>
  <c r="C1221" i="106"/>
  <c r="C1222" i="106"/>
  <c r="C1223" i="106"/>
  <c r="C1224" i="106"/>
  <c r="C1228" i="106"/>
  <c r="C1229" i="106"/>
  <c r="C1230" i="106"/>
  <c r="C1234" i="106"/>
  <c r="C1238" i="106"/>
  <c r="C1242" i="106"/>
  <c r="C1246" i="106"/>
  <c r="C1247" i="106"/>
  <c r="C1251" i="106"/>
  <c r="C1252" i="106"/>
  <c r="C1256" i="106"/>
  <c r="C1257" i="106"/>
  <c r="C1259" i="106"/>
  <c r="C1263" i="106"/>
  <c r="C1264" i="106"/>
  <c r="C1265" i="106"/>
  <c r="C1266" i="106"/>
  <c r="C1270" i="106"/>
  <c r="C1274" i="106"/>
  <c r="C1275" i="106"/>
  <c r="C1277" i="106"/>
  <c r="C1281" i="106"/>
  <c r="C1282" i="106"/>
  <c r="C1283" i="106"/>
  <c r="C1284" i="106"/>
  <c r="C1285" i="106"/>
  <c r="C1289" i="106"/>
  <c r="C1290" i="106"/>
  <c r="C1291" i="106"/>
  <c r="C1295" i="106"/>
  <c r="C1299" i="106"/>
  <c r="C1303" i="106"/>
  <c r="C1305" i="106"/>
  <c r="C1309" i="106"/>
  <c r="C1310" i="106"/>
  <c r="C1311" i="106"/>
  <c r="C1313" i="106"/>
  <c r="C1317" i="106"/>
  <c r="C1318" i="106"/>
  <c r="C1319" i="106"/>
  <c r="C1320" i="106"/>
  <c r="C1324" i="106"/>
  <c r="C1328" i="106"/>
  <c r="C1329" i="106"/>
  <c r="C1331" i="106"/>
  <c r="C1335" i="106"/>
  <c r="C1336" i="106"/>
  <c r="C1337" i="106"/>
  <c r="C1338" i="106"/>
  <c r="C1339" i="106"/>
  <c r="C1343" i="106"/>
  <c r="C1344" i="106"/>
  <c r="C1345" i="106"/>
  <c r="C1349" i="106"/>
  <c r="C1353" i="106"/>
  <c r="C1357" i="106"/>
  <c r="C1359" i="106"/>
  <c r="C1363" i="106"/>
  <c r="C1364" i="106"/>
  <c r="C1365" i="106"/>
  <c r="C1367" i="106"/>
  <c r="C1371" i="106"/>
  <c r="C1372" i="106"/>
  <c r="C1373" i="106"/>
  <c r="C1374" i="106"/>
  <c r="C1378" i="106"/>
  <c r="C1380" i="106"/>
  <c r="C1384" i="106"/>
  <c r="C1385" i="106"/>
  <c r="C1386" i="106"/>
  <c r="C1388" i="106"/>
  <c r="C1392" i="106"/>
  <c r="C1393" i="106"/>
  <c r="C1394" i="106"/>
  <c r="C1395" i="106"/>
  <c r="C1396" i="106"/>
  <c r="C1400" i="106"/>
  <c r="C1401" i="106"/>
  <c r="C1402" i="106"/>
  <c r="C1406" i="106"/>
  <c r="C1410" i="106"/>
  <c r="C1414" i="106"/>
  <c r="C1415" i="106"/>
  <c r="C1419" i="106"/>
  <c r="C1420" i="106"/>
  <c r="C1421" i="106"/>
  <c r="C1425" i="106"/>
  <c r="C1429" i="106"/>
  <c r="C1433" i="106"/>
  <c r="C1434" i="106"/>
  <c r="C1436" i="106"/>
  <c r="C1440" i="106"/>
  <c r="C1441" i="106"/>
  <c r="C1442" i="106"/>
  <c r="C1443" i="106"/>
  <c r="C1447" i="106"/>
  <c r="C1449" i="106"/>
  <c r="C1453" i="106"/>
  <c r="C1454" i="106"/>
  <c r="C1455" i="106"/>
  <c r="C1457" i="106"/>
  <c r="C1461" i="106"/>
  <c r="C1462" i="106"/>
  <c r="C1463" i="106"/>
  <c r="C1464" i="106"/>
  <c r="C1465" i="106"/>
  <c r="C1469" i="106"/>
  <c r="C1470" i="106"/>
  <c r="C1474" i="106"/>
  <c r="C1478" i="106"/>
  <c r="C1479" i="106"/>
  <c r="C1483" i="106"/>
  <c r="C1484" i="106"/>
  <c r="C1485" i="106"/>
  <c r="C1489" i="106"/>
  <c r="C1493" i="106"/>
  <c r="C1497" i="106"/>
  <c r="C1498" i="106"/>
  <c r="C1500" i="106"/>
  <c r="C1504" i="106"/>
  <c r="C1505" i="106"/>
  <c r="C1506" i="106"/>
  <c r="C1507" i="106"/>
  <c r="C1511" i="106"/>
  <c r="C1513" i="106"/>
  <c r="C1517" i="106"/>
  <c r="C1518" i="106"/>
  <c r="C1519" i="106"/>
  <c r="C1521" i="106"/>
  <c r="C1525" i="106"/>
  <c r="C1526" i="106"/>
  <c r="C1527" i="106"/>
  <c r="C1528" i="106"/>
  <c r="C1529" i="106"/>
  <c r="C1533" i="106"/>
  <c r="C1534" i="106"/>
  <c r="C1538" i="106"/>
  <c r="C1539" i="106"/>
  <c r="C1540" i="106"/>
  <c r="C1544" i="106"/>
  <c r="C1548" i="106"/>
  <c r="C1549" i="106"/>
  <c r="C1553" i="106"/>
  <c r="C1554" i="106"/>
  <c r="C1558" i="106"/>
  <c r="C1559" i="106"/>
  <c r="C1560" i="106"/>
  <c r="C1561" i="106"/>
  <c r="C1565" i="106"/>
  <c r="C1566" i="106"/>
  <c r="C1570" i="106"/>
  <c r="C1571" i="106"/>
  <c r="C1572" i="106"/>
  <c r="C1573" i="106"/>
  <c r="C1574" i="106"/>
  <c r="C1575" i="106"/>
  <c r="C1579" i="106"/>
  <c r="C1580" i="106"/>
  <c r="C1584" i="106"/>
  <c r="C1588" i="106"/>
  <c r="C1589" i="106"/>
  <c r="C1593" i="106"/>
  <c r="C1594" i="106"/>
  <c r="C1598" i="106"/>
  <c r="C1599" i="106"/>
  <c r="C1603" i="106"/>
  <c r="C1604" i="106"/>
  <c r="C1608" i="106"/>
  <c r="C1609" i="106"/>
  <c r="C1613" i="106"/>
  <c r="C1614" i="106"/>
  <c r="C1618" i="106"/>
  <c r="C1619" i="106"/>
  <c r="C1623" i="106"/>
  <c r="C1624" i="106"/>
  <c r="C1628" i="106"/>
  <c r="C1629" i="106"/>
  <c r="C1633" i="106"/>
  <c r="C1634" i="106"/>
  <c r="C1635" i="106"/>
  <c r="C1639" i="106"/>
  <c r="C1640" i="106"/>
  <c r="C1641" i="106"/>
  <c r="C1642" i="106"/>
  <c r="C1646" i="106"/>
  <c r="C1650" i="106"/>
  <c r="C1651" i="106"/>
  <c r="C1655" i="106"/>
  <c r="C1656" i="106"/>
  <c r="C1660" i="106"/>
  <c r="C1664" i="106"/>
  <c r="C1665" i="106"/>
  <c r="C1669" i="106"/>
  <c r="C1673" i="106"/>
  <c r="C1674" i="106"/>
  <c r="C1678" i="106"/>
  <c r="C1679" i="106"/>
  <c r="C1683" i="106"/>
  <c r="C1684" i="106"/>
  <c r="C1688" i="106"/>
  <c r="C1689" i="106"/>
  <c r="C1693" i="106"/>
  <c r="C1694" i="106"/>
  <c r="C1695" i="106"/>
  <c r="C1696" i="106"/>
  <c r="C1700" i="106"/>
  <c r="C1701" i="106"/>
  <c r="C1702" i="106"/>
  <c r="C1706" i="106"/>
  <c r="C1710" i="106"/>
  <c r="C1711" i="106"/>
  <c r="C1715" i="106"/>
  <c r="C1716" i="106"/>
  <c r="C1720" i="106"/>
  <c r="C1724" i="106"/>
  <c r="C1725" i="106"/>
  <c r="C1729" i="106"/>
  <c r="C1733" i="106"/>
  <c r="C1734" i="106"/>
  <c r="C1738" i="106"/>
  <c r="C1739" i="106"/>
  <c r="C1740" i="106"/>
  <c r="C1741" i="106"/>
  <c r="C1745" i="106"/>
  <c r="C1746" i="106"/>
  <c r="C1747" i="106"/>
  <c r="C1751" i="106"/>
  <c r="C1752" i="106"/>
  <c r="C1753" i="106"/>
  <c r="C1754" i="106"/>
  <c r="C1758" i="106"/>
  <c r="C1762" i="106"/>
  <c r="C1763" i="106"/>
  <c r="C1767" i="106"/>
  <c r="C1768" i="106"/>
  <c r="C1772" i="106"/>
  <c r="C1773" i="106"/>
  <c r="C1777" i="106"/>
  <c r="C1778" i="106"/>
  <c r="C1779" i="106"/>
  <c r="C1783" i="106"/>
  <c r="C1787" i="106"/>
  <c r="C1788" i="106"/>
  <c r="C1792" i="106"/>
  <c r="C1793" i="106"/>
  <c r="C1797" i="106"/>
  <c r="C1798" i="106"/>
  <c r="C1802" i="106"/>
  <c r="C1803" i="106"/>
  <c r="C1807" i="106"/>
  <c r="C1808" i="106"/>
  <c r="C1812" i="106"/>
  <c r="C1813" i="106"/>
  <c r="C1817" i="106"/>
  <c r="C1818" i="106"/>
  <c r="C1822" i="106"/>
  <c r="C1823" i="106"/>
  <c r="C1827" i="106"/>
  <c r="C1828" i="106"/>
  <c r="C1829" i="106"/>
  <c r="C1833" i="106"/>
  <c r="C1834" i="106"/>
  <c r="C1835" i="106"/>
  <c r="C1839" i="106"/>
  <c r="C1840" i="106"/>
  <c r="C1844" i="106"/>
  <c r="C1848" i="106"/>
  <c r="C1849" i="106"/>
  <c r="C1850" i="106"/>
  <c r="C1854" i="106"/>
  <c r="C1855" i="106"/>
  <c r="C1859" i="106"/>
  <c r="C1863" i="106"/>
  <c r="C1864" i="106"/>
  <c r="C1865" i="106"/>
  <c r="C1866" i="106"/>
  <c r="C1867" i="106"/>
  <c r="C1868" i="106"/>
  <c r="C1869" i="106"/>
  <c r="C1872" i="106"/>
  <c r="C1873" i="106"/>
  <c r="C1874" i="106"/>
  <c r="C1875" i="106"/>
  <c r="C1879" i="106"/>
  <c r="C1880" i="106"/>
  <c r="C1884" i="106"/>
  <c r="C1885" i="106"/>
  <c r="C1886" i="106"/>
  <c r="C1887" i="106"/>
  <c r="C1888" i="106"/>
  <c r="C1889" i="106"/>
  <c r="C1893" i="106"/>
  <c r="C1894" i="106"/>
  <c r="C1898" i="106"/>
  <c r="C1899" i="106"/>
  <c r="C1900" i="106"/>
  <c r="C1901" i="106"/>
  <c r="C1902" i="106"/>
  <c r="C1903" i="106"/>
  <c r="C1907" i="106"/>
  <c r="C1908" i="106"/>
  <c r="C1912" i="106"/>
  <c r="C1913" i="106"/>
  <c r="C1914" i="106"/>
  <c r="C1915" i="106"/>
  <c r="C1916" i="106"/>
  <c r="C1917" i="106"/>
  <c r="C1921" i="106"/>
  <c r="C1922" i="106"/>
  <c r="C1926" i="106"/>
  <c r="C1927" i="106"/>
  <c r="C1928" i="106"/>
  <c r="C1929" i="106"/>
  <c r="C1930" i="106"/>
  <c r="C1931" i="106"/>
  <c r="C1935" i="106"/>
  <c r="C1936" i="106"/>
  <c r="C1940" i="106"/>
  <c r="C1941" i="106"/>
  <c r="C1942" i="106"/>
  <c r="C1943" i="106"/>
  <c r="C1944" i="106"/>
  <c r="C1945" i="106"/>
  <c r="C1949" i="106"/>
  <c r="C1950" i="106"/>
  <c r="C1954" i="106"/>
  <c r="C1955" i="106"/>
  <c r="C1956" i="106"/>
  <c r="C1957" i="106"/>
  <c r="C1958" i="106"/>
  <c r="C1959" i="106"/>
  <c r="C1963" i="106"/>
  <c r="C1964" i="106"/>
  <c r="C1968" i="106"/>
  <c r="C1969" i="106"/>
  <c r="C1970" i="106"/>
  <c r="C1971" i="106"/>
  <c r="C1972" i="106"/>
  <c r="C1973" i="106"/>
  <c r="C1977" i="106"/>
  <c r="C1978" i="106"/>
  <c r="C1982" i="106"/>
  <c r="C1983" i="106"/>
  <c r="C1984" i="106"/>
  <c r="C1985" i="106"/>
  <c r="C1988" i="106"/>
  <c r="C1989" i="106"/>
  <c r="C1992" i="106"/>
  <c r="C1993" i="106"/>
  <c r="C1994" i="106"/>
  <c r="C1995" i="106"/>
  <c r="B150" i="106"/>
  <c r="B149" i="106"/>
  <c r="C149" i="106"/>
  <c r="B148" i="106"/>
  <c r="C148" i="106"/>
  <c r="B147" i="106"/>
  <c r="C147" i="106"/>
  <c r="B146" i="106"/>
  <c r="C146" i="106"/>
  <c r="B145" i="106"/>
  <c r="B144" i="106"/>
  <c r="B143" i="106"/>
  <c r="C143" i="106"/>
  <c r="B142" i="106"/>
  <c r="C142" i="106"/>
  <c r="B141" i="106"/>
  <c r="C141" i="106"/>
  <c r="B140" i="106"/>
  <c r="C140" i="106"/>
  <c r="B139" i="106"/>
  <c r="B156" i="106"/>
  <c r="B155" i="106"/>
  <c r="C155" i="106"/>
  <c r="B154" i="106"/>
  <c r="C154" i="106"/>
  <c r="B153" i="106"/>
  <c r="C153" i="106"/>
  <c r="B152" i="106"/>
  <c r="C152" i="106"/>
  <c r="B151" i="106"/>
  <c r="F143" i="105"/>
  <c r="F142" i="105"/>
  <c r="F141" i="105"/>
  <c r="F140" i="105"/>
  <c r="F137" i="105"/>
  <c r="F136" i="105"/>
  <c r="F135" i="105"/>
  <c r="F134" i="105"/>
  <c r="F149" i="105"/>
  <c r="F148" i="105"/>
  <c r="F147" i="105"/>
  <c r="F146" i="105"/>
  <c r="B1519" i="106"/>
  <c r="B1520" i="106"/>
  <c r="C1520" i="106"/>
  <c r="B1521" i="106"/>
  <c r="B1522" i="106"/>
  <c r="C1522" i="106"/>
  <c r="B1523" i="106"/>
  <c r="C1523" i="106"/>
  <c r="B1524" i="106"/>
  <c r="C1524" i="106"/>
  <c r="B1525" i="106"/>
  <c r="B1526" i="106"/>
  <c r="B1498" i="106"/>
  <c r="B1499" i="106"/>
  <c r="C1499" i="106"/>
  <c r="B1500" i="106"/>
  <c r="B1501" i="106"/>
  <c r="C1501" i="106"/>
  <c r="B1502" i="106"/>
  <c r="C1502" i="106"/>
  <c r="B1503" i="106"/>
  <c r="C1503" i="106"/>
  <c r="B1504" i="106"/>
  <c r="B1505" i="106"/>
  <c r="B1453" i="106"/>
  <c r="B1454" i="106"/>
  <c r="B1455" i="106"/>
  <c r="B1456" i="106"/>
  <c r="C1456" i="106"/>
  <c r="B1457" i="106"/>
  <c r="B1458" i="106"/>
  <c r="C1458" i="106"/>
  <c r="B1459" i="106"/>
  <c r="C1459" i="106"/>
  <c r="B1460" i="106"/>
  <c r="C1460" i="106"/>
  <c r="B1461" i="106"/>
  <c r="B1462" i="106"/>
  <c r="B1463" i="106"/>
  <c r="B1464" i="106"/>
  <c r="B1465" i="106"/>
  <c r="B1466" i="106"/>
  <c r="C1466" i="106"/>
  <c r="B1467" i="106"/>
  <c r="C1467" i="106"/>
  <c r="B1468" i="106"/>
  <c r="C1468" i="106"/>
  <c r="B1469" i="106"/>
  <c r="B1470" i="106"/>
  <c r="B1471" i="106"/>
  <c r="C1471" i="106"/>
  <c r="B1472" i="106"/>
  <c r="C1472" i="106"/>
  <c r="B1473" i="106"/>
  <c r="C1473" i="106"/>
  <c r="B1474" i="106"/>
  <c r="B1475" i="106"/>
  <c r="C1475" i="106"/>
  <c r="B1476" i="106"/>
  <c r="C1476" i="106"/>
  <c r="B1477" i="106"/>
  <c r="C1477" i="106"/>
  <c r="B1478" i="106"/>
  <c r="B1479" i="106"/>
  <c r="B1480" i="106"/>
  <c r="C1480" i="106"/>
  <c r="B1481" i="106"/>
  <c r="C1481" i="106"/>
  <c r="B1482" i="106"/>
  <c r="C1482" i="106"/>
  <c r="B1483" i="106"/>
  <c r="B1484" i="106"/>
  <c r="B1485" i="106"/>
  <c r="B1486" i="106"/>
  <c r="C1486" i="106"/>
  <c r="B1487" i="106"/>
  <c r="C1487" i="106"/>
  <c r="B1488" i="106"/>
  <c r="C1488" i="106"/>
  <c r="B1489" i="106"/>
  <c r="B1490" i="106"/>
  <c r="C1490" i="106"/>
  <c r="B1491" i="106"/>
  <c r="C1491" i="106"/>
  <c r="B1492" i="106"/>
  <c r="C1492" i="106"/>
  <c r="B1493" i="106"/>
  <c r="B1494" i="106"/>
  <c r="C1494" i="106"/>
  <c r="B1495" i="106"/>
  <c r="C1495" i="106"/>
  <c r="B1496" i="106"/>
  <c r="C1496" i="106"/>
  <c r="B1497" i="106"/>
  <c r="B1506" i="106"/>
  <c r="B1507" i="106"/>
  <c r="B1508" i="106"/>
  <c r="C1508" i="106"/>
  <c r="B1509" i="106"/>
  <c r="C1509" i="106"/>
  <c r="B1510" i="106"/>
  <c r="C1510" i="106"/>
  <c r="B1511" i="106"/>
  <c r="B1512" i="106"/>
  <c r="C1512" i="106"/>
  <c r="B1513" i="106"/>
  <c r="B1514" i="106"/>
  <c r="C1514" i="106"/>
  <c r="B1515" i="106"/>
  <c r="C1515" i="106"/>
  <c r="B1516" i="106"/>
  <c r="C1516" i="106"/>
  <c r="B1517" i="106"/>
  <c r="B1518" i="106"/>
  <c r="B1527" i="106"/>
  <c r="B1528" i="106"/>
  <c r="B1529" i="106"/>
  <c r="B1530" i="106"/>
  <c r="C1530" i="106"/>
  <c r="B1531" i="106"/>
  <c r="C1531" i="106"/>
  <c r="B1532" i="106"/>
  <c r="C1532" i="106"/>
  <c r="B1533" i="106"/>
  <c r="B1534" i="106"/>
  <c r="B1535" i="106"/>
  <c r="C1535" i="106"/>
  <c r="B1536" i="106"/>
  <c r="C1536" i="106"/>
  <c r="B1537" i="106"/>
  <c r="C1537" i="106"/>
  <c r="B1538" i="106"/>
  <c r="B1539" i="106"/>
  <c r="B1540" i="106"/>
  <c r="B1541" i="106"/>
  <c r="C1541" i="106"/>
  <c r="B1542" i="106"/>
  <c r="C1542" i="106"/>
  <c r="B1543" i="106"/>
  <c r="C1543" i="106"/>
  <c r="B1544" i="106"/>
  <c r="B1545" i="106"/>
  <c r="C1545" i="106"/>
  <c r="B1546" i="106"/>
  <c r="C1546" i="106"/>
  <c r="B1547" i="106"/>
  <c r="C1547" i="106"/>
  <c r="B1548" i="106"/>
  <c r="B1549" i="106"/>
  <c r="B1550" i="106"/>
  <c r="C1550" i="106"/>
  <c r="B1551" i="106"/>
  <c r="C1551" i="106"/>
  <c r="B1552" i="106"/>
  <c r="C1552" i="106"/>
  <c r="B1553" i="106"/>
  <c r="B1554" i="106"/>
  <c r="B1555" i="106"/>
  <c r="C1555" i="106"/>
  <c r="B1556" i="106"/>
  <c r="C1556" i="106"/>
  <c r="B1557" i="106"/>
  <c r="C1557" i="106"/>
  <c r="B1558" i="106"/>
  <c r="B1559" i="106"/>
  <c r="B1560" i="106"/>
  <c r="B1561" i="106"/>
  <c r="B1562" i="106"/>
  <c r="C1562" i="106"/>
  <c r="B1563" i="106"/>
  <c r="C1563" i="106"/>
  <c r="B1564" i="106"/>
  <c r="C1564" i="106"/>
  <c r="B1565" i="106"/>
  <c r="B1566" i="106"/>
  <c r="B1567" i="106"/>
  <c r="C1567" i="106"/>
  <c r="B1568" i="106"/>
  <c r="C1568" i="106"/>
  <c r="B1569" i="106"/>
  <c r="C1569" i="106"/>
  <c r="B1570" i="106"/>
  <c r="B1571" i="106"/>
  <c r="B1572" i="106"/>
  <c r="B1573" i="106"/>
  <c r="B1574" i="106"/>
  <c r="B1575" i="106"/>
  <c r="B1576" i="106"/>
  <c r="C1576" i="106"/>
  <c r="B1577" i="106"/>
  <c r="C1577" i="106"/>
  <c r="B1578" i="106"/>
  <c r="C1578" i="106"/>
  <c r="B1579" i="106"/>
  <c r="B1580" i="106"/>
  <c r="B1581" i="106"/>
  <c r="C1581" i="106"/>
  <c r="B1582" i="106"/>
  <c r="C1582" i="106"/>
  <c r="B1583" i="106"/>
  <c r="C1583" i="106"/>
  <c r="B1584" i="106"/>
  <c r="B1585" i="106"/>
  <c r="C1585" i="106"/>
  <c r="B1586" i="106"/>
  <c r="C1586" i="106"/>
  <c r="B1587" i="106"/>
  <c r="C1587" i="106"/>
  <c r="B1588" i="106"/>
  <c r="B1589" i="106"/>
  <c r="B1590" i="106"/>
  <c r="C1590" i="106"/>
  <c r="B1591" i="106"/>
  <c r="C1591" i="106"/>
  <c r="B1592" i="106"/>
  <c r="C1592" i="106"/>
  <c r="B1593" i="106"/>
  <c r="B1594" i="106"/>
  <c r="B1595" i="106"/>
  <c r="C1595" i="106"/>
  <c r="B1596" i="106"/>
  <c r="C1596" i="106"/>
  <c r="B1597" i="106"/>
  <c r="C1597" i="106"/>
  <c r="B1598" i="106"/>
  <c r="B1599" i="106"/>
  <c r="B1600" i="106"/>
  <c r="C1600" i="106"/>
  <c r="B1601" i="106"/>
  <c r="C1601" i="106"/>
  <c r="B1602" i="106"/>
  <c r="C1602" i="106"/>
  <c r="B1603" i="106"/>
  <c r="B1604" i="106"/>
  <c r="B1605" i="106"/>
  <c r="C1605" i="106"/>
  <c r="B1606" i="106"/>
  <c r="C1606" i="106"/>
  <c r="B1607" i="106"/>
  <c r="C1607" i="106"/>
  <c r="B1608" i="106"/>
  <c r="B1609" i="106"/>
  <c r="B1610" i="106"/>
  <c r="C1610" i="106"/>
  <c r="B1611" i="106"/>
  <c r="C1611" i="106"/>
  <c r="B1612" i="106"/>
  <c r="C1612" i="106"/>
  <c r="B1613" i="106"/>
  <c r="B1614" i="106"/>
  <c r="B1615" i="106"/>
  <c r="C1615" i="106"/>
  <c r="B1616" i="106"/>
  <c r="C1616" i="106"/>
  <c r="B1617" i="106"/>
  <c r="C1617" i="106"/>
  <c r="B1618" i="106"/>
  <c r="B1619" i="106"/>
  <c r="B1620" i="106"/>
  <c r="C1620" i="106"/>
  <c r="B1621" i="106"/>
  <c r="C1621" i="106"/>
  <c r="B1622" i="106"/>
  <c r="C1622" i="106"/>
  <c r="B1623" i="106"/>
  <c r="B1624" i="106"/>
  <c r="B1625" i="106"/>
  <c r="C1625" i="106"/>
  <c r="B1626" i="106"/>
  <c r="C1626" i="106"/>
  <c r="B1627" i="106"/>
  <c r="C1627" i="106"/>
  <c r="B1628" i="106"/>
  <c r="B1629" i="106"/>
  <c r="B1630" i="106"/>
  <c r="C1630" i="106"/>
  <c r="B1631" i="106"/>
  <c r="C1631" i="106"/>
  <c r="B1632" i="106"/>
  <c r="C1632" i="106"/>
  <c r="B1633" i="106"/>
  <c r="B1634" i="106"/>
  <c r="B1635" i="106"/>
  <c r="B1636" i="106"/>
  <c r="C1636" i="106"/>
  <c r="B1637" i="106"/>
  <c r="C1637" i="106"/>
  <c r="B1638" i="106"/>
  <c r="C1638" i="106"/>
  <c r="B1639" i="106"/>
  <c r="B1640" i="106"/>
  <c r="B1641" i="106"/>
  <c r="B1642" i="106"/>
  <c r="B1643" i="106"/>
  <c r="C1643" i="106"/>
  <c r="B1644" i="106"/>
  <c r="C1644" i="106"/>
  <c r="B1645" i="106"/>
  <c r="C1645" i="106"/>
  <c r="B1646" i="106"/>
  <c r="B1647" i="106"/>
  <c r="C1647" i="106"/>
  <c r="B1648" i="106"/>
  <c r="C1648" i="106"/>
  <c r="B1649" i="106"/>
  <c r="C1649" i="106"/>
  <c r="B1650" i="106"/>
  <c r="B1651" i="106"/>
  <c r="B1652" i="106"/>
  <c r="C1652" i="106"/>
  <c r="B1653" i="106"/>
  <c r="C1653" i="106"/>
  <c r="B1654" i="106"/>
  <c r="C1654" i="106"/>
  <c r="B1655" i="106"/>
  <c r="B1656" i="106"/>
  <c r="B1657" i="106"/>
  <c r="C1657" i="106"/>
  <c r="B1658" i="106"/>
  <c r="C1658" i="106"/>
  <c r="B1659" i="106"/>
  <c r="C1659" i="106"/>
  <c r="B1660" i="106"/>
  <c r="B1661" i="106"/>
  <c r="C1661" i="106"/>
  <c r="B1662" i="106"/>
  <c r="C1662" i="106"/>
  <c r="B1663" i="106"/>
  <c r="C1663" i="106"/>
  <c r="B1664" i="106"/>
  <c r="B1665" i="106"/>
  <c r="B1666" i="106"/>
  <c r="C1666" i="106"/>
  <c r="B1667" i="106"/>
  <c r="C1667" i="106"/>
  <c r="B1668" i="106"/>
  <c r="C1668" i="106"/>
  <c r="B1669" i="106"/>
  <c r="B1670" i="106"/>
  <c r="C1670" i="106"/>
  <c r="B1671" i="106"/>
  <c r="C1671" i="106"/>
  <c r="B1672" i="106"/>
  <c r="C1672" i="106"/>
  <c r="B1673" i="106"/>
  <c r="B1674" i="106"/>
  <c r="B1675" i="106"/>
  <c r="C1675" i="106"/>
  <c r="B1676" i="106"/>
  <c r="C1676" i="106"/>
  <c r="B1677" i="106"/>
  <c r="C1677" i="106"/>
  <c r="B1678" i="106"/>
  <c r="B1679" i="106"/>
  <c r="B1680" i="106"/>
  <c r="C1680" i="106"/>
  <c r="B1681" i="106"/>
  <c r="C1681" i="106"/>
  <c r="B1682" i="106"/>
  <c r="C1682" i="106"/>
  <c r="B1683" i="106"/>
  <c r="B1684" i="106"/>
  <c r="B1685" i="106"/>
  <c r="C1685" i="106"/>
  <c r="B1686" i="106"/>
  <c r="C1686" i="106"/>
  <c r="B1687" i="106"/>
  <c r="C1687" i="106"/>
  <c r="B1688" i="106"/>
  <c r="B1689" i="106"/>
  <c r="B1690" i="106"/>
  <c r="C1690" i="106"/>
  <c r="B1691" i="106"/>
  <c r="C1691" i="106"/>
  <c r="B1692" i="106"/>
  <c r="C1692" i="106"/>
  <c r="B1693" i="106"/>
  <c r="B1694" i="106"/>
  <c r="B1695" i="106"/>
  <c r="B1696" i="106"/>
  <c r="B1697" i="106"/>
  <c r="C1697" i="106"/>
  <c r="B1698" i="106"/>
  <c r="C1698" i="106"/>
  <c r="B1699" i="106"/>
  <c r="C1699" i="106"/>
  <c r="B1700" i="106"/>
  <c r="B1701" i="106"/>
  <c r="B1702" i="106"/>
  <c r="B1703" i="106"/>
  <c r="C1703" i="106"/>
  <c r="B1704" i="106"/>
  <c r="C1704" i="106"/>
  <c r="B1705" i="106"/>
  <c r="C1705" i="106"/>
  <c r="B1706" i="106"/>
  <c r="B1707" i="106"/>
  <c r="C1707" i="106"/>
  <c r="B1708" i="106"/>
  <c r="C1708" i="106"/>
  <c r="B1709" i="106"/>
  <c r="C1709" i="106"/>
  <c r="B1710" i="106"/>
  <c r="B1711" i="106"/>
  <c r="B1712" i="106"/>
  <c r="C1712" i="106"/>
  <c r="B1713" i="106"/>
  <c r="C1713" i="106"/>
  <c r="B1714" i="106"/>
  <c r="C1714" i="106"/>
  <c r="B1715" i="106"/>
  <c r="B1716" i="106"/>
  <c r="B1717" i="106"/>
  <c r="C1717" i="106"/>
  <c r="B1718" i="106"/>
  <c r="C1718" i="106"/>
  <c r="B1719" i="106"/>
  <c r="C1719" i="106"/>
  <c r="B1720" i="106"/>
  <c r="B1721" i="106"/>
  <c r="C1721" i="106"/>
  <c r="B1722" i="106"/>
  <c r="C1722" i="106"/>
  <c r="B1723" i="106"/>
  <c r="C1723" i="106"/>
  <c r="B1724" i="106"/>
  <c r="B1725" i="106"/>
  <c r="B1726" i="106"/>
  <c r="C1726" i="106"/>
  <c r="B1727" i="106"/>
  <c r="C1727" i="106"/>
  <c r="B1728" i="106"/>
  <c r="C1728" i="106"/>
  <c r="B1729" i="106"/>
  <c r="B1730" i="106"/>
  <c r="C1730" i="106"/>
  <c r="B1731" i="106"/>
  <c r="C1731" i="106"/>
  <c r="B1732" i="106"/>
  <c r="C1732" i="106"/>
  <c r="B1733" i="106"/>
  <c r="B1734" i="106"/>
  <c r="B1735" i="106"/>
  <c r="C1735" i="106"/>
  <c r="B1736" i="106"/>
  <c r="C1736" i="106"/>
  <c r="B1737" i="106"/>
  <c r="C1737" i="106"/>
  <c r="B1738" i="106"/>
  <c r="B1739" i="106"/>
  <c r="B1740" i="106"/>
  <c r="B1741" i="106"/>
  <c r="B1742" i="106"/>
  <c r="C1742" i="106"/>
  <c r="B1743" i="106"/>
  <c r="C1743" i="106"/>
  <c r="B1744" i="106"/>
  <c r="C1744" i="106"/>
  <c r="B1745" i="106"/>
  <c r="B1746" i="106"/>
  <c r="B1747" i="106"/>
  <c r="B1748" i="106"/>
  <c r="C1748" i="106"/>
  <c r="B1749" i="106"/>
  <c r="C1749" i="106"/>
  <c r="B1750" i="106"/>
  <c r="C1750" i="106"/>
  <c r="B1751" i="106"/>
  <c r="B1752" i="106"/>
  <c r="B1753" i="106"/>
  <c r="B1754" i="106"/>
  <c r="B1755" i="106"/>
  <c r="C1755" i="106"/>
  <c r="B1756" i="106"/>
  <c r="C1756" i="106"/>
  <c r="B1757" i="106"/>
  <c r="C1757" i="106"/>
  <c r="B1758" i="106"/>
  <c r="B1759" i="106"/>
  <c r="C1759" i="106"/>
  <c r="B1760" i="106"/>
  <c r="C1760" i="106"/>
  <c r="B1761" i="106"/>
  <c r="C1761" i="106"/>
  <c r="B1762" i="106"/>
  <c r="B1763" i="106"/>
  <c r="B1764" i="106"/>
  <c r="C1764" i="106"/>
  <c r="B1765" i="106"/>
  <c r="C1765" i="106"/>
  <c r="B1766" i="106"/>
  <c r="C1766" i="106"/>
  <c r="B1767" i="106"/>
  <c r="B1768" i="106"/>
  <c r="B1769" i="106"/>
  <c r="C1769" i="106"/>
  <c r="B1770" i="106"/>
  <c r="C1770" i="106"/>
  <c r="B1771" i="106"/>
  <c r="C1771" i="106"/>
  <c r="B1772" i="106"/>
  <c r="B1773" i="106"/>
  <c r="B1774" i="106"/>
  <c r="C1774" i="106"/>
  <c r="B1775" i="106"/>
  <c r="C1775" i="106"/>
  <c r="B1776" i="106"/>
  <c r="C1776" i="106"/>
  <c r="B1777" i="106"/>
  <c r="B1778" i="106"/>
  <c r="B1779" i="106"/>
  <c r="B1780" i="106"/>
  <c r="C1780" i="106"/>
  <c r="B1781" i="106"/>
  <c r="C1781" i="106"/>
  <c r="B1782" i="106"/>
  <c r="C1782" i="106"/>
  <c r="B1783" i="106"/>
  <c r="B1784" i="106"/>
  <c r="C1784" i="106"/>
  <c r="B1785" i="106"/>
  <c r="C1785" i="106"/>
  <c r="B1786" i="106"/>
  <c r="C1786" i="106"/>
  <c r="B1787" i="106"/>
  <c r="B1788" i="106"/>
  <c r="B1789" i="106"/>
  <c r="C1789" i="106"/>
  <c r="B1790" i="106"/>
  <c r="C1790" i="106"/>
  <c r="B1791" i="106"/>
  <c r="C1791" i="106"/>
  <c r="B1792" i="106"/>
  <c r="B1793" i="106"/>
  <c r="B1794" i="106"/>
  <c r="C1794" i="106"/>
  <c r="B1795" i="106"/>
  <c r="C1795" i="106"/>
  <c r="B1796" i="106"/>
  <c r="C1796" i="106"/>
  <c r="B1797" i="106"/>
  <c r="B1798" i="106"/>
  <c r="B1799" i="106"/>
  <c r="C1799" i="106"/>
  <c r="B1800" i="106"/>
  <c r="C1800" i="106"/>
  <c r="B1801" i="106"/>
  <c r="C1801" i="106"/>
  <c r="B1802" i="106"/>
  <c r="B1803" i="106"/>
  <c r="B1804" i="106"/>
  <c r="C1804" i="106"/>
  <c r="B1805" i="106"/>
  <c r="C1805" i="106"/>
  <c r="B1806" i="106"/>
  <c r="C1806" i="106"/>
  <c r="B1807" i="106"/>
  <c r="B1808" i="106"/>
  <c r="B1809" i="106"/>
  <c r="C1809" i="106"/>
  <c r="B1810" i="106"/>
  <c r="C1810" i="106"/>
  <c r="B1811" i="106"/>
  <c r="C1811" i="106"/>
  <c r="B1812" i="106"/>
  <c r="B1813" i="106"/>
  <c r="B1814" i="106"/>
  <c r="C1814" i="106"/>
  <c r="B1815" i="106"/>
  <c r="C1815" i="106"/>
  <c r="B1816" i="106"/>
  <c r="C1816" i="106"/>
  <c r="B1817" i="106"/>
  <c r="B1818" i="106"/>
  <c r="B1819" i="106"/>
  <c r="C1819" i="106"/>
  <c r="B1820" i="106"/>
  <c r="C1820" i="106"/>
  <c r="B1821" i="106"/>
  <c r="C1821" i="106"/>
  <c r="B1822" i="106"/>
  <c r="B1823" i="106"/>
  <c r="B1824" i="106"/>
  <c r="C1824" i="106"/>
  <c r="B1825" i="106"/>
  <c r="C1825" i="106"/>
  <c r="B1826" i="106"/>
  <c r="C1826" i="106"/>
  <c r="B1827" i="106"/>
  <c r="B1828" i="106"/>
  <c r="B1829" i="106"/>
  <c r="B1830" i="106"/>
  <c r="C1830" i="106"/>
  <c r="B1831" i="106"/>
  <c r="C1831" i="106"/>
  <c r="B1832" i="106"/>
  <c r="C1832" i="106"/>
  <c r="B1833" i="106"/>
  <c r="B1834" i="106"/>
  <c r="B1835" i="106"/>
  <c r="B1836" i="106"/>
  <c r="C1836" i="106"/>
  <c r="B1837" i="106"/>
  <c r="C1837" i="106"/>
  <c r="B1838" i="106"/>
  <c r="C1838" i="106"/>
  <c r="B1839" i="106"/>
  <c r="B1840" i="106"/>
  <c r="B1841" i="106"/>
  <c r="C1841" i="106"/>
  <c r="B1842" i="106"/>
  <c r="C1842" i="106"/>
  <c r="B1843" i="106"/>
  <c r="C1843" i="106"/>
  <c r="B1844" i="106"/>
  <c r="B1845" i="106"/>
  <c r="C1845" i="106"/>
  <c r="B1846" i="106"/>
  <c r="C1846" i="106"/>
  <c r="B1847" i="106"/>
  <c r="C1847" i="106"/>
  <c r="B1848" i="106"/>
  <c r="B1849" i="106"/>
  <c r="B1850" i="106"/>
  <c r="B1851" i="106"/>
  <c r="C1851" i="106"/>
  <c r="B1852" i="106"/>
  <c r="C1852" i="106"/>
  <c r="B1853" i="106"/>
  <c r="C1853" i="106"/>
  <c r="B1854" i="106"/>
  <c r="B1855" i="106"/>
  <c r="B1856" i="106"/>
  <c r="C1856" i="106"/>
  <c r="B1857" i="106"/>
  <c r="C1857" i="106"/>
  <c r="B1858" i="106"/>
  <c r="C1858" i="106"/>
  <c r="B1859" i="106"/>
  <c r="B1860" i="106"/>
  <c r="C1860" i="106"/>
  <c r="B1861" i="106"/>
  <c r="C1861" i="106"/>
  <c r="B1862" i="106"/>
  <c r="C1862" i="106"/>
  <c r="B1863" i="106"/>
  <c r="B1864" i="106"/>
  <c r="B1865" i="106"/>
  <c r="B1866" i="106"/>
  <c r="B1867" i="106"/>
  <c r="B1868" i="106"/>
  <c r="B1869" i="106"/>
  <c r="B1870" i="106"/>
  <c r="C1870" i="106"/>
  <c r="B1871" i="106"/>
  <c r="C1871" i="106"/>
  <c r="B1872" i="106"/>
  <c r="B1873" i="106"/>
  <c r="B1874" i="106"/>
  <c r="B1875" i="106"/>
  <c r="B1876" i="106"/>
  <c r="C1876" i="106"/>
  <c r="B1877" i="106"/>
  <c r="C1877" i="106"/>
  <c r="B1878" i="106"/>
  <c r="C1878" i="106"/>
  <c r="B1879" i="106"/>
  <c r="B1880" i="106"/>
  <c r="B1881" i="106"/>
  <c r="C1881" i="106"/>
  <c r="B1882" i="106"/>
  <c r="C1882" i="106"/>
  <c r="B1883" i="106"/>
  <c r="C1883" i="106"/>
  <c r="B1884" i="106"/>
  <c r="B1885" i="106"/>
  <c r="B1886" i="106"/>
  <c r="B1887" i="106"/>
  <c r="B1888" i="106"/>
  <c r="B1889" i="106"/>
  <c r="B1890" i="106"/>
  <c r="C1890" i="106"/>
  <c r="B1891" i="106"/>
  <c r="C1891" i="106"/>
  <c r="B1892" i="106"/>
  <c r="C1892" i="106"/>
  <c r="B1893" i="106"/>
  <c r="B1894" i="106"/>
  <c r="B1895" i="106"/>
  <c r="C1895" i="106"/>
  <c r="B1896" i="106"/>
  <c r="C1896" i="106"/>
  <c r="B1897" i="106"/>
  <c r="C1897" i="106"/>
  <c r="B1898" i="106"/>
  <c r="B1899" i="106"/>
  <c r="B1900" i="106"/>
  <c r="B1901" i="106"/>
  <c r="B1902" i="106"/>
  <c r="B1903" i="106"/>
  <c r="B1904" i="106"/>
  <c r="C1904" i="106"/>
  <c r="B1905" i="106"/>
  <c r="C1905" i="106"/>
  <c r="B1906" i="106"/>
  <c r="C1906" i="106"/>
  <c r="B1907" i="106"/>
  <c r="B1908" i="106"/>
  <c r="B1909" i="106"/>
  <c r="C1909" i="106"/>
  <c r="B1910" i="106"/>
  <c r="C1910" i="106"/>
  <c r="B1911" i="106"/>
  <c r="C1911" i="106"/>
  <c r="B1912" i="106"/>
  <c r="B1913" i="106"/>
  <c r="B1914" i="106"/>
  <c r="B1915" i="106"/>
  <c r="B1916" i="106"/>
  <c r="B1917" i="106"/>
  <c r="B1918" i="106"/>
  <c r="C1918" i="106"/>
  <c r="B1919" i="106"/>
  <c r="C1919" i="106"/>
  <c r="B1920" i="106"/>
  <c r="C1920" i="106"/>
  <c r="B1921" i="106"/>
  <c r="B1922" i="106"/>
  <c r="B1923" i="106"/>
  <c r="C1923" i="106"/>
  <c r="B1924" i="106"/>
  <c r="C1924" i="106"/>
  <c r="B1925" i="106"/>
  <c r="C1925" i="106"/>
  <c r="B1926" i="106"/>
  <c r="B1927" i="106"/>
  <c r="B1928" i="106"/>
  <c r="B1929" i="106"/>
  <c r="B1930" i="106"/>
  <c r="B1931" i="106"/>
  <c r="B1932" i="106"/>
  <c r="C1932" i="106"/>
  <c r="B1933" i="106"/>
  <c r="C1933" i="106"/>
  <c r="B1934" i="106"/>
  <c r="C1934" i="106"/>
  <c r="B1935" i="106"/>
  <c r="B1936" i="106"/>
  <c r="B1937" i="106"/>
  <c r="C1937" i="106"/>
  <c r="B1938" i="106"/>
  <c r="C1938" i="106"/>
  <c r="B1939" i="106"/>
  <c r="C1939" i="106"/>
  <c r="B1940" i="106"/>
  <c r="B1941" i="106"/>
  <c r="B1942" i="106"/>
  <c r="B1943" i="106"/>
  <c r="B1944" i="106"/>
  <c r="B1945" i="106"/>
  <c r="B1946" i="106"/>
  <c r="C1946" i="106"/>
  <c r="B1947" i="106"/>
  <c r="C1947" i="106"/>
  <c r="B1948" i="106"/>
  <c r="C1948" i="106"/>
  <c r="B1949" i="106"/>
  <c r="B1950" i="106"/>
  <c r="B1951" i="106"/>
  <c r="C1951" i="106"/>
  <c r="B1952" i="106"/>
  <c r="C1952" i="106"/>
  <c r="B1953" i="106"/>
  <c r="C1953" i="106"/>
  <c r="B1954" i="106"/>
  <c r="B1955" i="106"/>
  <c r="B1956" i="106"/>
  <c r="B1957" i="106"/>
  <c r="B1958" i="106"/>
  <c r="B1959" i="106"/>
  <c r="B1960" i="106"/>
  <c r="C1960" i="106"/>
  <c r="B1961" i="106"/>
  <c r="C1961" i="106"/>
  <c r="B1962" i="106"/>
  <c r="C1962" i="106"/>
  <c r="B1963" i="106"/>
  <c r="B1964" i="106"/>
  <c r="B1965" i="106"/>
  <c r="C1965" i="106"/>
  <c r="B1966" i="106"/>
  <c r="C1966" i="106"/>
  <c r="B1967" i="106"/>
  <c r="C1967" i="106"/>
  <c r="B1968" i="106"/>
  <c r="B1969" i="106"/>
  <c r="B1970" i="106"/>
  <c r="B1971" i="106"/>
  <c r="B1972" i="106"/>
  <c r="B1973" i="106"/>
  <c r="B1974" i="106"/>
  <c r="C1974" i="106"/>
  <c r="B1975" i="106"/>
  <c r="C1975" i="106"/>
  <c r="B1976" i="106"/>
  <c r="C1976" i="106"/>
  <c r="B1977" i="106"/>
  <c r="B1978" i="106"/>
  <c r="B1979" i="106"/>
  <c r="C1979" i="106"/>
  <c r="B1980" i="106"/>
  <c r="C1980" i="106"/>
  <c r="B1981" i="106"/>
  <c r="C1981" i="106"/>
  <c r="B1982" i="106"/>
  <c r="B1983" i="106"/>
  <c r="B1984" i="106"/>
  <c r="B1985" i="106"/>
  <c r="B1986" i="106"/>
  <c r="C1986" i="106"/>
  <c r="B1987" i="106"/>
  <c r="C1987" i="106"/>
  <c r="B1988" i="106"/>
  <c r="B1989" i="106"/>
  <c r="B1990" i="106"/>
  <c r="C1990" i="106"/>
  <c r="B1991" i="106"/>
  <c r="C1991" i="106"/>
  <c r="B1992" i="106"/>
  <c r="B1993" i="106"/>
  <c r="B1994" i="106"/>
  <c r="B1995" i="106"/>
  <c r="B1434" i="106"/>
  <c r="B1435" i="106"/>
  <c r="C1435" i="106"/>
  <c r="B1436" i="106"/>
  <c r="B1437" i="106"/>
  <c r="C1437" i="106"/>
  <c r="B1438" i="106"/>
  <c r="C1438" i="106"/>
  <c r="B1439" i="106"/>
  <c r="C1439" i="106"/>
  <c r="B1440" i="106"/>
  <c r="B1441" i="106"/>
  <c r="B1378" i="106"/>
  <c r="B1379" i="106"/>
  <c r="C1379" i="106"/>
  <c r="B1380" i="106"/>
  <c r="B1381" i="106"/>
  <c r="C1381" i="106"/>
  <c r="B1382" i="106"/>
  <c r="C1382" i="106"/>
  <c r="B1383" i="106"/>
  <c r="C1383" i="106"/>
  <c r="B1384" i="106"/>
  <c r="B1385" i="106"/>
  <c r="B1386" i="106"/>
  <c r="B1387" i="106"/>
  <c r="C1387" i="106"/>
  <c r="B1388" i="106"/>
  <c r="B1389" i="106"/>
  <c r="C1389" i="106"/>
  <c r="B1390" i="106"/>
  <c r="C1390" i="106"/>
  <c r="B1391" i="106"/>
  <c r="C1391" i="106"/>
  <c r="B1392" i="106"/>
  <c r="B1393" i="106"/>
  <c r="B1357" i="106"/>
  <c r="B1358" i="106"/>
  <c r="C1358" i="106"/>
  <c r="B1359" i="106"/>
  <c r="B1360" i="106"/>
  <c r="C1360" i="106"/>
  <c r="B1361" i="106"/>
  <c r="C1361" i="106"/>
  <c r="B1362" i="106"/>
  <c r="C1362" i="106"/>
  <c r="B1363" i="106"/>
  <c r="B1364" i="106"/>
  <c r="B1365" i="106"/>
  <c r="B1366" i="106"/>
  <c r="C1366" i="106"/>
  <c r="B1367" i="106"/>
  <c r="B1368" i="106"/>
  <c r="C1368" i="106"/>
  <c r="B1369" i="106"/>
  <c r="C1369" i="106"/>
  <c r="B1370" i="106"/>
  <c r="C1370" i="106"/>
  <c r="B1371" i="106"/>
  <c r="B1372" i="106"/>
  <c r="B1329" i="106"/>
  <c r="B1330" i="106"/>
  <c r="C1330" i="106"/>
  <c r="B1331" i="106"/>
  <c r="B1332" i="106"/>
  <c r="C1332" i="106"/>
  <c r="B1333" i="106"/>
  <c r="C1333" i="106"/>
  <c r="B1334" i="106"/>
  <c r="C1334" i="106"/>
  <c r="B1335" i="106"/>
  <c r="B1336" i="106"/>
  <c r="B1311" i="106"/>
  <c r="B1312" i="106"/>
  <c r="C1312" i="106"/>
  <c r="B1313" i="106"/>
  <c r="B1314" i="106"/>
  <c r="C1314" i="106"/>
  <c r="B1315" i="106"/>
  <c r="C1315" i="106"/>
  <c r="B1316" i="106"/>
  <c r="C1316" i="106"/>
  <c r="B1317" i="106"/>
  <c r="B1318" i="106"/>
  <c r="B1303" i="106"/>
  <c r="B1304" i="106"/>
  <c r="C1304" i="106"/>
  <c r="B1305" i="106"/>
  <c r="B1306" i="106"/>
  <c r="C1306" i="106"/>
  <c r="B1307" i="106"/>
  <c r="C1307" i="106"/>
  <c r="B1308" i="106"/>
  <c r="C1308" i="106"/>
  <c r="B1309" i="106"/>
  <c r="B1310" i="106"/>
  <c r="B1275" i="106"/>
  <c r="B1276" i="106"/>
  <c r="C1276" i="106"/>
  <c r="B1277" i="106"/>
  <c r="B1278" i="106"/>
  <c r="C1278" i="106"/>
  <c r="B1279" i="106"/>
  <c r="C1279" i="106"/>
  <c r="B1280" i="106"/>
  <c r="C1280" i="106"/>
  <c r="B1281" i="106"/>
  <c r="B1282" i="106"/>
  <c r="B1257" i="106"/>
  <c r="B1258" i="106"/>
  <c r="C1258" i="106"/>
  <c r="B1259" i="106"/>
  <c r="B1260" i="106"/>
  <c r="C1260" i="106"/>
  <c r="B1261" i="106"/>
  <c r="C1261" i="106"/>
  <c r="B1262" i="106"/>
  <c r="C1262" i="106"/>
  <c r="B1263" i="106"/>
  <c r="B1264" i="106"/>
  <c r="B1214" i="106"/>
  <c r="B1215" i="106"/>
  <c r="C1215" i="106"/>
  <c r="B1216" i="106"/>
  <c r="B1217" i="106"/>
  <c r="C1217" i="106"/>
  <c r="B1218" i="106"/>
  <c r="C1218" i="106"/>
  <c r="B1219" i="106"/>
  <c r="C1219" i="106"/>
  <c r="B1220" i="106"/>
  <c r="B1221" i="106"/>
  <c r="B1196" i="106"/>
  <c r="B1197" i="106"/>
  <c r="C1197" i="106"/>
  <c r="B1198" i="106"/>
  <c r="B1199" i="106"/>
  <c r="C1199" i="106"/>
  <c r="B1200" i="106"/>
  <c r="C1200" i="106"/>
  <c r="B1201" i="106"/>
  <c r="C1201" i="106"/>
  <c r="B1202" i="106"/>
  <c r="B1203" i="106"/>
  <c r="E1191" i="105"/>
  <c r="F1191" i="105" s="1"/>
  <c r="F1192" i="105"/>
  <c r="F1190" i="105"/>
  <c r="F1196" i="105"/>
  <c r="E1209" i="105"/>
  <c r="F1209" i="105"/>
  <c r="F1214" i="105"/>
  <c r="F1210" i="105"/>
  <c r="F1208" i="105"/>
  <c r="E1252" i="105"/>
  <c r="F1252" i="105" s="1"/>
  <c r="F1253" i="105"/>
  <c r="F1251" i="105"/>
  <c r="F1257" i="105"/>
  <c r="E1270" i="105"/>
  <c r="F1270" i="105" s="1"/>
  <c r="F1275" i="105"/>
  <c r="F1271" i="105"/>
  <c r="F1269" i="105"/>
  <c r="E1310" i="105"/>
  <c r="F1310" i="105" s="1"/>
  <c r="E1309" i="105"/>
  <c r="F1309" i="105" s="1"/>
  <c r="E1308" i="105"/>
  <c r="F1308" i="105" s="1"/>
  <c r="E1306" i="105"/>
  <c r="F1306" i="105" s="1"/>
  <c r="E1302" i="105"/>
  <c r="F1302" i="105" s="1"/>
  <c r="E1301" i="105"/>
  <c r="F1301" i="105" s="1"/>
  <c r="E1300" i="105"/>
  <c r="F1300" i="105" s="1"/>
  <c r="E1298" i="105"/>
  <c r="F1298" i="105" s="1"/>
  <c r="A1310" i="105"/>
  <c r="A1309" i="105"/>
  <c r="A1308" i="105"/>
  <c r="A1300" i="105"/>
  <c r="A1302" i="105"/>
  <c r="A1301" i="105"/>
  <c r="F1311" i="105"/>
  <c r="F1307" i="105"/>
  <c r="F1305" i="105"/>
  <c r="F1303" i="105"/>
  <c r="F1299" i="105"/>
  <c r="F1297" i="105"/>
  <c r="E1328" i="105"/>
  <c r="F1328" i="105" s="1"/>
  <c r="E1327" i="105"/>
  <c r="F1327" i="105" s="1"/>
  <c r="E1326" i="105"/>
  <c r="F1326" i="105" s="1"/>
  <c r="E1324" i="105"/>
  <c r="F1324" i="105" s="1"/>
  <c r="F1329" i="105"/>
  <c r="F1325" i="105"/>
  <c r="F1323" i="105"/>
  <c r="E1364" i="105"/>
  <c r="F1364" i="105" s="1"/>
  <c r="E1363" i="105"/>
  <c r="F1363" i="105" s="1"/>
  <c r="E1362" i="105"/>
  <c r="F1362" i="105" s="1"/>
  <c r="E1360" i="105"/>
  <c r="F1360" i="105" s="1"/>
  <c r="E1356" i="105"/>
  <c r="F1356" i="105" s="1"/>
  <c r="E1355" i="105"/>
  <c r="F1355" i="105" s="1"/>
  <c r="E1354" i="105"/>
  <c r="F1354" i="105"/>
  <c r="E1352" i="105"/>
  <c r="F1352" i="105" s="1"/>
  <c r="A1364" i="105"/>
  <c r="A1363" i="105"/>
  <c r="A1362" i="105"/>
  <c r="A1356" i="105"/>
  <c r="A1355" i="105"/>
  <c r="A1354" i="105"/>
  <c r="F1365" i="105"/>
  <c r="F1361" i="105"/>
  <c r="F1359" i="105"/>
  <c r="F1357" i="105"/>
  <c r="F1353" i="105"/>
  <c r="F1351" i="105"/>
  <c r="E1373" i="105"/>
  <c r="F1373" i="105" s="1"/>
  <c r="F1378" i="105"/>
  <c r="F1374" i="105"/>
  <c r="F1372" i="105"/>
  <c r="E1381" i="105"/>
  <c r="F1381" i="105" s="1"/>
  <c r="E1383" i="105"/>
  <c r="F1383" i="105" s="1"/>
  <c r="E1384" i="105"/>
  <c r="F1384" i="105" s="1"/>
  <c r="E1385" i="105"/>
  <c r="F1385" i="105" s="1"/>
  <c r="F1382" i="105"/>
  <c r="F1380" i="105"/>
  <c r="F1386" i="105"/>
  <c r="A1518" i="105"/>
  <c r="A1517" i="105"/>
  <c r="A1516" i="105"/>
  <c r="E1518" i="105"/>
  <c r="F1518" i="105" s="1"/>
  <c r="E1517" i="105"/>
  <c r="F1517" i="105" s="1"/>
  <c r="E1516" i="105"/>
  <c r="F1516" i="105" s="1"/>
  <c r="E1514" i="105"/>
  <c r="F1514" i="105" s="1"/>
  <c r="F1519" i="105"/>
  <c r="F1515" i="105"/>
  <c r="F1513" i="105"/>
  <c r="A1497" i="105"/>
  <c r="A1496" i="105"/>
  <c r="A1495" i="105"/>
  <c r="E1497" i="105"/>
  <c r="F1497" i="105" s="1"/>
  <c r="E1496" i="105"/>
  <c r="F1496" i="105" s="1"/>
  <c r="E1495" i="105"/>
  <c r="F1495" i="105" s="1"/>
  <c r="E1493" i="105"/>
  <c r="F1493" i="105" s="1"/>
  <c r="F1498" i="105"/>
  <c r="F1494" i="105"/>
  <c r="F1492" i="105"/>
  <c r="A1454" i="105"/>
  <c r="A1453" i="105"/>
  <c r="A1452" i="105"/>
  <c r="E1454" i="105"/>
  <c r="F1454" i="105" s="1"/>
  <c r="E1453" i="105"/>
  <c r="F1453" i="105" s="1"/>
  <c r="E1452" i="105"/>
  <c r="F1452" i="105" s="1"/>
  <c r="E1450" i="105"/>
  <c r="F1450" i="105" s="1"/>
  <c r="F1455" i="105"/>
  <c r="F1451" i="105"/>
  <c r="F1449" i="105"/>
  <c r="A1433" i="105"/>
  <c r="A1432" i="105"/>
  <c r="A1431" i="105"/>
  <c r="E1433" i="105"/>
  <c r="F1433" i="105"/>
  <c r="E1432" i="105"/>
  <c r="F1432" i="105" s="1"/>
  <c r="E1431" i="105"/>
  <c r="F1431" i="105" s="1"/>
  <c r="E1429" i="105"/>
  <c r="F1429" i="105" s="1"/>
  <c r="F1434" i="105"/>
  <c r="F1430" i="105"/>
  <c r="F1428" i="105"/>
  <c r="E1377" i="105"/>
  <c r="F1377" i="105" s="1"/>
  <c r="E1376" i="105"/>
  <c r="F1376" i="105" s="1"/>
  <c r="E1375" i="105"/>
  <c r="F1375" i="105" s="1"/>
  <c r="A1385" i="105"/>
  <c r="A1384" i="105"/>
  <c r="A1383" i="105"/>
  <c r="A1377" i="105"/>
  <c r="A1376" i="105"/>
  <c r="A1375" i="105"/>
  <c r="A1328" i="105"/>
  <c r="A1327" i="105"/>
  <c r="A1326" i="105"/>
  <c r="E1273" i="105"/>
  <c r="F1273" i="105" s="1"/>
  <c r="E1274" i="105"/>
  <c r="F1274" i="105" s="1"/>
  <c r="E1272" i="105"/>
  <c r="F1272" i="105" s="1"/>
  <c r="A1274" i="105"/>
  <c r="A1273" i="105"/>
  <c r="A1272" i="105"/>
  <c r="A1256" i="105"/>
  <c r="A1255" i="105"/>
  <c r="A1254" i="105"/>
  <c r="E1256" i="105"/>
  <c r="F1256" i="105" s="1"/>
  <c r="E1255" i="105"/>
  <c r="F1255" i="105" s="1"/>
  <c r="E1254" i="105"/>
  <c r="F1254" i="105" s="1"/>
  <c r="A1213" i="105"/>
  <c r="A1212" i="105"/>
  <c r="A1211" i="105"/>
  <c r="E1212" i="105"/>
  <c r="F1212" i="105" s="1"/>
  <c r="E1213" i="105"/>
  <c r="F1213" i="105"/>
  <c r="E1211" i="105"/>
  <c r="F1211" i="105" s="1"/>
  <c r="E1194" i="105"/>
  <c r="F1194" i="105" s="1"/>
  <c r="E1195" i="105"/>
  <c r="F1195" i="105" s="1"/>
  <c r="E1193" i="105"/>
  <c r="F1193" i="105" s="1"/>
  <c r="A1195" i="105"/>
  <c r="A1194" i="105"/>
  <c r="A51" i="105"/>
  <c r="F51" i="105" s="1"/>
  <c r="A1193" i="105"/>
  <c r="H68" i="5"/>
  <c r="D50" i="5"/>
  <c r="A35" i="105"/>
  <c r="F35" i="105" s="1"/>
  <c r="A36" i="105"/>
  <c r="F36" i="105" s="1"/>
  <c r="A37" i="105"/>
  <c r="F37" i="105" s="1"/>
  <c r="A38" i="105"/>
  <c r="F38" i="105" s="1"/>
  <c r="A39" i="105"/>
  <c r="F39" i="105" s="1"/>
  <c r="A34" i="105"/>
  <c r="F34" i="105" s="1"/>
  <c r="A50" i="105"/>
  <c r="F50" i="105" s="1"/>
  <c r="A49" i="105"/>
  <c r="F49" i="105"/>
  <c r="F1442" i="105"/>
  <c r="F1506" i="105"/>
  <c r="F1441" i="105"/>
  <c r="B1448" i="106"/>
  <c r="C1448" i="106"/>
  <c r="B1449" i="106"/>
  <c r="B1450" i="106"/>
  <c r="C1450" i="106"/>
  <c r="B1451" i="106"/>
  <c r="C1451" i="106"/>
  <c r="B1452" i="106"/>
  <c r="C1452" i="106"/>
  <c r="F68" i="105"/>
  <c r="A45" i="105"/>
  <c r="F45" i="105" s="1"/>
  <c r="A46" i="105"/>
  <c r="F46" i="105" s="1"/>
  <c r="A1856" i="105"/>
  <c r="A1852" i="105"/>
  <c r="A1847" i="105"/>
  <c r="A1841" i="105"/>
  <c r="A1837" i="105"/>
  <c r="A1832" i="105"/>
  <c r="A1826" i="105"/>
  <c r="A1820" i="105"/>
  <c r="A1815" i="105"/>
  <c r="A1810" i="105"/>
  <c r="A1805" i="105"/>
  <c r="A1800" i="105"/>
  <c r="A1795" i="105"/>
  <c r="A1790" i="105"/>
  <c r="A1785" i="105"/>
  <c r="A1780" i="105"/>
  <c r="A1776" i="105"/>
  <c r="A1770" i="105"/>
  <c r="A1765" i="105"/>
  <c r="A1760" i="105"/>
  <c r="A1755" i="105"/>
  <c r="A1751" i="105"/>
  <c r="A1744" i="105"/>
  <c r="A1738" i="105"/>
  <c r="A1731" i="105"/>
  <c r="A1726" i="105"/>
  <c r="A1722" i="105"/>
  <c r="A1717" i="105"/>
  <c r="A1713" i="105"/>
  <c r="A1708" i="105"/>
  <c r="A1703" i="105"/>
  <c r="A1699" i="105"/>
  <c r="A1693" i="105"/>
  <c r="A1686" i="105"/>
  <c r="A1681" i="105"/>
  <c r="A1676" i="105"/>
  <c r="A1671" i="105"/>
  <c r="A1666" i="105"/>
  <c r="A1662" i="105"/>
  <c r="A1657" i="105"/>
  <c r="A1653" i="105"/>
  <c r="A1648" i="105"/>
  <c r="A1643" i="105"/>
  <c r="A1639" i="105"/>
  <c r="A1632" i="105"/>
  <c r="A1626" i="105"/>
  <c r="A1621" i="105"/>
  <c r="A1616" i="105"/>
  <c r="A1611" i="105"/>
  <c r="A1606" i="105"/>
  <c r="A1601" i="105"/>
  <c r="A1596" i="105"/>
  <c r="A1591" i="105"/>
  <c r="A1586" i="105"/>
  <c r="A1581" i="105"/>
  <c r="A1577" i="105"/>
  <c r="A1572" i="105"/>
  <c r="A1563" i="105"/>
  <c r="A1558" i="105"/>
  <c r="A1551" i="105"/>
  <c r="A1546" i="105"/>
  <c r="A1541" i="105"/>
  <c r="A1537" i="105"/>
  <c r="A1531" i="105"/>
  <c r="A1526" i="105"/>
  <c r="A1510" i="105"/>
  <c r="A1504" i="105"/>
  <c r="A1490" i="105"/>
  <c r="A1486" i="105"/>
  <c r="A1482" i="105"/>
  <c r="A1476" i="105"/>
  <c r="A1471" i="105"/>
  <c r="A1467" i="105"/>
  <c r="A1462" i="105"/>
  <c r="A1446" i="105"/>
  <c r="A1440" i="105"/>
  <c r="A1426" i="105"/>
  <c r="A1422" i="105"/>
  <c r="A1418" i="105"/>
  <c r="A1412" i="105"/>
  <c r="A1407" i="105"/>
  <c r="A1403" i="105"/>
  <c r="A1399" i="105"/>
  <c r="A1393" i="105"/>
  <c r="A1371" i="105"/>
  <c r="A1350" i="105"/>
  <c r="A1346" i="105"/>
  <c r="A1342" i="105"/>
  <c r="A1336" i="105"/>
  <c r="A1321" i="105"/>
  <c r="A1317" i="105"/>
  <c r="A1296" i="105"/>
  <c r="A1292" i="105"/>
  <c r="A1288" i="105"/>
  <c r="A1282" i="105"/>
  <c r="A1267" i="105"/>
  <c r="A1263" i="105"/>
  <c r="A1249" i="105"/>
  <c r="A1244" i="105"/>
  <c r="A1239" i="105"/>
  <c r="A1235" i="105"/>
  <c r="A1231" i="105"/>
  <c r="A1227" i="105"/>
  <c r="A1221" i="105"/>
  <c r="A1206" i="105"/>
  <c r="A1202" i="105"/>
  <c r="A1188" i="105"/>
  <c r="A1184" i="105"/>
  <c r="A1180" i="105"/>
  <c r="A1176" i="105"/>
  <c r="A1172" i="105"/>
  <c r="A1166" i="105"/>
  <c r="A1161" i="105"/>
  <c r="A1157" i="105"/>
  <c r="F157" i="105"/>
  <c r="F1866" i="105"/>
  <c r="F1867" i="105"/>
  <c r="F1868" i="105"/>
  <c r="F1869" i="105"/>
  <c r="F1873" i="105"/>
  <c r="F1874" i="105"/>
  <c r="F1878" i="105"/>
  <c r="F1879" i="105"/>
  <c r="F1880" i="105"/>
  <c r="F1881" i="105"/>
  <c r="F1882" i="105"/>
  <c r="F1883" i="105"/>
  <c r="F1887" i="105"/>
  <c r="F1888" i="105"/>
  <c r="F1892" i="105"/>
  <c r="F1893" i="105"/>
  <c r="F1894" i="105"/>
  <c r="F1895" i="105"/>
  <c r="F1896" i="105"/>
  <c r="F1897" i="105"/>
  <c r="F1901" i="105"/>
  <c r="F1902" i="105"/>
  <c r="F1906" i="105"/>
  <c r="F1907" i="105"/>
  <c r="F1908" i="105"/>
  <c r="F1909" i="105"/>
  <c r="F1910" i="105"/>
  <c r="F1911" i="105"/>
  <c r="F1915" i="105"/>
  <c r="F1916" i="105"/>
  <c r="F1920" i="105"/>
  <c r="F1921" i="105"/>
  <c r="F1922" i="105"/>
  <c r="F1923" i="105"/>
  <c r="F1924" i="105"/>
  <c r="F1925" i="105"/>
  <c r="F1929" i="105"/>
  <c r="F1930" i="105"/>
  <c r="F1934" i="105"/>
  <c r="F1935" i="105"/>
  <c r="F1936" i="105"/>
  <c r="F1937" i="105"/>
  <c r="F1938" i="105"/>
  <c r="F1939" i="105"/>
  <c r="F1943" i="105"/>
  <c r="F1944" i="105"/>
  <c r="F1948" i="105"/>
  <c r="F1949" i="105"/>
  <c r="F1950" i="105"/>
  <c r="F1951" i="105"/>
  <c r="F1952" i="105"/>
  <c r="F1953" i="105"/>
  <c r="F1957" i="105"/>
  <c r="F1958" i="105"/>
  <c r="F1962" i="105"/>
  <c r="F1963" i="105"/>
  <c r="F1964" i="105"/>
  <c r="F1965" i="105"/>
  <c r="F1966" i="105"/>
  <c r="F1967" i="105"/>
  <c r="F1971" i="105"/>
  <c r="F1972" i="105"/>
  <c r="F1976" i="105"/>
  <c r="F1977" i="105"/>
  <c r="F1978" i="105"/>
  <c r="F1979" i="105"/>
  <c r="F1982" i="105"/>
  <c r="F1983" i="105"/>
  <c r="F1986" i="105"/>
  <c r="F1987" i="105"/>
  <c r="F194" i="105"/>
  <c r="F198" i="105"/>
  <c r="F199" i="105"/>
  <c r="F203" i="105"/>
  <c r="F204" i="105"/>
  <c r="F208" i="105"/>
  <c r="F209" i="105"/>
  <c r="F213" i="105"/>
  <c r="F214" i="105"/>
  <c r="F218" i="105"/>
  <c r="F219" i="105"/>
  <c r="F220" i="105"/>
  <c r="F224" i="105"/>
  <c r="F225" i="105"/>
  <c r="F229" i="105"/>
  <c r="F230" i="105"/>
  <c r="F231" i="105"/>
  <c r="F235" i="105"/>
  <c r="F239" i="105"/>
  <c r="F240" i="105"/>
  <c r="F244" i="105"/>
  <c r="F245" i="105"/>
  <c r="F249" i="105"/>
  <c r="F250" i="105"/>
  <c r="F251" i="105"/>
  <c r="F255" i="105"/>
  <c r="F259" i="105"/>
  <c r="F260" i="105"/>
  <c r="F264" i="105"/>
  <c r="F265" i="105"/>
  <c r="F269" i="105"/>
  <c r="F273" i="105"/>
  <c r="F277" i="105"/>
  <c r="F278" i="105"/>
  <c r="F282" i="105"/>
  <c r="F283" i="105"/>
  <c r="F287" i="105"/>
  <c r="F288" i="105"/>
  <c r="F292" i="105"/>
  <c r="F293" i="105"/>
  <c r="F294" i="105"/>
  <c r="F298" i="105"/>
  <c r="F302" i="105"/>
  <c r="F303" i="105"/>
  <c r="F307" i="105"/>
  <c r="F308" i="105"/>
  <c r="F312" i="105"/>
  <c r="F313" i="105"/>
  <c r="F317" i="105"/>
  <c r="F318" i="105"/>
  <c r="F319" i="105"/>
  <c r="F323" i="105"/>
  <c r="F327" i="105"/>
  <c r="F328" i="105"/>
  <c r="F332" i="105"/>
  <c r="F333" i="105"/>
  <c r="F337" i="105"/>
  <c r="F338" i="105"/>
  <c r="F342" i="105"/>
  <c r="F343" i="105"/>
  <c r="F344" i="105"/>
  <c r="F345" i="105"/>
  <c r="F349" i="105"/>
  <c r="F350" i="105"/>
  <c r="F351" i="105"/>
  <c r="F355" i="105"/>
  <c r="F359" i="105"/>
  <c r="F360" i="105"/>
  <c r="F364" i="105"/>
  <c r="F365" i="105"/>
  <c r="F366" i="105"/>
  <c r="F367" i="105"/>
  <c r="F371" i="105"/>
  <c r="F375" i="105"/>
  <c r="F379" i="105"/>
  <c r="F380" i="105"/>
  <c r="F384" i="105"/>
  <c r="F385" i="105"/>
  <c r="F389" i="105"/>
  <c r="F390" i="105"/>
  <c r="F394" i="105"/>
  <c r="F395" i="105"/>
  <c r="F399" i="105"/>
  <c r="F400" i="105"/>
  <c r="F401" i="105"/>
  <c r="F405" i="105"/>
  <c r="F409" i="105"/>
  <c r="F413" i="105"/>
  <c r="F417" i="105"/>
  <c r="F418" i="105"/>
  <c r="F422" i="105"/>
  <c r="F423" i="105"/>
  <c r="F424" i="105"/>
  <c r="F428" i="105"/>
  <c r="F429" i="105"/>
  <c r="F430" i="105"/>
  <c r="F434" i="105"/>
  <c r="F438" i="105"/>
  <c r="F442" i="105"/>
  <c r="F443" i="105"/>
  <c r="F447" i="105"/>
  <c r="F448" i="105"/>
  <c r="F449" i="105"/>
  <c r="F453" i="105"/>
  <c r="F454" i="105"/>
  <c r="F455" i="105"/>
  <c r="F459" i="105"/>
  <c r="F463" i="105"/>
  <c r="F467" i="105"/>
  <c r="F468" i="105"/>
  <c r="F472" i="105"/>
  <c r="F473" i="105"/>
  <c r="F474" i="105"/>
  <c r="F478" i="105"/>
  <c r="F479" i="105"/>
  <c r="F483" i="105"/>
  <c r="F484" i="105"/>
  <c r="F488" i="105"/>
  <c r="F489" i="105"/>
  <c r="F490" i="105"/>
  <c r="F491" i="105"/>
  <c r="F495" i="105"/>
  <c r="F499" i="105"/>
  <c r="F503" i="105"/>
  <c r="F507" i="105"/>
  <c r="F508" i="105"/>
  <c r="F512" i="105"/>
  <c r="F513" i="105"/>
  <c r="F517" i="105"/>
  <c r="F518" i="105"/>
  <c r="F522" i="105"/>
  <c r="F523" i="105"/>
  <c r="F524" i="105"/>
  <c r="F528" i="105"/>
  <c r="F532" i="105"/>
  <c r="F533" i="105"/>
  <c r="F537" i="105"/>
  <c r="F538" i="105"/>
  <c r="F542" i="105"/>
  <c r="F543" i="105"/>
  <c r="F547" i="105"/>
  <c r="F548" i="105"/>
  <c r="F549" i="105"/>
  <c r="F553" i="105"/>
  <c r="F557" i="105"/>
  <c r="F558" i="105"/>
  <c r="F562" i="105"/>
  <c r="F563" i="105"/>
  <c r="F567" i="105"/>
  <c r="F568" i="105"/>
  <c r="F569" i="105"/>
  <c r="F570" i="105"/>
  <c r="F574" i="105"/>
  <c r="F575" i="105"/>
  <c r="F576" i="105"/>
  <c r="F580" i="105"/>
  <c r="F581" i="105"/>
  <c r="F582" i="105"/>
  <c r="F586" i="105"/>
  <c r="F587" i="105"/>
  <c r="F591" i="105"/>
  <c r="F592" i="105"/>
  <c r="F593" i="105"/>
  <c r="F597" i="105"/>
  <c r="F601" i="105"/>
  <c r="F605" i="105"/>
  <c r="F606" i="105"/>
  <c r="F610" i="105"/>
  <c r="F614" i="105"/>
  <c r="F615" i="105"/>
  <c r="F616" i="105"/>
  <c r="F620" i="105"/>
  <c r="F624" i="105"/>
  <c r="F625" i="105"/>
  <c r="F626" i="105"/>
  <c r="F630" i="105"/>
  <c r="F634" i="105"/>
  <c r="F635" i="105"/>
  <c r="F639" i="105"/>
  <c r="F640" i="105"/>
  <c r="F641" i="105"/>
  <c r="F645" i="105"/>
  <c r="F646" i="105"/>
  <c r="F650" i="105"/>
  <c r="F651" i="105"/>
  <c r="F655" i="105"/>
  <c r="F656" i="105"/>
  <c r="F657" i="105"/>
  <c r="F661" i="105"/>
  <c r="F665" i="105"/>
  <c r="F669" i="105"/>
  <c r="F670" i="105"/>
  <c r="F674" i="105"/>
  <c r="F678" i="105"/>
  <c r="F679" i="105"/>
  <c r="F683" i="105"/>
  <c r="F684" i="105"/>
  <c r="F685" i="105"/>
  <c r="F689" i="105"/>
  <c r="F693" i="105"/>
  <c r="F694" i="105"/>
  <c r="F698" i="105"/>
  <c r="F699" i="105"/>
  <c r="F700" i="105"/>
  <c r="F701" i="105"/>
  <c r="F705" i="105"/>
  <c r="F709" i="105"/>
  <c r="F710" i="105"/>
  <c r="F714" i="105"/>
  <c r="F715" i="105"/>
  <c r="F719" i="105"/>
  <c r="F723" i="105"/>
  <c r="F724" i="105"/>
  <c r="F728" i="105"/>
  <c r="F729" i="105"/>
  <c r="F733" i="105"/>
  <c r="F734" i="105"/>
  <c r="F738" i="105"/>
  <c r="F739" i="105"/>
  <c r="F743" i="105"/>
  <c r="F744" i="105"/>
  <c r="F745" i="105"/>
  <c r="F746" i="105"/>
  <c r="F750" i="105"/>
  <c r="F754" i="105"/>
  <c r="F758" i="105"/>
  <c r="F762" i="105"/>
  <c r="F763" i="105"/>
  <c r="F767" i="105"/>
  <c r="F768" i="105"/>
  <c r="F769" i="105"/>
  <c r="F773" i="105"/>
  <c r="F774" i="105"/>
  <c r="F775" i="105"/>
  <c r="F779" i="105"/>
  <c r="F783" i="105"/>
  <c r="F787" i="105"/>
  <c r="F788" i="105"/>
  <c r="F792" i="105"/>
  <c r="F793" i="105"/>
  <c r="F794" i="105"/>
  <c r="F798" i="105"/>
  <c r="F799" i="105"/>
  <c r="F800" i="105"/>
  <c r="F804" i="105"/>
  <c r="F808" i="105"/>
  <c r="F809" i="105"/>
  <c r="F813" i="105"/>
  <c r="F814" i="105"/>
  <c r="F818" i="105"/>
  <c r="F819" i="105"/>
  <c r="F823" i="105"/>
  <c r="F827" i="105"/>
  <c r="F828" i="105"/>
  <c r="F832" i="105"/>
  <c r="F833" i="105"/>
  <c r="F834" i="105"/>
  <c r="F838" i="105"/>
  <c r="F839" i="105"/>
  <c r="F843" i="105"/>
  <c r="F844" i="105"/>
  <c r="F848" i="105"/>
  <c r="F849" i="105"/>
  <c r="F853" i="105"/>
  <c r="F854" i="105"/>
  <c r="F858" i="105"/>
  <c r="F859" i="105"/>
  <c r="F860" i="105"/>
  <c r="F864" i="105"/>
  <c r="F865" i="105"/>
  <c r="F866" i="105"/>
  <c r="F870" i="105"/>
  <c r="F874" i="105"/>
  <c r="F875" i="105"/>
  <c r="F879" i="105"/>
  <c r="F883" i="105"/>
  <c r="F884" i="105"/>
  <c r="F888" i="105"/>
  <c r="F889" i="105"/>
  <c r="F890" i="105"/>
  <c r="F891" i="105"/>
  <c r="F892" i="105"/>
  <c r="F893" i="105"/>
  <c r="F894" i="105"/>
  <c r="F895" i="105"/>
  <c r="F896" i="105"/>
  <c r="F900" i="105"/>
  <c r="F904" i="105"/>
  <c r="F905" i="105"/>
  <c r="F909" i="105"/>
  <c r="F910" i="105"/>
  <c r="F914" i="105"/>
  <c r="F915" i="105"/>
  <c r="F919" i="105"/>
  <c r="F920" i="105"/>
  <c r="F924" i="105"/>
  <c r="F925" i="105"/>
  <c r="F926" i="105"/>
  <c r="F930" i="105"/>
  <c r="F934" i="105"/>
  <c r="F935" i="105"/>
  <c r="F939" i="105"/>
  <c r="F940" i="105"/>
  <c r="F944" i="105"/>
  <c r="F945" i="105"/>
  <c r="F949" i="105"/>
  <c r="F953" i="105"/>
  <c r="F954" i="105"/>
  <c r="F955" i="105"/>
  <c r="F959" i="105"/>
  <c r="F960" i="105"/>
  <c r="F964" i="105"/>
  <c r="F968" i="105"/>
  <c r="F969" i="105"/>
  <c r="F970" i="105"/>
  <c r="F974" i="105"/>
  <c r="F975" i="105"/>
  <c r="F979" i="105"/>
  <c r="F980" i="105"/>
  <c r="F981" i="105"/>
  <c r="F985" i="105"/>
  <c r="F986" i="105"/>
  <c r="F990" i="105"/>
  <c r="F994" i="105"/>
  <c r="F995" i="105"/>
  <c r="F999" i="105"/>
  <c r="F1000" i="105"/>
  <c r="F1004" i="105"/>
  <c r="F1005" i="105"/>
  <c r="F1009" i="105"/>
  <c r="F1010" i="105"/>
  <c r="F1011" i="105"/>
  <c r="F1015" i="105"/>
  <c r="F1019" i="105"/>
  <c r="F1020" i="105"/>
  <c r="F1024" i="105"/>
  <c r="F1025" i="105"/>
  <c r="F1029" i="105"/>
  <c r="F1030" i="105"/>
  <c r="F1031" i="105"/>
  <c r="F1035" i="105"/>
  <c r="F1036" i="105"/>
  <c r="F1040" i="105"/>
  <c r="F1044" i="105"/>
  <c r="F1048" i="105"/>
  <c r="F1052" i="105"/>
  <c r="F1053" i="105"/>
  <c r="F1054" i="105"/>
  <c r="F1058" i="105"/>
  <c r="F1062" i="105"/>
  <c r="F1063" i="105"/>
  <c r="F1064" i="105"/>
  <c r="F1065" i="105"/>
  <c r="F1069" i="105"/>
  <c r="F1073" i="105"/>
  <c r="F1074" i="105"/>
  <c r="F1075" i="105"/>
  <c r="F1079" i="105"/>
  <c r="F1083" i="105"/>
  <c r="F1084" i="105"/>
  <c r="F1085" i="105"/>
  <c r="F1089" i="105"/>
  <c r="F1090" i="105"/>
  <c r="F1094" i="105"/>
  <c r="F1095" i="105"/>
  <c r="F1096" i="105"/>
  <c r="F1100" i="105"/>
  <c r="F1104" i="105"/>
  <c r="F1108" i="105"/>
  <c r="F1109" i="105"/>
  <c r="F1110" i="105"/>
  <c r="F1114" i="105"/>
  <c r="F1118" i="105"/>
  <c r="F1119" i="105"/>
  <c r="F1120" i="105"/>
  <c r="F1124" i="105"/>
  <c r="F1125" i="105"/>
  <c r="F1129" i="105"/>
  <c r="F1130" i="105"/>
  <c r="F1131" i="105"/>
  <c r="F1135" i="105"/>
  <c r="F1136" i="105"/>
  <c r="F1140" i="105"/>
  <c r="F1141" i="105"/>
  <c r="F1145" i="105"/>
  <c r="F1146" i="105"/>
  <c r="F1150" i="105"/>
  <c r="F1151" i="105"/>
  <c r="F1152" i="105"/>
  <c r="F1153" i="105"/>
  <c r="F1154" i="105"/>
  <c r="F1157" i="105"/>
  <c r="F1158" i="105"/>
  <c r="F1161" i="105"/>
  <c r="F1162" i="105"/>
  <c r="F1163" i="105"/>
  <c r="F1166" i="105"/>
  <c r="F1167" i="105"/>
  <c r="F1168" i="105"/>
  <c r="F1169" i="105"/>
  <c r="F1172" i="105"/>
  <c r="F1173" i="105"/>
  <c r="F1176" i="105"/>
  <c r="F1177" i="105"/>
  <c r="F1180" i="105"/>
  <c r="F1181" i="105"/>
  <c r="F1184" i="105"/>
  <c r="F1185" i="105"/>
  <c r="F1188" i="105"/>
  <c r="F1189" i="105"/>
  <c r="F1198" i="105"/>
  <c r="F1199" i="105"/>
  <c r="F1202" i="105"/>
  <c r="F1203" i="105"/>
  <c r="F1206" i="105"/>
  <c r="F1207" i="105"/>
  <c r="F1216" i="105"/>
  <c r="F1217" i="105"/>
  <c r="F1218" i="105"/>
  <c r="F1221" i="105"/>
  <c r="F1222" i="105"/>
  <c r="F1223" i="105"/>
  <c r="F1224" i="105"/>
  <c r="F1227" i="105"/>
  <c r="F1228" i="105"/>
  <c r="F1231" i="105"/>
  <c r="F1232" i="105"/>
  <c r="F1235" i="105"/>
  <c r="F1236" i="105"/>
  <c r="F1239" i="105"/>
  <c r="F1240" i="105"/>
  <c r="F1241" i="105"/>
  <c r="F1244" i="105"/>
  <c r="F1245" i="105"/>
  <c r="F1246" i="105"/>
  <c r="F1249" i="105"/>
  <c r="F1250" i="105"/>
  <c r="F1259" i="105"/>
  <c r="F1260" i="105"/>
  <c r="F1263" i="105"/>
  <c r="F1264" i="105"/>
  <c r="F1267" i="105"/>
  <c r="F1268" i="105"/>
  <c r="F1277" i="105"/>
  <c r="F1278" i="105"/>
  <c r="F1279" i="105"/>
  <c r="F1282" i="105"/>
  <c r="F1283" i="105"/>
  <c r="F1284" i="105"/>
  <c r="F1285" i="105"/>
  <c r="F1288" i="105"/>
  <c r="F1289" i="105"/>
  <c r="F1292" i="105"/>
  <c r="F1293" i="105"/>
  <c r="F1296" i="105"/>
  <c r="F1313" i="105"/>
  <c r="F1314" i="105"/>
  <c r="F1317" i="105"/>
  <c r="F1318" i="105"/>
  <c r="F1321" i="105"/>
  <c r="F1322" i="105"/>
  <c r="F1331" i="105"/>
  <c r="F1332" i="105"/>
  <c r="F1333" i="105"/>
  <c r="F1336" i="105"/>
  <c r="F1337" i="105"/>
  <c r="F1338" i="105"/>
  <c r="F1339" i="105"/>
  <c r="F1342" i="105"/>
  <c r="F1343" i="105"/>
  <c r="F1346" i="105"/>
  <c r="F1347" i="105"/>
  <c r="F1350" i="105"/>
  <c r="F1367" i="105"/>
  <c r="F1368" i="105"/>
  <c r="F1371" i="105"/>
  <c r="F1388" i="105"/>
  <c r="F1389" i="105"/>
  <c r="F1390" i="105"/>
  <c r="F1393" i="105"/>
  <c r="F1394" i="105"/>
  <c r="F1395" i="105"/>
  <c r="F1396" i="105"/>
  <c r="F1399" i="105"/>
  <c r="F1400" i="105"/>
  <c r="F1403" i="105"/>
  <c r="F1404" i="105"/>
  <c r="F1407" i="105"/>
  <c r="F1408" i="105"/>
  <c r="F1409" i="105"/>
  <c r="F1412" i="105"/>
  <c r="F1413" i="105"/>
  <c r="F1414" i="105"/>
  <c r="F1415" i="105"/>
  <c r="F1418" i="105"/>
  <c r="F1419" i="105"/>
  <c r="F1422" i="105"/>
  <c r="F1423" i="105"/>
  <c r="F1426" i="105"/>
  <c r="F1427" i="105"/>
  <c r="F1436" i="105"/>
  <c r="F1437" i="105"/>
  <c r="F1440" i="105"/>
  <c r="F1457" i="105"/>
  <c r="F1443" i="105"/>
  <c r="F1446" i="105"/>
  <c r="F1447" i="105"/>
  <c r="F1458" i="105"/>
  <c r="F1459" i="105"/>
  <c r="F1462" i="105"/>
  <c r="F1463" i="105"/>
  <c r="F1464" i="105"/>
  <c r="F1467" i="105"/>
  <c r="F1468" i="105"/>
  <c r="F1471" i="105"/>
  <c r="F1472" i="105"/>
  <c r="F1473" i="105"/>
  <c r="F1476" i="105"/>
  <c r="F1477" i="105"/>
  <c r="F1478" i="105"/>
  <c r="F1479" i="105"/>
  <c r="F1482" i="105"/>
  <c r="F1483" i="105"/>
  <c r="F1486" i="105"/>
  <c r="F1487" i="105"/>
  <c r="F1490" i="105"/>
  <c r="F1491" i="105"/>
  <c r="F1500" i="105"/>
  <c r="F1501" i="105"/>
  <c r="F1504" i="105"/>
  <c r="F1505" i="105"/>
  <c r="F1507" i="105"/>
  <c r="F1510" i="105"/>
  <c r="F1521" i="105"/>
  <c r="F1522" i="105"/>
  <c r="F1523" i="105"/>
  <c r="F1526" i="105"/>
  <c r="F1527" i="105"/>
  <c r="F1528" i="105"/>
  <c r="F1531" i="105"/>
  <c r="F1532" i="105"/>
  <c r="F1533" i="105"/>
  <c r="F1534" i="105"/>
  <c r="F1537" i="105"/>
  <c r="F1538" i="105"/>
  <c r="F1541" i="105"/>
  <c r="F1542" i="105"/>
  <c r="F1543" i="105"/>
  <c r="F1546" i="105"/>
  <c r="F1547" i="105"/>
  <c r="F1548" i="105"/>
  <c r="F1551" i="105"/>
  <c r="F1552" i="105"/>
  <c r="F1553" i="105"/>
  <c r="F1554" i="105"/>
  <c r="F1555" i="105"/>
  <c r="F1558" i="105"/>
  <c r="F1559" i="105"/>
  <c r="F1560" i="105"/>
  <c r="F1563" i="105"/>
  <c r="F1564" i="105"/>
  <c r="F1565" i="105"/>
  <c r="F1566" i="105"/>
  <c r="F1567" i="105"/>
  <c r="F1568" i="105"/>
  <c r="F1569" i="105"/>
  <c r="F1572" i="105"/>
  <c r="F1573" i="105"/>
  <c r="F1574" i="105"/>
  <c r="F1577" i="105"/>
  <c r="F1578" i="105"/>
  <c r="F1581" i="105"/>
  <c r="F1582" i="105"/>
  <c r="F1583" i="105"/>
  <c r="F1586" i="105"/>
  <c r="F1587" i="105"/>
  <c r="F1588" i="105"/>
  <c r="F1591" i="105"/>
  <c r="F1592" i="105"/>
  <c r="F1593" i="105"/>
  <c r="F1596" i="105"/>
  <c r="F1597" i="105"/>
  <c r="F1598" i="105"/>
  <c r="F1601" i="105"/>
  <c r="F1602" i="105"/>
  <c r="F1603" i="105"/>
  <c r="F1606" i="105"/>
  <c r="F1607" i="105"/>
  <c r="F1608" i="105"/>
  <c r="F1611" i="105"/>
  <c r="F1612" i="105"/>
  <c r="F1613" i="105"/>
  <c r="F1616" i="105"/>
  <c r="F1617" i="105"/>
  <c r="F1618" i="105"/>
  <c r="F1621" i="105"/>
  <c r="F1622" i="105"/>
  <c r="F1623" i="105"/>
  <c r="F1626" i="105"/>
  <c r="F1627" i="105"/>
  <c r="F1628" i="105"/>
  <c r="F1629" i="105"/>
  <c r="F1632" i="105"/>
  <c r="F1633" i="105"/>
  <c r="F1634" i="105"/>
  <c r="F1635" i="105"/>
  <c r="F1636" i="105"/>
  <c r="F1639" i="105"/>
  <c r="F1640" i="105"/>
  <c r="F1643" i="105"/>
  <c r="F1644" i="105"/>
  <c r="F1645" i="105"/>
  <c r="F1648" i="105"/>
  <c r="F1649" i="105"/>
  <c r="F1650" i="105"/>
  <c r="F1653" i="105"/>
  <c r="F1654" i="105"/>
  <c r="F1657" i="105"/>
  <c r="F1658" i="105"/>
  <c r="F1659" i="105"/>
  <c r="F1662" i="105"/>
  <c r="F1663" i="105"/>
  <c r="F1666" i="105"/>
  <c r="F1667" i="105"/>
  <c r="F1668" i="105"/>
  <c r="F1671" i="105"/>
  <c r="F1672" i="105"/>
  <c r="F1673" i="105"/>
  <c r="F1676" i="105"/>
  <c r="F1677" i="105"/>
  <c r="F1678" i="105"/>
  <c r="F1681" i="105"/>
  <c r="F1682" i="105"/>
  <c r="F1683" i="105"/>
  <c r="F1686" i="105"/>
  <c r="F1687" i="105"/>
  <c r="F1688" i="105"/>
  <c r="F1689" i="105"/>
  <c r="F1690" i="105"/>
  <c r="F1693" i="105"/>
  <c r="F1694" i="105"/>
  <c r="F1695" i="105"/>
  <c r="F1696" i="105"/>
  <c r="F1699" i="105"/>
  <c r="F1700" i="105"/>
  <c r="F1703" i="105"/>
  <c r="F1704" i="105"/>
  <c r="F1705" i="105"/>
  <c r="F1708" i="105"/>
  <c r="F1709" i="105"/>
  <c r="F1710" i="105"/>
  <c r="F1713" i="105"/>
  <c r="F1714" i="105"/>
  <c r="F1717" i="105"/>
  <c r="F1718" i="105"/>
  <c r="F1719" i="105"/>
  <c r="F1722" i="105"/>
  <c r="F1723" i="105"/>
  <c r="F1726" i="105"/>
  <c r="F1727" i="105"/>
  <c r="F1728" i="105"/>
  <c r="F1731" i="105"/>
  <c r="F1732" i="105"/>
  <c r="F1733" i="105"/>
  <c r="F1734" i="105"/>
  <c r="F1735" i="105"/>
  <c r="F1738" i="105"/>
  <c r="F1739" i="105"/>
  <c r="F1740" i="105"/>
  <c r="F1741" i="105"/>
  <c r="F1744" i="105"/>
  <c r="F1745" i="105"/>
  <c r="F1746" i="105"/>
  <c r="F1747" i="105"/>
  <c r="F1748" i="105"/>
  <c r="F1751" i="105"/>
  <c r="F1752" i="105"/>
  <c r="F1755" i="105"/>
  <c r="F1756" i="105"/>
  <c r="F1757" i="105"/>
  <c r="F1760" i="105"/>
  <c r="F1761" i="105"/>
  <c r="F1762" i="105"/>
  <c r="F1765" i="105"/>
  <c r="F1766" i="105"/>
  <c r="F1767" i="105"/>
  <c r="F1770" i="105"/>
  <c r="F1771" i="105"/>
  <c r="F1772" i="105"/>
  <c r="F1773" i="105"/>
  <c r="F1776" i="105"/>
  <c r="F1777" i="105"/>
  <c r="F1780" i="105"/>
  <c r="F1781" i="105"/>
  <c r="F1782" i="105"/>
  <c r="F1785" i="105"/>
  <c r="F1786" i="105"/>
  <c r="F1787" i="105"/>
  <c r="F1790" i="105"/>
  <c r="F1791" i="105"/>
  <c r="F1792" i="105"/>
  <c r="F1795" i="105"/>
  <c r="F1796" i="105"/>
  <c r="F1797" i="105"/>
  <c r="F1800" i="105"/>
  <c r="F1801" i="105"/>
  <c r="F1802" i="105"/>
  <c r="F1805" i="105"/>
  <c r="F1806" i="105"/>
  <c r="F1807" i="105"/>
  <c r="F1810" i="105"/>
  <c r="F1811" i="105"/>
  <c r="F1812" i="105"/>
  <c r="F1815" i="105"/>
  <c r="F1816" i="105"/>
  <c r="F1817" i="105"/>
  <c r="F1820" i="105"/>
  <c r="F1821" i="105"/>
  <c r="F1822" i="105"/>
  <c r="F1823" i="105"/>
  <c r="F1826" i="105"/>
  <c r="F1827" i="105"/>
  <c r="F1828" i="105"/>
  <c r="F1829" i="105"/>
  <c r="F1832" i="105"/>
  <c r="F1833" i="105"/>
  <c r="F1834" i="105"/>
  <c r="F1837" i="105"/>
  <c r="F1838" i="105"/>
  <c r="F1841" i="105"/>
  <c r="F1842" i="105"/>
  <c r="F1843" i="105"/>
  <c r="F1844" i="105"/>
  <c r="F1847" i="105"/>
  <c r="F1848" i="105"/>
  <c r="F1849" i="105"/>
  <c r="F1852" i="105"/>
  <c r="F1853" i="105"/>
  <c r="F1856" i="105"/>
  <c r="F1857" i="105"/>
  <c r="F1858" i="105"/>
  <c r="F1859" i="105"/>
  <c r="F1860" i="105"/>
  <c r="F190" i="105"/>
  <c r="F165" i="105"/>
  <c r="F169" i="105"/>
  <c r="F170" i="105"/>
  <c r="F174" i="105"/>
  <c r="F175" i="105"/>
  <c r="F179" i="105"/>
  <c r="F180" i="105"/>
  <c r="F184" i="105"/>
  <c r="F185" i="105"/>
  <c r="F186" i="105"/>
  <c r="F161" i="105"/>
  <c r="A57" i="105"/>
  <c r="F57" i="105"/>
  <c r="F131" i="105"/>
  <c r="F130" i="105"/>
  <c r="F129" i="105"/>
  <c r="F125" i="105"/>
  <c r="F124" i="105"/>
  <c r="F123" i="105"/>
  <c r="F119" i="105"/>
  <c r="F118" i="105"/>
  <c r="F117" i="105"/>
  <c r="F113" i="105"/>
  <c r="F112" i="105"/>
  <c r="F111" i="105"/>
  <c r="F128" i="105"/>
  <c r="F122" i="105"/>
  <c r="F116" i="105"/>
  <c r="A43" i="105"/>
  <c r="F43" i="105" s="1"/>
  <c r="C127" i="106"/>
  <c r="C126" i="106"/>
  <c r="C121" i="106"/>
  <c r="C120" i="106"/>
  <c r="C115" i="106"/>
  <c r="C114" i="106"/>
  <c r="C73" i="106"/>
  <c r="C72" i="106"/>
  <c r="C69" i="106"/>
  <c r="C68" i="106"/>
  <c r="C64" i="106"/>
  <c r="C62" i="106"/>
  <c r="C59" i="106"/>
  <c r="C58" i="106"/>
  <c r="C54" i="106"/>
  <c r="C53" i="106"/>
  <c r="C50" i="106"/>
  <c r="C48" i="106"/>
  <c r="C47" i="106"/>
  <c r="C46" i="106"/>
  <c r="C39" i="106"/>
  <c r="C38" i="106"/>
  <c r="C27" i="106"/>
  <c r="C26" i="106"/>
  <c r="C25" i="106"/>
  <c r="C24" i="106"/>
  <c r="C19" i="106"/>
  <c r="C17" i="106"/>
  <c r="C16" i="106"/>
  <c r="C15" i="106"/>
  <c r="C14" i="106"/>
  <c r="C8" i="106"/>
  <c r="A31" i="105"/>
  <c r="F31" i="105"/>
  <c r="A27" i="105"/>
  <c r="F27" i="105" s="1"/>
  <c r="A26" i="105"/>
  <c r="F26" i="105" s="1"/>
  <c r="A25" i="105"/>
  <c r="F25" i="105"/>
  <c r="A24" i="105"/>
  <c r="F24" i="105" s="1"/>
  <c r="A23" i="105"/>
  <c r="F23" i="105" s="1"/>
  <c r="A16" i="105"/>
  <c r="F16" i="105"/>
  <c r="A15" i="105"/>
  <c r="F15" i="105"/>
  <c r="A14" i="105"/>
  <c r="F14" i="105" s="1"/>
  <c r="F110" i="105"/>
  <c r="A65" i="105"/>
  <c r="A64" i="105"/>
  <c r="F64" i="105"/>
  <c r="A59" i="105"/>
  <c r="F59" i="105"/>
  <c r="B1447" i="106"/>
  <c r="B1446" i="106"/>
  <c r="C1446" i="106"/>
  <c r="B1445" i="106"/>
  <c r="C1445" i="106"/>
  <c r="B1444" i="106"/>
  <c r="C1444" i="106"/>
  <c r="B1443" i="106"/>
  <c r="B1442" i="106"/>
  <c r="B1433" i="106"/>
  <c r="B1432" i="106"/>
  <c r="C1432" i="106"/>
  <c r="B1431" i="106"/>
  <c r="C1431" i="106"/>
  <c r="B1430" i="106"/>
  <c r="C1430" i="106"/>
  <c r="B1429" i="106"/>
  <c r="B1428" i="106"/>
  <c r="C1428" i="106"/>
  <c r="B1427" i="106"/>
  <c r="C1427" i="106"/>
  <c r="B1426" i="106"/>
  <c r="C1426" i="106"/>
  <c r="B1425" i="106"/>
  <c r="B1424" i="106"/>
  <c r="C1424" i="106"/>
  <c r="B1423" i="106"/>
  <c r="C1423" i="106"/>
  <c r="B1422" i="106"/>
  <c r="C1422" i="106"/>
  <c r="B1421" i="106"/>
  <c r="B1420" i="106"/>
  <c r="B1419" i="106"/>
  <c r="B1418" i="106"/>
  <c r="C1418" i="106"/>
  <c r="B1417" i="106"/>
  <c r="C1417" i="106"/>
  <c r="B1416" i="106"/>
  <c r="C1416" i="106"/>
  <c r="B1415" i="106"/>
  <c r="B1414" i="106"/>
  <c r="B1413" i="106"/>
  <c r="C1413" i="106"/>
  <c r="B1412" i="106"/>
  <c r="C1412" i="106"/>
  <c r="B1411" i="106"/>
  <c r="C1411" i="106"/>
  <c r="B1410" i="106"/>
  <c r="B1409" i="106"/>
  <c r="C1409" i="106"/>
  <c r="B1408" i="106"/>
  <c r="C1408" i="106"/>
  <c r="B1407" i="106"/>
  <c r="C1407" i="106"/>
  <c r="B1406" i="106"/>
  <c r="B1405" i="106"/>
  <c r="C1405" i="106"/>
  <c r="B1404" i="106"/>
  <c r="C1404" i="106"/>
  <c r="B1403" i="106"/>
  <c r="C1403" i="106"/>
  <c r="B1402" i="106"/>
  <c r="B1401" i="106"/>
  <c r="B1400" i="106"/>
  <c r="B1399" i="106"/>
  <c r="C1399" i="106"/>
  <c r="B1398" i="106"/>
  <c r="C1398" i="106"/>
  <c r="B1397" i="106"/>
  <c r="C1397" i="106"/>
  <c r="B1396" i="106"/>
  <c r="B1395" i="106"/>
  <c r="B1394" i="106"/>
  <c r="B1377" i="106"/>
  <c r="C1377" i="106"/>
  <c r="B1376" i="106"/>
  <c r="C1376" i="106"/>
  <c r="B1375" i="106"/>
  <c r="C1375" i="106"/>
  <c r="B1374" i="106"/>
  <c r="B1373" i="106"/>
  <c r="B1356" i="106"/>
  <c r="C1356" i="106"/>
  <c r="B1355" i="106"/>
  <c r="C1355" i="106"/>
  <c r="B1354" i="106"/>
  <c r="C1354" i="106"/>
  <c r="B1353" i="106"/>
  <c r="B1352" i="106"/>
  <c r="C1352" i="106"/>
  <c r="B1351" i="106"/>
  <c r="C1351" i="106"/>
  <c r="B1350" i="106"/>
  <c r="C1350" i="106"/>
  <c r="B1349" i="106"/>
  <c r="B1348" i="106"/>
  <c r="C1348" i="106"/>
  <c r="B1347" i="106"/>
  <c r="C1347" i="106"/>
  <c r="B1346" i="106"/>
  <c r="C1346" i="106"/>
  <c r="B1345" i="106"/>
  <c r="B1344" i="106"/>
  <c r="B1343" i="106"/>
  <c r="B1342" i="106"/>
  <c r="C1342" i="106"/>
  <c r="B1341" i="106"/>
  <c r="C1341" i="106"/>
  <c r="B1340" i="106"/>
  <c r="C1340" i="106"/>
  <c r="B1339" i="106"/>
  <c r="B1338" i="106"/>
  <c r="B1337" i="106"/>
  <c r="B1328" i="106"/>
  <c r="B1327" i="106"/>
  <c r="C1327" i="106"/>
  <c r="B1326" i="106"/>
  <c r="C1326" i="106"/>
  <c r="B1325" i="106"/>
  <c r="C1325" i="106"/>
  <c r="B1324" i="106"/>
  <c r="B1323" i="106"/>
  <c r="C1323" i="106"/>
  <c r="B1322" i="106"/>
  <c r="C1322" i="106"/>
  <c r="B1321" i="106"/>
  <c r="C1321" i="106"/>
  <c r="B1320" i="106"/>
  <c r="B1319" i="106"/>
  <c r="B1302" i="106"/>
  <c r="C1302" i="106"/>
  <c r="B1301" i="106"/>
  <c r="C1301" i="106"/>
  <c r="B1300" i="106"/>
  <c r="C1300" i="106"/>
  <c r="B1299" i="106"/>
  <c r="B1298" i="106"/>
  <c r="C1298" i="106"/>
  <c r="B1297" i="106"/>
  <c r="C1297" i="106"/>
  <c r="B1296" i="106"/>
  <c r="C1296" i="106"/>
  <c r="B1295" i="106"/>
  <c r="B1294" i="106"/>
  <c r="C1294" i="106"/>
  <c r="B1293" i="106"/>
  <c r="C1293" i="106"/>
  <c r="B1292" i="106"/>
  <c r="C1292" i="106"/>
  <c r="B1291" i="106"/>
  <c r="B1290" i="106"/>
  <c r="B1289" i="106"/>
  <c r="B1288" i="106"/>
  <c r="C1288" i="106"/>
  <c r="B1287" i="106"/>
  <c r="C1287" i="106"/>
  <c r="B1286" i="106"/>
  <c r="C1286" i="106"/>
  <c r="B1285" i="106"/>
  <c r="B1284" i="106"/>
  <c r="B1283" i="106"/>
  <c r="B1274" i="106"/>
  <c r="B1273" i="106"/>
  <c r="C1273" i="106"/>
  <c r="B1272" i="106"/>
  <c r="C1272" i="106"/>
  <c r="B1271" i="106"/>
  <c r="C1271" i="106"/>
  <c r="B1270" i="106"/>
  <c r="B1269" i="106"/>
  <c r="C1269" i="106"/>
  <c r="B1268" i="106"/>
  <c r="C1268" i="106"/>
  <c r="B1267" i="106"/>
  <c r="C1267" i="106"/>
  <c r="B1266" i="106"/>
  <c r="B1265" i="106"/>
  <c r="B1256" i="106"/>
  <c r="B1255" i="106"/>
  <c r="C1255" i="106"/>
  <c r="B1254" i="106"/>
  <c r="C1254" i="106"/>
  <c r="B1253" i="106"/>
  <c r="C1253" i="106"/>
  <c r="B1252" i="106"/>
  <c r="B1251" i="106"/>
  <c r="B1250" i="106"/>
  <c r="C1250" i="106"/>
  <c r="B1249" i="106"/>
  <c r="C1249" i="106"/>
  <c r="B1248" i="106"/>
  <c r="C1248" i="106"/>
  <c r="B1247" i="106"/>
  <c r="B1246" i="106"/>
  <c r="B1245" i="106"/>
  <c r="C1245" i="106"/>
  <c r="B1244" i="106"/>
  <c r="C1244" i="106"/>
  <c r="B1243" i="106"/>
  <c r="C1243" i="106"/>
  <c r="B1242" i="106"/>
  <c r="B1241" i="106"/>
  <c r="C1241" i="106"/>
  <c r="B1240" i="106"/>
  <c r="C1240" i="106"/>
  <c r="B1239" i="106"/>
  <c r="C1239" i="106"/>
  <c r="B1238" i="106"/>
  <c r="B1237" i="106"/>
  <c r="C1237" i="106"/>
  <c r="B1236" i="106"/>
  <c r="C1236" i="106"/>
  <c r="B1235" i="106"/>
  <c r="C1235" i="106"/>
  <c r="B1234" i="106"/>
  <c r="B1233" i="106"/>
  <c r="C1233" i="106"/>
  <c r="B1232" i="106"/>
  <c r="C1232" i="106"/>
  <c r="B1231" i="106"/>
  <c r="C1231" i="106"/>
  <c r="B1230" i="106"/>
  <c r="B1229" i="106"/>
  <c r="B1228" i="106"/>
  <c r="B1227" i="106"/>
  <c r="C1227" i="106"/>
  <c r="B1226" i="106"/>
  <c r="C1226" i="106"/>
  <c r="B1225" i="106"/>
  <c r="C1225" i="106"/>
  <c r="B1224" i="106"/>
  <c r="B1223" i="106"/>
  <c r="B1222" i="106"/>
  <c r="B1213" i="106"/>
  <c r="B1212" i="106"/>
  <c r="C1212" i="106"/>
  <c r="B1211" i="106"/>
  <c r="C1211" i="106"/>
  <c r="B1210" i="106"/>
  <c r="C1210" i="106"/>
  <c r="B1209" i="106"/>
  <c r="B1208" i="106"/>
  <c r="C1208" i="106"/>
  <c r="B1207" i="106"/>
  <c r="C1207" i="106"/>
  <c r="B1206" i="106"/>
  <c r="C1206" i="106"/>
  <c r="B1205" i="106"/>
  <c r="B1204" i="106"/>
  <c r="B1195" i="106"/>
  <c r="B1194" i="106"/>
  <c r="C1194" i="106"/>
  <c r="B1193" i="106"/>
  <c r="C1193" i="106"/>
  <c r="B1192" i="106"/>
  <c r="C1192" i="106"/>
  <c r="B1191" i="106"/>
  <c r="B1190" i="106"/>
  <c r="C1190" i="106"/>
  <c r="B1189" i="106"/>
  <c r="C1189" i="106"/>
  <c r="B1188" i="106"/>
  <c r="C1188" i="106"/>
  <c r="B1187" i="106"/>
  <c r="B1186" i="106"/>
  <c r="C1186" i="106"/>
  <c r="B1185" i="106"/>
  <c r="C1185" i="106"/>
  <c r="B1184" i="106"/>
  <c r="C1184" i="106"/>
  <c r="B1183" i="106"/>
  <c r="B1182" i="106"/>
  <c r="C1182" i="106"/>
  <c r="B1181" i="106"/>
  <c r="C1181" i="106"/>
  <c r="B1180" i="106"/>
  <c r="C1180" i="106"/>
  <c r="B1179" i="106"/>
  <c r="B1178" i="106"/>
  <c r="C1178" i="106"/>
  <c r="B1177" i="106"/>
  <c r="C1177" i="106"/>
  <c r="B1176" i="106"/>
  <c r="C1176" i="106"/>
  <c r="B1175" i="106"/>
  <c r="B1174" i="106"/>
  <c r="B1173" i="106"/>
  <c r="B1172" i="106"/>
  <c r="C1172" i="106"/>
  <c r="B1171" i="106"/>
  <c r="C1171" i="106"/>
  <c r="B1170" i="106"/>
  <c r="C1170" i="106"/>
  <c r="B1169" i="106"/>
  <c r="B1168" i="106"/>
  <c r="B1167" i="106"/>
  <c r="C1167" i="106"/>
  <c r="B1166" i="106"/>
  <c r="C1166" i="106"/>
  <c r="B1165" i="106"/>
  <c r="C1165" i="106"/>
  <c r="B1164" i="106"/>
  <c r="B1163" i="106"/>
  <c r="C1163" i="106"/>
  <c r="B1162" i="106"/>
  <c r="C1162" i="106"/>
  <c r="B1161" i="106"/>
  <c r="C1161" i="106"/>
  <c r="B1160" i="106"/>
  <c r="B1159" i="106"/>
  <c r="B1158" i="106"/>
  <c r="B1157" i="106"/>
  <c r="B1156" i="106"/>
  <c r="B1155" i="106"/>
  <c r="C1155" i="106"/>
  <c r="B1154" i="106"/>
  <c r="C1154" i="106"/>
  <c r="B1153" i="106"/>
  <c r="C1153" i="106"/>
  <c r="B1152" i="106"/>
  <c r="B1151" i="106"/>
  <c r="B1150" i="106"/>
  <c r="C1150" i="106"/>
  <c r="B1149" i="106"/>
  <c r="C1149" i="106"/>
  <c r="B1148" i="106"/>
  <c r="C1148" i="106"/>
  <c r="B1147" i="106"/>
  <c r="B1146" i="106"/>
  <c r="B1145" i="106"/>
  <c r="C1145" i="106"/>
  <c r="B1144" i="106"/>
  <c r="C1144" i="106"/>
  <c r="B1143" i="106"/>
  <c r="C1143" i="106"/>
  <c r="B1142" i="106"/>
  <c r="B1141" i="106"/>
  <c r="B1140" i="106"/>
  <c r="C1140" i="106"/>
  <c r="B1139" i="106"/>
  <c r="C1139" i="106"/>
  <c r="B1138" i="106"/>
  <c r="C1138" i="106"/>
  <c r="B1137" i="106"/>
  <c r="B1136" i="106"/>
  <c r="B1135" i="106"/>
  <c r="B1134" i="106"/>
  <c r="C1134" i="106"/>
  <c r="B1133" i="106"/>
  <c r="C1133" i="106"/>
  <c r="B1132" i="106"/>
  <c r="C1132" i="106"/>
  <c r="B1131" i="106"/>
  <c r="B1130" i="106"/>
  <c r="B1129" i="106"/>
  <c r="C1129" i="106"/>
  <c r="B1128" i="106"/>
  <c r="C1128" i="106"/>
  <c r="B1127" i="106"/>
  <c r="C1127" i="106"/>
  <c r="B1126" i="106"/>
  <c r="B1125" i="106"/>
  <c r="B1124" i="106"/>
  <c r="B1123" i="106"/>
  <c r="C1123" i="106"/>
  <c r="B1122" i="106"/>
  <c r="C1122" i="106"/>
  <c r="B1121" i="106"/>
  <c r="C1121" i="106"/>
  <c r="B1120" i="106"/>
  <c r="B1119" i="106"/>
  <c r="C1119" i="106"/>
  <c r="B1118" i="106"/>
  <c r="C1118" i="106"/>
  <c r="B1117" i="106"/>
  <c r="C1117" i="106"/>
  <c r="B1116" i="106"/>
  <c r="B1115" i="106"/>
  <c r="B1114" i="106"/>
  <c r="B1113" i="106"/>
  <c r="C1113" i="106"/>
  <c r="B1112" i="106"/>
  <c r="C1112" i="106"/>
  <c r="B1111" i="106"/>
  <c r="C1111" i="106"/>
  <c r="B1110" i="106"/>
  <c r="B1109" i="106"/>
  <c r="C1109" i="106"/>
  <c r="B1108" i="106"/>
  <c r="C1108" i="106"/>
  <c r="B1107" i="106"/>
  <c r="C1107" i="106"/>
  <c r="B1106" i="106"/>
  <c r="B1105" i="106"/>
  <c r="C1105" i="106"/>
  <c r="B1104" i="106"/>
  <c r="C1104" i="106"/>
  <c r="B1103" i="106"/>
  <c r="C1103" i="106"/>
  <c r="B1102" i="106"/>
  <c r="B1101" i="106"/>
  <c r="B1100" i="106"/>
  <c r="B1099" i="106"/>
  <c r="C1099" i="106"/>
  <c r="B1098" i="106"/>
  <c r="C1098" i="106"/>
  <c r="B1097" i="106"/>
  <c r="C1097" i="106"/>
  <c r="B1096" i="106"/>
  <c r="B1095" i="106"/>
  <c r="B1094" i="106"/>
  <c r="C1094" i="106"/>
  <c r="B1093" i="106"/>
  <c r="C1093" i="106"/>
  <c r="B1092" i="106"/>
  <c r="C1092" i="106"/>
  <c r="B1091" i="106"/>
  <c r="B1090" i="106"/>
  <c r="B1089" i="106"/>
  <c r="B1088" i="106"/>
  <c r="C1088" i="106"/>
  <c r="B1087" i="106"/>
  <c r="C1087" i="106"/>
  <c r="B1086" i="106"/>
  <c r="C1086" i="106"/>
  <c r="B1085" i="106"/>
  <c r="B1084" i="106"/>
  <c r="C1084" i="106"/>
  <c r="B1083" i="106"/>
  <c r="C1083" i="106"/>
  <c r="B1082" i="106"/>
  <c r="C1082" i="106"/>
  <c r="B1081" i="106"/>
  <c r="B1080" i="106"/>
  <c r="B1079" i="106"/>
  <c r="B1078" i="106"/>
  <c r="C1078" i="106"/>
  <c r="B1077" i="106"/>
  <c r="C1077" i="106"/>
  <c r="B1076" i="106"/>
  <c r="C1076" i="106"/>
  <c r="B1075" i="106"/>
  <c r="B1074" i="106"/>
  <c r="C1074" i="106"/>
  <c r="B1073" i="106"/>
  <c r="C1073" i="106"/>
  <c r="B1072" i="106"/>
  <c r="C1072" i="106"/>
  <c r="B1071" i="106"/>
  <c r="B1070" i="106"/>
  <c r="B1069" i="106"/>
  <c r="B1068" i="106"/>
  <c r="B1067" i="106"/>
  <c r="C1067" i="106"/>
  <c r="B1066" i="106"/>
  <c r="C1066" i="106"/>
  <c r="B1065" i="106"/>
  <c r="C1065" i="106"/>
  <c r="B1064" i="106"/>
  <c r="B1063" i="106"/>
  <c r="C1063" i="106"/>
  <c r="B1062" i="106"/>
  <c r="C1062" i="106"/>
  <c r="B1061" i="106"/>
  <c r="C1061" i="106"/>
  <c r="B1060" i="106"/>
  <c r="B1059" i="106"/>
  <c r="B1058" i="106"/>
  <c r="B1057" i="106"/>
  <c r="C1057" i="106"/>
  <c r="B1056" i="106"/>
  <c r="C1056" i="106"/>
  <c r="B1055" i="106"/>
  <c r="C1055" i="106"/>
  <c r="B1054" i="106"/>
  <c r="B1053" i="106"/>
  <c r="C1053" i="106"/>
  <c r="B1052" i="106"/>
  <c r="C1052" i="106"/>
  <c r="B1051" i="106"/>
  <c r="C1051" i="106"/>
  <c r="B1050" i="106"/>
  <c r="B1049" i="106"/>
  <c r="C1049" i="106"/>
  <c r="B1048" i="106"/>
  <c r="C1048" i="106"/>
  <c r="B1047" i="106"/>
  <c r="C1047" i="106"/>
  <c r="B1046" i="106"/>
  <c r="B1045" i="106"/>
  <c r="C1045" i="106"/>
  <c r="B1044" i="106"/>
  <c r="C1044" i="106"/>
  <c r="B1043" i="106"/>
  <c r="C1043" i="106"/>
  <c r="B1042" i="106"/>
  <c r="B1041" i="106"/>
  <c r="B1040" i="106"/>
  <c r="C1040" i="106"/>
  <c r="B1039" i="106"/>
  <c r="C1039" i="106"/>
  <c r="B1038" i="106"/>
  <c r="C1038" i="106"/>
  <c r="B1037" i="106"/>
  <c r="B1036" i="106"/>
  <c r="B1035" i="106"/>
  <c r="B1034" i="106"/>
  <c r="C1034" i="106"/>
  <c r="B1033" i="106"/>
  <c r="C1033" i="106"/>
  <c r="B1032" i="106"/>
  <c r="C1032" i="106"/>
  <c r="B1031" i="106"/>
  <c r="B1030" i="106"/>
  <c r="B1029" i="106"/>
  <c r="C1029" i="106"/>
  <c r="B1028" i="106"/>
  <c r="C1028" i="106"/>
  <c r="B1027" i="106"/>
  <c r="C1027" i="106"/>
  <c r="B1026" i="106"/>
  <c r="B1025" i="106"/>
  <c r="B1024" i="106"/>
  <c r="C1024" i="106"/>
  <c r="B1023" i="106"/>
  <c r="C1023" i="106"/>
  <c r="B1022" i="106"/>
  <c r="C1022" i="106"/>
  <c r="B1021" i="106"/>
  <c r="B1020" i="106"/>
  <c r="C1020" i="106"/>
  <c r="B1019" i="106"/>
  <c r="C1019" i="106"/>
  <c r="B1018" i="106"/>
  <c r="C1018" i="106"/>
  <c r="B1017" i="106"/>
  <c r="B1016" i="106"/>
  <c r="B1015" i="106"/>
  <c r="B1014" i="106"/>
  <c r="C1014" i="106"/>
  <c r="B1013" i="106"/>
  <c r="C1013" i="106"/>
  <c r="B1012" i="106"/>
  <c r="C1012" i="106"/>
  <c r="B1011" i="106"/>
  <c r="B1010" i="106"/>
  <c r="B1009" i="106"/>
  <c r="C1009" i="106"/>
  <c r="B1008" i="106"/>
  <c r="C1008" i="106"/>
  <c r="B1007" i="106"/>
  <c r="C1007" i="106"/>
  <c r="B1006" i="106"/>
  <c r="B1005" i="106"/>
  <c r="B1004" i="106"/>
  <c r="C1004" i="106"/>
  <c r="B1003" i="106"/>
  <c r="C1003" i="106"/>
  <c r="B1002" i="106"/>
  <c r="C1002" i="106"/>
  <c r="B1001" i="106"/>
  <c r="B1000" i="106"/>
  <c r="B999" i="106"/>
  <c r="C999" i="106"/>
  <c r="B998" i="106"/>
  <c r="C998" i="106"/>
  <c r="B997" i="106"/>
  <c r="C997" i="106"/>
  <c r="B996" i="106"/>
  <c r="B995" i="106"/>
  <c r="C995" i="106"/>
  <c r="B994" i="106"/>
  <c r="C994" i="106"/>
  <c r="B993" i="106"/>
  <c r="C993" i="106"/>
  <c r="B992" i="106"/>
  <c r="B991" i="106"/>
  <c r="B990" i="106"/>
  <c r="C990" i="106"/>
  <c r="B989" i="106"/>
  <c r="C989" i="106"/>
  <c r="B988" i="106"/>
  <c r="C988" i="106"/>
  <c r="B987" i="106"/>
  <c r="B986" i="106"/>
  <c r="B985" i="106"/>
  <c r="B984" i="106"/>
  <c r="C984" i="106"/>
  <c r="B983" i="106"/>
  <c r="C983" i="106"/>
  <c r="B982" i="106"/>
  <c r="C982" i="106"/>
  <c r="B981" i="106"/>
  <c r="B980" i="106"/>
  <c r="B979" i="106"/>
  <c r="C979" i="106"/>
  <c r="B978" i="106"/>
  <c r="C978" i="106"/>
  <c r="B977" i="106"/>
  <c r="C977" i="106"/>
  <c r="B976" i="106"/>
  <c r="B975" i="106"/>
  <c r="B974" i="106"/>
  <c r="B973" i="106"/>
  <c r="C973" i="106"/>
  <c r="B972" i="106"/>
  <c r="C972" i="106"/>
  <c r="B971" i="106"/>
  <c r="C971" i="106"/>
  <c r="B970" i="106"/>
  <c r="B969" i="106"/>
  <c r="C969" i="106"/>
  <c r="B968" i="106"/>
  <c r="C968" i="106"/>
  <c r="B967" i="106"/>
  <c r="C967" i="106"/>
  <c r="B966" i="106"/>
  <c r="B965" i="106"/>
  <c r="B964" i="106"/>
  <c r="C964" i="106"/>
  <c r="B963" i="106"/>
  <c r="C963" i="106"/>
  <c r="B962" i="106"/>
  <c r="C962" i="106"/>
  <c r="B961" i="106"/>
  <c r="B960" i="106"/>
  <c r="B959" i="106"/>
  <c r="B958" i="106"/>
  <c r="C958" i="106"/>
  <c r="B957" i="106"/>
  <c r="C957" i="106"/>
  <c r="B956" i="106"/>
  <c r="C956" i="106"/>
  <c r="B955" i="106"/>
  <c r="B954" i="106"/>
  <c r="C954" i="106"/>
  <c r="B953" i="106"/>
  <c r="C953" i="106"/>
  <c r="B952" i="106"/>
  <c r="C952" i="106"/>
  <c r="B951" i="106"/>
  <c r="B950" i="106"/>
  <c r="B949" i="106"/>
  <c r="C949" i="106"/>
  <c r="B948" i="106"/>
  <c r="C948" i="106"/>
  <c r="B947" i="106"/>
  <c r="C947" i="106"/>
  <c r="B946" i="106"/>
  <c r="B945" i="106"/>
  <c r="B944" i="106"/>
  <c r="C944" i="106"/>
  <c r="B943" i="106"/>
  <c r="C943" i="106"/>
  <c r="B942" i="106"/>
  <c r="C942" i="106"/>
  <c r="B941" i="106"/>
  <c r="B940" i="106"/>
  <c r="B939" i="106"/>
  <c r="C939" i="106"/>
  <c r="B938" i="106"/>
  <c r="C938" i="106"/>
  <c r="B937" i="106"/>
  <c r="C937" i="106"/>
  <c r="B936" i="106"/>
  <c r="B935" i="106"/>
  <c r="C935" i="106"/>
  <c r="B934" i="106"/>
  <c r="C934" i="106"/>
  <c r="B933" i="106"/>
  <c r="C933" i="106"/>
  <c r="B932" i="106"/>
  <c r="B931" i="106"/>
  <c r="B930" i="106"/>
  <c r="B929" i="106"/>
  <c r="C929" i="106"/>
  <c r="B928" i="106"/>
  <c r="C928" i="106"/>
  <c r="B927" i="106"/>
  <c r="C927" i="106"/>
  <c r="B926" i="106"/>
  <c r="B925" i="106"/>
  <c r="B924" i="106"/>
  <c r="C924" i="106"/>
  <c r="B923" i="106"/>
  <c r="C923" i="106"/>
  <c r="B922" i="106"/>
  <c r="C922" i="106"/>
  <c r="B921" i="106"/>
  <c r="B920" i="106"/>
  <c r="B919" i="106"/>
  <c r="C919" i="106"/>
  <c r="B918" i="106"/>
  <c r="C918" i="106"/>
  <c r="B917" i="106"/>
  <c r="C917" i="106"/>
  <c r="B916" i="106"/>
  <c r="B915" i="106"/>
  <c r="B914" i="106"/>
  <c r="C914" i="106"/>
  <c r="B913" i="106"/>
  <c r="C913" i="106"/>
  <c r="B912" i="106"/>
  <c r="C912" i="106"/>
  <c r="B911" i="106"/>
  <c r="B910" i="106"/>
  <c r="B909" i="106"/>
  <c r="C909" i="106"/>
  <c r="B908" i="106"/>
  <c r="C908" i="106"/>
  <c r="B907" i="106"/>
  <c r="C907" i="106"/>
  <c r="B906" i="106"/>
  <c r="B905" i="106"/>
  <c r="C905" i="106"/>
  <c r="B904" i="106"/>
  <c r="C904" i="106"/>
  <c r="B903" i="106"/>
  <c r="C903" i="106"/>
  <c r="B902" i="106"/>
  <c r="B901" i="106"/>
  <c r="B900" i="106"/>
  <c r="B899" i="106"/>
  <c r="B898" i="106"/>
  <c r="B897" i="106"/>
  <c r="B896" i="106"/>
  <c r="B895" i="106"/>
  <c r="B894" i="106"/>
  <c r="B893" i="106"/>
  <c r="C893" i="106"/>
  <c r="B892" i="106"/>
  <c r="C892" i="106"/>
  <c r="B891" i="106"/>
  <c r="C891" i="106"/>
  <c r="B890" i="106"/>
  <c r="B889" i="106"/>
  <c r="B888" i="106"/>
  <c r="C888" i="106"/>
  <c r="B887" i="106"/>
  <c r="C887" i="106"/>
  <c r="B886" i="106"/>
  <c r="C886" i="106"/>
  <c r="B885" i="106"/>
  <c r="B884" i="106"/>
  <c r="C884" i="106"/>
  <c r="B883" i="106"/>
  <c r="C883" i="106"/>
  <c r="B882" i="106"/>
  <c r="C882" i="106"/>
  <c r="B881" i="106"/>
  <c r="B880" i="106"/>
  <c r="B879" i="106"/>
  <c r="C879" i="106"/>
  <c r="B878" i="106"/>
  <c r="C878" i="106"/>
  <c r="B877" i="106"/>
  <c r="C877" i="106"/>
  <c r="B876" i="106"/>
  <c r="B875" i="106"/>
  <c r="C875" i="106"/>
  <c r="B874" i="106"/>
  <c r="C874" i="106"/>
  <c r="B873" i="106"/>
  <c r="C873" i="106"/>
  <c r="B872" i="106"/>
  <c r="B871" i="106"/>
  <c r="B870" i="106"/>
  <c r="B869" i="106"/>
  <c r="C869" i="106"/>
  <c r="B868" i="106"/>
  <c r="C868" i="106"/>
  <c r="B867" i="106"/>
  <c r="C867" i="106"/>
  <c r="B866" i="106"/>
  <c r="B865" i="106"/>
  <c r="B864" i="106"/>
  <c r="B863" i="106"/>
  <c r="C863" i="106"/>
  <c r="B862" i="106"/>
  <c r="C862" i="106"/>
  <c r="B861" i="106"/>
  <c r="C861" i="106"/>
  <c r="B860" i="106"/>
  <c r="B859" i="106"/>
  <c r="B858" i="106"/>
  <c r="C858" i="106"/>
  <c r="B857" i="106"/>
  <c r="C857" i="106"/>
  <c r="B856" i="106"/>
  <c r="C856" i="106"/>
  <c r="B855" i="106"/>
  <c r="B854" i="106"/>
  <c r="B853" i="106"/>
  <c r="C853" i="106"/>
  <c r="B852" i="106"/>
  <c r="C852" i="106"/>
  <c r="B851" i="106"/>
  <c r="C851" i="106"/>
  <c r="B850" i="106"/>
  <c r="B849" i="106"/>
  <c r="B848" i="106"/>
  <c r="C848" i="106"/>
  <c r="B847" i="106"/>
  <c r="C847" i="106"/>
  <c r="B846" i="106"/>
  <c r="C846" i="106"/>
  <c r="B845" i="106"/>
  <c r="B844" i="106"/>
  <c r="B843" i="106"/>
  <c r="C843" i="106"/>
  <c r="B842" i="106"/>
  <c r="C842" i="106"/>
  <c r="B841" i="106"/>
  <c r="C841" i="106"/>
  <c r="B840" i="106"/>
  <c r="B839" i="106"/>
  <c r="B838" i="106"/>
  <c r="B837" i="106"/>
  <c r="C837" i="106"/>
  <c r="B836" i="106"/>
  <c r="C836" i="106"/>
  <c r="B835" i="106"/>
  <c r="C835" i="106"/>
  <c r="B834" i="106"/>
  <c r="B833" i="106"/>
  <c r="B832" i="106"/>
  <c r="C832" i="106"/>
  <c r="B831" i="106"/>
  <c r="C831" i="106"/>
  <c r="B830" i="106"/>
  <c r="C830" i="106"/>
  <c r="B829" i="106"/>
  <c r="B828" i="106"/>
  <c r="C828" i="106"/>
  <c r="B827" i="106"/>
  <c r="C827" i="106"/>
  <c r="B826" i="106"/>
  <c r="C826" i="106"/>
  <c r="B825" i="106"/>
  <c r="B824" i="106"/>
  <c r="B823" i="106"/>
  <c r="C823" i="106"/>
  <c r="B822" i="106"/>
  <c r="C822" i="106"/>
  <c r="B821" i="106"/>
  <c r="C821" i="106"/>
  <c r="B820" i="106"/>
  <c r="B819" i="106"/>
  <c r="B818" i="106"/>
  <c r="C818" i="106"/>
  <c r="B817" i="106"/>
  <c r="C817" i="106"/>
  <c r="B816" i="106"/>
  <c r="C816" i="106"/>
  <c r="B815" i="106"/>
  <c r="B814" i="106"/>
  <c r="B813" i="106"/>
  <c r="C813" i="106"/>
  <c r="B812" i="106"/>
  <c r="C812" i="106"/>
  <c r="B811" i="106"/>
  <c r="C811" i="106"/>
  <c r="B810" i="106"/>
  <c r="B809" i="106"/>
  <c r="C809" i="106"/>
  <c r="B808" i="106"/>
  <c r="C808" i="106"/>
  <c r="B807" i="106"/>
  <c r="C807" i="106"/>
  <c r="B806" i="106"/>
  <c r="B805" i="106"/>
  <c r="B804" i="106"/>
  <c r="B803" i="106"/>
  <c r="C803" i="106"/>
  <c r="B802" i="106"/>
  <c r="C802" i="106"/>
  <c r="B801" i="106"/>
  <c r="C801" i="106"/>
  <c r="B800" i="106"/>
  <c r="B799" i="106"/>
  <c r="B798" i="106"/>
  <c r="B797" i="106"/>
  <c r="C797" i="106"/>
  <c r="B796" i="106"/>
  <c r="C796" i="106"/>
  <c r="B795" i="106"/>
  <c r="C795" i="106"/>
  <c r="B794" i="106"/>
  <c r="B793" i="106"/>
  <c r="B792" i="106"/>
  <c r="C792" i="106"/>
  <c r="B791" i="106"/>
  <c r="C791" i="106"/>
  <c r="B790" i="106"/>
  <c r="C790" i="106"/>
  <c r="B789" i="106"/>
  <c r="B788" i="106"/>
  <c r="C788" i="106"/>
  <c r="B787" i="106"/>
  <c r="C787" i="106"/>
  <c r="B786" i="106"/>
  <c r="C786" i="106"/>
  <c r="B785" i="106"/>
  <c r="B784" i="106"/>
  <c r="C784" i="106"/>
  <c r="B783" i="106"/>
  <c r="C783" i="106"/>
  <c r="B782" i="106"/>
  <c r="C782" i="106"/>
  <c r="B781" i="106"/>
  <c r="B780" i="106"/>
  <c r="B779" i="106"/>
  <c r="B778" i="106"/>
  <c r="C778" i="106"/>
  <c r="B777" i="106"/>
  <c r="C777" i="106"/>
  <c r="B776" i="106"/>
  <c r="C776" i="106"/>
  <c r="B775" i="106"/>
  <c r="B774" i="106"/>
  <c r="B773" i="106"/>
  <c r="B772" i="106"/>
  <c r="C772" i="106"/>
  <c r="B771" i="106"/>
  <c r="C771" i="106"/>
  <c r="B770" i="106"/>
  <c r="C770" i="106"/>
  <c r="B769" i="106"/>
  <c r="B768" i="106"/>
  <c r="B767" i="106"/>
  <c r="C767" i="106"/>
  <c r="B766" i="106"/>
  <c r="C766" i="106"/>
  <c r="B765" i="106"/>
  <c r="C765" i="106"/>
  <c r="B764" i="106"/>
  <c r="B763" i="106"/>
  <c r="C763" i="106"/>
  <c r="B762" i="106"/>
  <c r="C762" i="106"/>
  <c r="B761" i="106"/>
  <c r="C761" i="106"/>
  <c r="B760" i="106"/>
  <c r="B759" i="106"/>
  <c r="C759" i="106"/>
  <c r="B758" i="106"/>
  <c r="C758" i="106"/>
  <c r="B757" i="106"/>
  <c r="C757" i="106"/>
  <c r="B756" i="106"/>
  <c r="B755" i="106"/>
  <c r="C755" i="106"/>
  <c r="B754" i="106"/>
  <c r="C754" i="106"/>
  <c r="B753" i="106"/>
  <c r="C753" i="106"/>
  <c r="B752" i="106"/>
  <c r="B751" i="106"/>
  <c r="B750" i="106"/>
  <c r="B749" i="106"/>
  <c r="B748" i="106"/>
  <c r="C748" i="106"/>
  <c r="B747" i="106"/>
  <c r="C747" i="106"/>
  <c r="B746" i="106"/>
  <c r="C746" i="106"/>
  <c r="B745" i="106"/>
  <c r="B744" i="106"/>
  <c r="B743" i="106"/>
  <c r="C743" i="106"/>
  <c r="B742" i="106"/>
  <c r="C742" i="106"/>
  <c r="B741" i="106"/>
  <c r="C741" i="106"/>
  <c r="B740" i="106"/>
  <c r="B739" i="106"/>
  <c r="B738" i="106"/>
  <c r="C738" i="106"/>
  <c r="B737" i="106"/>
  <c r="C737" i="106"/>
  <c r="B736" i="106"/>
  <c r="C736" i="106"/>
  <c r="B735" i="106"/>
  <c r="B734" i="106"/>
  <c r="B733" i="106"/>
  <c r="C733" i="106"/>
  <c r="B732" i="106"/>
  <c r="C732" i="106"/>
  <c r="B731" i="106"/>
  <c r="C731" i="106"/>
  <c r="B730" i="106"/>
  <c r="B729" i="106"/>
  <c r="B728" i="106"/>
  <c r="C728" i="106"/>
  <c r="B727" i="106"/>
  <c r="C727" i="106"/>
  <c r="B726" i="106"/>
  <c r="C726" i="106"/>
  <c r="B725" i="106"/>
  <c r="B724" i="106"/>
  <c r="C724" i="106"/>
  <c r="B723" i="106"/>
  <c r="C723" i="106"/>
  <c r="B722" i="106"/>
  <c r="C722" i="106"/>
  <c r="B721" i="106"/>
  <c r="B720" i="106"/>
  <c r="B719" i="106"/>
  <c r="C719" i="106"/>
  <c r="B718" i="106"/>
  <c r="C718" i="106"/>
  <c r="B717" i="106"/>
  <c r="C717" i="106"/>
  <c r="B716" i="106"/>
  <c r="B715" i="106"/>
  <c r="B714" i="106"/>
  <c r="C714" i="106"/>
  <c r="B713" i="106"/>
  <c r="C713" i="106"/>
  <c r="B712" i="106"/>
  <c r="C712" i="106"/>
  <c r="B711" i="106"/>
  <c r="B710" i="106"/>
  <c r="C710" i="106"/>
  <c r="B709" i="106"/>
  <c r="C709" i="106"/>
  <c r="B708" i="106"/>
  <c r="C708" i="106"/>
  <c r="B707" i="106"/>
  <c r="B706" i="106"/>
  <c r="B705" i="106"/>
  <c r="B704" i="106"/>
  <c r="B703" i="106"/>
  <c r="C703" i="106"/>
  <c r="B702" i="106"/>
  <c r="C702" i="106"/>
  <c r="B701" i="106"/>
  <c r="C701" i="106"/>
  <c r="B700" i="106"/>
  <c r="B699" i="106"/>
  <c r="B698" i="106"/>
  <c r="C698" i="106"/>
  <c r="B697" i="106"/>
  <c r="C697" i="106"/>
  <c r="B696" i="106"/>
  <c r="C696" i="106"/>
  <c r="B695" i="106"/>
  <c r="B694" i="106"/>
  <c r="C694" i="106"/>
  <c r="B693" i="106"/>
  <c r="C693" i="106"/>
  <c r="B692" i="106"/>
  <c r="C692" i="106"/>
  <c r="B691" i="106"/>
  <c r="B690" i="106"/>
  <c r="B689" i="106"/>
  <c r="B688" i="106"/>
  <c r="C688" i="106"/>
  <c r="B687" i="106"/>
  <c r="C687" i="106"/>
  <c r="B686" i="106"/>
  <c r="C686" i="106"/>
  <c r="B685" i="106"/>
  <c r="B684" i="106"/>
  <c r="B683" i="106"/>
  <c r="C683" i="106"/>
  <c r="B682" i="106"/>
  <c r="C682" i="106"/>
  <c r="B681" i="106"/>
  <c r="C681" i="106"/>
  <c r="B680" i="106"/>
  <c r="B679" i="106"/>
  <c r="C679" i="106"/>
  <c r="B678" i="106"/>
  <c r="C678" i="106"/>
  <c r="B677" i="106"/>
  <c r="C677" i="106"/>
  <c r="B676" i="106"/>
  <c r="B675" i="106"/>
  <c r="B674" i="106"/>
  <c r="C674" i="106"/>
  <c r="B673" i="106"/>
  <c r="C673" i="106"/>
  <c r="B672" i="106"/>
  <c r="C672" i="106"/>
  <c r="B671" i="106"/>
  <c r="B670" i="106"/>
  <c r="C670" i="106"/>
  <c r="B669" i="106"/>
  <c r="C669" i="106"/>
  <c r="B668" i="106"/>
  <c r="C668" i="106"/>
  <c r="B667" i="106"/>
  <c r="B666" i="106"/>
  <c r="C666" i="106"/>
  <c r="B665" i="106"/>
  <c r="C665" i="106"/>
  <c r="B664" i="106"/>
  <c r="C664" i="106"/>
  <c r="B663" i="106"/>
  <c r="B662" i="106"/>
  <c r="B661" i="106"/>
  <c r="B660" i="106"/>
  <c r="C660" i="106"/>
  <c r="B659" i="106"/>
  <c r="C659" i="106"/>
  <c r="B658" i="106"/>
  <c r="C658" i="106"/>
  <c r="B657" i="106"/>
  <c r="B656" i="106"/>
  <c r="B655" i="106"/>
  <c r="C655" i="106"/>
  <c r="B654" i="106"/>
  <c r="C654" i="106"/>
  <c r="B653" i="106"/>
  <c r="C653" i="106"/>
  <c r="B652" i="106"/>
  <c r="B651" i="106"/>
  <c r="B650" i="106"/>
  <c r="C650" i="106"/>
  <c r="B649" i="106"/>
  <c r="C649" i="106"/>
  <c r="B648" i="106"/>
  <c r="C648" i="106"/>
  <c r="B647" i="106"/>
  <c r="B646" i="106"/>
  <c r="B645" i="106"/>
  <c r="B644" i="106"/>
  <c r="C644" i="106"/>
  <c r="B643" i="106"/>
  <c r="C643" i="106"/>
  <c r="B642" i="106"/>
  <c r="C642" i="106"/>
  <c r="B641" i="106"/>
  <c r="B640" i="106"/>
  <c r="B639" i="106"/>
  <c r="C639" i="106"/>
  <c r="B638" i="106"/>
  <c r="C638" i="106"/>
  <c r="B637" i="106"/>
  <c r="C637" i="106"/>
  <c r="B636" i="106"/>
  <c r="B635" i="106"/>
  <c r="C635" i="106"/>
  <c r="B634" i="106"/>
  <c r="C634" i="106"/>
  <c r="B633" i="106"/>
  <c r="C633" i="106"/>
  <c r="B632" i="106"/>
  <c r="B631" i="106"/>
  <c r="B630" i="106"/>
  <c r="B629" i="106"/>
  <c r="C629" i="106"/>
  <c r="B628" i="106"/>
  <c r="C628" i="106"/>
  <c r="B627" i="106"/>
  <c r="C627" i="106"/>
  <c r="B626" i="106"/>
  <c r="B625" i="106"/>
  <c r="C625" i="106"/>
  <c r="B624" i="106"/>
  <c r="C624" i="106"/>
  <c r="B623" i="106"/>
  <c r="C623" i="106"/>
  <c r="B622" i="106"/>
  <c r="B621" i="106"/>
  <c r="B620" i="106"/>
  <c r="B619" i="106"/>
  <c r="C619" i="106"/>
  <c r="B618" i="106"/>
  <c r="C618" i="106"/>
  <c r="B617" i="106"/>
  <c r="C617" i="106"/>
  <c r="B616" i="106"/>
  <c r="B615" i="106"/>
  <c r="C615" i="106"/>
  <c r="B614" i="106"/>
  <c r="C614" i="106"/>
  <c r="B613" i="106"/>
  <c r="C613" i="106"/>
  <c r="B612" i="106"/>
  <c r="B611" i="106"/>
  <c r="B610" i="106"/>
  <c r="C610" i="106"/>
  <c r="B609" i="106"/>
  <c r="C609" i="106"/>
  <c r="B608" i="106"/>
  <c r="C608" i="106"/>
  <c r="B607" i="106"/>
  <c r="B606" i="106"/>
  <c r="C606" i="106"/>
  <c r="B605" i="106"/>
  <c r="C605" i="106"/>
  <c r="B604" i="106"/>
  <c r="C604" i="106"/>
  <c r="B603" i="106"/>
  <c r="B602" i="106"/>
  <c r="C602" i="106"/>
  <c r="B601" i="106"/>
  <c r="C601" i="106"/>
  <c r="B600" i="106"/>
  <c r="C600" i="106"/>
  <c r="B599" i="106"/>
  <c r="B598" i="106"/>
  <c r="B597" i="106"/>
  <c r="B596" i="106"/>
  <c r="C596" i="106"/>
  <c r="B595" i="106"/>
  <c r="C595" i="106"/>
  <c r="B594" i="106"/>
  <c r="C594" i="106"/>
  <c r="B593" i="106"/>
  <c r="B592" i="106"/>
  <c r="B591" i="106"/>
  <c r="C591" i="106"/>
  <c r="B590" i="106"/>
  <c r="C590" i="106"/>
  <c r="B589" i="106"/>
  <c r="C589" i="106"/>
  <c r="B588" i="106"/>
  <c r="B587" i="106"/>
  <c r="B586" i="106"/>
  <c r="B585" i="106"/>
  <c r="C585" i="106"/>
  <c r="B584" i="106"/>
  <c r="C584" i="106"/>
  <c r="B583" i="106"/>
  <c r="C583" i="106"/>
  <c r="B582" i="106"/>
  <c r="B581" i="106"/>
  <c r="B580" i="106"/>
  <c r="B579" i="106"/>
  <c r="C579" i="106"/>
  <c r="B578" i="106"/>
  <c r="C578" i="106"/>
  <c r="B577" i="106"/>
  <c r="C577" i="106"/>
  <c r="B576" i="106"/>
  <c r="B575" i="106"/>
  <c r="B574" i="106"/>
  <c r="B573" i="106"/>
  <c r="B572" i="106"/>
  <c r="C572" i="106"/>
  <c r="B571" i="106"/>
  <c r="C571" i="106"/>
  <c r="B570" i="106"/>
  <c r="C570" i="106"/>
  <c r="B569" i="106"/>
  <c r="B568" i="106"/>
  <c r="B567" i="106"/>
  <c r="C567" i="106"/>
  <c r="B566" i="106"/>
  <c r="C566" i="106"/>
  <c r="B565" i="106"/>
  <c r="C565" i="106"/>
  <c r="B564" i="106"/>
  <c r="B563" i="106"/>
  <c r="B562" i="106"/>
  <c r="C562" i="106"/>
  <c r="B561" i="106"/>
  <c r="C561" i="106"/>
  <c r="B560" i="106"/>
  <c r="C560" i="106"/>
  <c r="B559" i="106"/>
  <c r="B558" i="106"/>
  <c r="C558" i="106"/>
  <c r="B557" i="106"/>
  <c r="C557" i="106"/>
  <c r="B556" i="106"/>
  <c r="C556" i="106"/>
  <c r="B555" i="106"/>
  <c r="B554" i="106"/>
  <c r="B553" i="106"/>
  <c r="B552" i="106"/>
  <c r="C552" i="106"/>
  <c r="B551" i="106"/>
  <c r="C551" i="106"/>
  <c r="B550" i="106"/>
  <c r="C550" i="106"/>
  <c r="B549" i="106"/>
  <c r="B548" i="106"/>
  <c r="B547" i="106"/>
  <c r="C547" i="106"/>
  <c r="B546" i="106"/>
  <c r="C546" i="106"/>
  <c r="B545" i="106"/>
  <c r="C545" i="106"/>
  <c r="B544" i="106"/>
  <c r="B543" i="106"/>
  <c r="B542" i="106"/>
  <c r="C542" i="106"/>
  <c r="B541" i="106"/>
  <c r="C541" i="106"/>
  <c r="B540" i="106"/>
  <c r="C540" i="106"/>
  <c r="B539" i="106"/>
  <c r="B538" i="106"/>
  <c r="B537" i="106"/>
  <c r="C537" i="106"/>
  <c r="B536" i="106"/>
  <c r="C536" i="106"/>
  <c r="B535" i="106"/>
  <c r="C535" i="106"/>
  <c r="B534" i="106"/>
  <c r="B533" i="106"/>
  <c r="C533" i="106"/>
  <c r="B532" i="106"/>
  <c r="C532" i="106"/>
  <c r="B531" i="106"/>
  <c r="C531" i="106"/>
  <c r="B530" i="106"/>
  <c r="B529" i="106"/>
  <c r="B528" i="106"/>
  <c r="B527" i="106"/>
  <c r="C527" i="106"/>
  <c r="B526" i="106"/>
  <c r="C526" i="106"/>
  <c r="B525" i="106"/>
  <c r="C525" i="106"/>
  <c r="B524" i="106"/>
  <c r="B523" i="106"/>
  <c r="B522" i="106"/>
  <c r="C522" i="106"/>
  <c r="B521" i="106"/>
  <c r="C521" i="106"/>
  <c r="B520" i="106"/>
  <c r="C520" i="106"/>
  <c r="B519" i="106"/>
  <c r="B518" i="106"/>
  <c r="B517" i="106"/>
  <c r="C517" i="106"/>
  <c r="B516" i="106"/>
  <c r="C516" i="106"/>
  <c r="B515" i="106"/>
  <c r="C515" i="106"/>
  <c r="B514" i="106"/>
  <c r="B513" i="106"/>
  <c r="B512" i="106"/>
  <c r="C512" i="106"/>
  <c r="B511" i="106"/>
  <c r="C511" i="106"/>
  <c r="B510" i="106"/>
  <c r="C510" i="106"/>
  <c r="B509" i="106"/>
  <c r="B508" i="106"/>
  <c r="C508" i="106"/>
  <c r="B507" i="106"/>
  <c r="C507" i="106"/>
  <c r="B506" i="106"/>
  <c r="C506" i="106"/>
  <c r="B505" i="106"/>
  <c r="B504" i="106"/>
  <c r="C504" i="106"/>
  <c r="B503" i="106"/>
  <c r="C503" i="106"/>
  <c r="B502" i="106"/>
  <c r="C502" i="106"/>
  <c r="B501" i="106"/>
  <c r="B500" i="106"/>
  <c r="C500" i="106"/>
  <c r="B499" i="106"/>
  <c r="C499" i="106"/>
  <c r="B498" i="106"/>
  <c r="C498" i="106"/>
  <c r="B497" i="106"/>
  <c r="B496" i="106"/>
  <c r="B495" i="106"/>
  <c r="B494" i="106"/>
  <c r="B493" i="106"/>
  <c r="C493" i="106"/>
  <c r="B492" i="106"/>
  <c r="C492" i="106"/>
  <c r="B491" i="106"/>
  <c r="C491" i="106"/>
  <c r="B490" i="106"/>
  <c r="B489" i="106"/>
  <c r="B488" i="106"/>
  <c r="C488" i="106"/>
  <c r="B487" i="106"/>
  <c r="C487" i="106"/>
  <c r="B486" i="106"/>
  <c r="C486" i="106"/>
  <c r="B485" i="106"/>
  <c r="B484" i="106"/>
  <c r="B483" i="106"/>
  <c r="C483" i="106"/>
  <c r="B482" i="106"/>
  <c r="C482" i="106"/>
  <c r="B481" i="106"/>
  <c r="C481" i="106"/>
  <c r="B480" i="106"/>
  <c r="B479" i="106"/>
  <c r="B478" i="106"/>
  <c r="B477" i="106"/>
  <c r="C477" i="106"/>
  <c r="B476" i="106"/>
  <c r="C476" i="106"/>
  <c r="B475" i="106"/>
  <c r="C475" i="106"/>
  <c r="B474" i="106"/>
  <c r="B473" i="106"/>
  <c r="B472" i="106"/>
  <c r="C472" i="106"/>
  <c r="B471" i="106"/>
  <c r="C471" i="106"/>
  <c r="B470" i="106"/>
  <c r="C470" i="106"/>
  <c r="B469" i="106"/>
  <c r="B468" i="106"/>
  <c r="C468" i="106"/>
  <c r="B467" i="106"/>
  <c r="C467" i="106"/>
  <c r="B466" i="106"/>
  <c r="C466" i="106"/>
  <c r="B465" i="106"/>
  <c r="B464" i="106"/>
  <c r="C464" i="106"/>
  <c r="B463" i="106"/>
  <c r="C463" i="106"/>
  <c r="B462" i="106"/>
  <c r="C462" i="106"/>
  <c r="B461" i="106"/>
  <c r="B460" i="106"/>
  <c r="B459" i="106"/>
  <c r="B458" i="106"/>
  <c r="C458" i="106"/>
  <c r="B457" i="106"/>
  <c r="C457" i="106"/>
  <c r="B456" i="106"/>
  <c r="C456" i="106"/>
  <c r="B455" i="106"/>
  <c r="B454" i="106"/>
  <c r="B453" i="106"/>
  <c r="B452" i="106"/>
  <c r="C452" i="106"/>
  <c r="B451" i="106"/>
  <c r="C451" i="106"/>
  <c r="B450" i="106"/>
  <c r="C450" i="106"/>
  <c r="B449" i="106"/>
  <c r="B448" i="106"/>
  <c r="B447" i="106"/>
  <c r="C447" i="106"/>
  <c r="B446" i="106"/>
  <c r="C446" i="106"/>
  <c r="B445" i="106"/>
  <c r="C445" i="106"/>
  <c r="B444" i="106"/>
  <c r="B443" i="106"/>
  <c r="C443" i="106"/>
  <c r="B442" i="106"/>
  <c r="C442" i="106"/>
  <c r="B441" i="106"/>
  <c r="C441" i="106"/>
  <c r="B440" i="106"/>
  <c r="B439" i="106"/>
  <c r="C439" i="106"/>
  <c r="B438" i="106"/>
  <c r="C438" i="106"/>
  <c r="B437" i="106"/>
  <c r="C437" i="106"/>
  <c r="B436" i="106"/>
  <c r="B435" i="106"/>
  <c r="B434" i="106"/>
  <c r="B433" i="106"/>
  <c r="C433" i="106"/>
  <c r="B432" i="106"/>
  <c r="C432" i="106"/>
  <c r="B431" i="106"/>
  <c r="C431" i="106"/>
  <c r="B430" i="106"/>
  <c r="B429" i="106"/>
  <c r="B428" i="106"/>
  <c r="B427" i="106"/>
  <c r="C427" i="106"/>
  <c r="B426" i="106"/>
  <c r="C426" i="106"/>
  <c r="B425" i="106"/>
  <c r="C425" i="106"/>
  <c r="B424" i="106"/>
  <c r="B423" i="106"/>
  <c r="B422" i="106"/>
  <c r="C422" i="106"/>
  <c r="B421" i="106"/>
  <c r="C421" i="106"/>
  <c r="B420" i="106"/>
  <c r="C420" i="106"/>
  <c r="B419" i="106"/>
  <c r="B418" i="106"/>
  <c r="C418" i="106"/>
  <c r="B417" i="106"/>
  <c r="C417" i="106"/>
  <c r="B416" i="106"/>
  <c r="C416" i="106"/>
  <c r="B415" i="106"/>
  <c r="B414" i="106"/>
  <c r="C414" i="106"/>
  <c r="B413" i="106"/>
  <c r="C413" i="106"/>
  <c r="B412" i="106"/>
  <c r="C412" i="106"/>
  <c r="B411" i="106"/>
  <c r="B410" i="106"/>
  <c r="C410" i="106"/>
  <c r="B409" i="106"/>
  <c r="C409" i="106"/>
  <c r="B408" i="106"/>
  <c r="C408" i="106"/>
  <c r="B407" i="106"/>
  <c r="B406" i="106"/>
  <c r="B405" i="106"/>
  <c r="B404" i="106"/>
  <c r="C404" i="106"/>
  <c r="B403" i="106"/>
  <c r="C403" i="106"/>
  <c r="B402" i="106"/>
  <c r="C402" i="106"/>
  <c r="B401" i="106"/>
  <c r="B400" i="106"/>
  <c r="B399" i="106"/>
  <c r="C399" i="106"/>
  <c r="B398" i="106"/>
  <c r="C398" i="106"/>
  <c r="B397" i="106"/>
  <c r="C397" i="106"/>
  <c r="B396" i="106"/>
  <c r="B395" i="106"/>
  <c r="B394" i="106"/>
  <c r="C394" i="106"/>
  <c r="B393" i="106"/>
  <c r="C393" i="106"/>
  <c r="B392" i="106"/>
  <c r="C392" i="106"/>
  <c r="B391" i="106"/>
  <c r="B390" i="106"/>
  <c r="B389" i="106"/>
  <c r="C389" i="106"/>
  <c r="B388" i="106"/>
  <c r="C388" i="106"/>
  <c r="B387" i="106"/>
  <c r="C387" i="106"/>
  <c r="B386" i="106"/>
  <c r="B385" i="106"/>
  <c r="B384" i="106"/>
  <c r="C384" i="106"/>
  <c r="B383" i="106"/>
  <c r="C383" i="106"/>
  <c r="B382" i="106"/>
  <c r="C382" i="106"/>
  <c r="B381" i="106"/>
  <c r="B380" i="106"/>
  <c r="C380" i="106"/>
  <c r="B379" i="106"/>
  <c r="C379" i="106"/>
  <c r="B378" i="106"/>
  <c r="C378" i="106"/>
  <c r="B377" i="106"/>
  <c r="B376" i="106"/>
  <c r="C376" i="106"/>
  <c r="B375" i="106"/>
  <c r="C375" i="106"/>
  <c r="B374" i="106"/>
  <c r="C374" i="106"/>
  <c r="B373" i="106"/>
  <c r="B372" i="106"/>
  <c r="B371" i="106"/>
  <c r="B370" i="106"/>
  <c r="B369" i="106"/>
  <c r="C369" i="106"/>
  <c r="B368" i="106"/>
  <c r="C368" i="106"/>
  <c r="B367" i="106"/>
  <c r="C367" i="106"/>
  <c r="B366" i="106"/>
  <c r="B365" i="106"/>
  <c r="B364" i="106"/>
  <c r="C364" i="106"/>
  <c r="B363" i="106"/>
  <c r="C363" i="106"/>
  <c r="B362" i="106"/>
  <c r="C362" i="106"/>
  <c r="B361" i="106"/>
  <c r="B360" i="106"/>
  <c r="C360" i="106"/>
  <c r="B359" i="106"/>
  <c r="C359" i="106"/>
  <c r="B358" i="106"/>
  <c r="C358" i="106"/>
  <c r="B357" i="106"/>
  <c r="B356" i="106"/>
  <c r="B355" i="106"/>
  <c r="B354" i="106"/>
  <c r="C354" i="106"/>
  <c r="B353" i="106"/>
  <c r="C353" i="106"/>
  <c r="B352" i="106"/>
  <c r="C352" i="106"/>
  <c r="B351" i="106"/>
  <c r="B350" i="106"/>
  <c r="B349" i="106"/>
  <c r="B348" i="106"/>
  <c r="B347" i="106"/>
  <c r="C347" i="106"/>
  <c r="B346" i="106"/>
  <c r="C346" i="106"/>
  <c r="B345" i="106"/>
  <c r="C345" i="106"/>
  <c r="B344" i="106"/>
  <c r="B343" i="106"/>
  <c r="B342" i="106"/>
  <c r="C342" i="106"/>
  <c r="B341" i="106"/>
  <c r="C341" i="106"/>
  <c r="B340" i="106"/>
  <c r="C340" i="106"/>
  <c r="B339" i="106"/>
  <c r="B338" i="106"/>
  <c r="B337" i="106"/>
  <c r="C337" i="106"/>
  <c r="B336" i="106"/>
  <c r="C336" i="106"/>
  <c r="B335" i="106"/>
  <c r="C335" i="106"/>
  <c r="B334" i="106"/>
  <c r="B333" i="106"/>
  <c r="B332" i="106"/>
  <c r="C332" i="106"/>
  <c r="B331" i="106"/>
  <c r="C331" i="106"/>
  <c r="B330" i="106"/>
  <c r="C330" i="106"/>
  <c r="B329" i="106"/>
  <c r="B328" i="106"/>
  <c r="C328" i="106"/>
  <c r="B327" i="106"/>
  <c r="C327" i="106"/>
  <c r="B326" i="106"/>
  <c r="C326" i="106"/>
  <c r="B325" i="106"/>
  <c r="B324" i="106"/>
  <c r="B323" i="106"/>
  <c r="B322" i="106"/>
  <c r="C322" i="106"/>
  <c r="B321" i="106"/>
  <c r="C321" i="106"/>
  <c r="B320" i="106"/>
  <c r="C320" i="106"/>
  <c r="B319" i="106"/>
  <c r="B318" i="106"/>
  <c r="B317" i="106"/>
  <c r="C317" i="106"/>
  <c r="B316" i="106"/>
  <c r="C316" i="106"/>
  <c r="B315" i="106"/>
  <c r="C315" i="106"/>
  <c r="B314" i="106"/>
  <c r="B313" i="106"/>
  <c r="B312" i="106"/>
  <c r="C312" i="106"/>
  <c r="B311" i="106"/>
  <c r="C311" i="106"/>
  <c r="B310" i="106"/>
  <c r="C310" i="106"/>
  <c r="B309" i="106"/>
  <c r="B308" i="106"/>
  <c r="B307" i="106"/>
  <c r="C307" i="106"/>
  <c r="B306" i="106"/>
  <c r="C306" i="106"/>
  <c r="B305" i="106"/>
  <c r="C305" i="106"/>
  <c r="B304" i="106"/>
  <c r="B303" i="106"/>
  <c r="C303" i="106"/>
  <c r="B302" i="106"/>
  <c r="C302" i="106"/>
  <c r="B301" i="106"/>
  <c r="C301" i="106"/>
  <c r="B300" i="106"/>
  <c r="B299" i="106"/>
  <c r="B298" i="106"/>
  <c r="B297" i="106"/>
  <c r="C297" i="106"/>
  <c r="B296" i="106"/>
  <c r="C296" i="106"/>
  <c r="B295" i="106"/>
  <c r="C295" i="106"/>
  <c r="B294" i="106"/>
  <c r="B293" i="106"/>
  <c r="B292" i="106"/>
  <c r="C292" i="106"/>
  <c r="B291" i="106"/>
  <c r="C291" i="106"/>
  <c r="B290" i="106"/>
  <c r="C290" i="106"/>
  <c r="B289" i="106"/>
  <c r="B288" i="106"/>
  <c r="B287" i="106"/>
  <c r="C287" i="106"/>
  <c r="B286" i="106"/>
  <c r="C286" i="106"/>
  <c r="B285" i="106"/>
  <c r="C285" i="106"/>
  <c r="B284" i="106"/>
  <c r="B283" i="106"/>
  <c r="B282" i="106"/>
  <c r="C282" i="106"/>
  <c r="B281" i="106"/>
  <c r="C281" i="106"/>
  <c r="B280" i="106"/>
  <c r="C280" i="106"/>
  <c r="B279" i="106"/>
  <c r="B278" i="106"/>
  <c r="C278" i="106"/>
  <c r="B277" i="106"/>
  <c r="C277" i="106"/>
  <c r="B276" i="106"/>
  <c r="C276" i="106"/>
  <c r="B275" i="106"/>
  <c r="B274" i="106"/>
  <c r="C274" i="106"/>
  <c r="B273" i="106"/>
  <c r="C273" i="106"/>
  <c r="B272" i="106"/>
  <c r="C272" i="106"/>
  <c r="B271" i="106"/>
  <c r="B270" i="106"/>
  <c r="B269" i="106"/>
  <c r="C269" i="106"/>
  <c r="B268" i="106"/>
  <c r="C268" i="106"/>
  <c r="B267" i="106"/>
  <c r="C267" i="106"/>
  <c r="B266" i="106"/>
  <c r="B265" i="106"/>
  <c r="B264" i="106"/>
  <c r="C264" i="106"/>
  <c r="B263" i="106"/>
  <c r="C263" i="106"/>
  <c r="B262" i="106"/>
  <c r="C262" i="106"/>
  <c r="B261" i="106"/>
  <c r="B260" i="106"/>
  <c r="C260" i="106"/>
  <c r="B259" i="106"/>
  <c r="C259" i="106"/>
  <c r="B258" i="106"/>
  <c r="C258" i="106"/>
  <c r="B257" i="106"/>
  <c r="B256" i="106"/>
  <c r="B255" i="106"/>
  <c r="B254" i="106"/>
  <c r="C254" i="106"/>
  <c r="B253" i="106"/>
  <c r="C253" i="106"/>
  <c r="B252" i="106"/>
  <c r="C252" i="106"/>
  <c r="B251" i="106"/>
  <c r="B250" i="106"/>
  <c r="B249" i="106"/>
  <c r="C249" i="106"/>
  <c r="B248" i="106"/>
  <c r="C248" i="106"/>
  <c r="B247" i="106"/>
  <c r="C247" i="106"/>
  <c r="B246" i="106"/>
  <c r="B245" i="106"/>
  <c r="B244" i="106"/>
  <c r="C244" i="106"/>
  <c r="B243" i="106"/>
  <c r="C243" i="106"/>
  <c r="B242" i="106"/>
  <c r="C242" i="106"/>
  <c r="B241" i="106"/>
  <c r="B240" i="106"/>
  <c r="C240" i="106"/>
  <c r="B239" i="106"/>
  <c r="C239" i="106"/>
  <c r="B238" i="106"/>
  <c r="C238" i="106"/>
  <c r="B237" i="106"/>
  <c r="B236" i="106"/>
  <c r="B235" i="106"/>
  <c r="B234" i="106"/>
  <c r="C234" i="106"/>
  <c r="B233" i="106"/>
  <c r="C233" i="106"/>
  <c r="B232" i="106"/>
  <c r="C232" i="106"/>
  <c r="B231" i="106"/>
  <c r="B230" i="106"/>
  <c r="B229" i="106"/>
  <c r="C229" i="106"/>
  <c r="B228" i="106"/>
  <c r="C228" i="106"/>
  <c r="B227" i="106"/>
  <c r="C227" i="106"/>
  <c r="B226" i="106"/>
  <c r="B225" i="106"/>
  <c r="B224" i="106"/>
  <c r="B223" i="106"/>
  <c r="C223" i="106"/>
  <c r="B222" i="106"/>
  <c r="C222" i="106"/>
  <c r="B221" i="106"/>
  <c r="C221" i="106"/>
  <c r="B220" i="106"/>
  <c r="B219" i="106"/>
  <c r="B218" i="106"/>
  <c r="C218" i="106"/>
  <c r="B217" i="106"/>
  <c r="C217" i="106"/>
  <c r="B216" i="106"/>
  <c r="C216" i="106"/>
  <c r="B215" i="106"/>
  <c r="B214" i="106"/>
  <c r="B213" i="106"/>
  <c r="C213" i="106"/>
  <c r="B212" i="106"/>
  <c r="C212" i="106"/>
  <c r="B211" i="106"/>
  <c r="C211" i="106"/>
  <c r="B210" i="106"/>
  <c r="B209" i="106"/>
  <c r="B208" i="106"/>
  <c r="C208" i="106"/>
  <c r="B207" i="106"/>
  <c r="C207" i="106"/>
  <c r="B206" i="106"/>
  <c r="C206" i="106"/>
  <c r="B205" i="106"/>
  <c r="B204" i="106"/>
  <c r="B203" i="106"/>
  <c r="C203" i="106"/>
  <c r="B202" i="106"/>
  <c r="C202" i="106"/>
  <c r="B201" i="106"/>
  <c r="C201" i="106"/>
  <c r="B200" i="106"/>
  <c r="B199" i="106"/>
  <c r="C199" i="106"/>
  <c r="B198" i="106"/>
  <c r="C198" i="106"/>
  <c r="B197" i="106"/>
  <c r="C197" i="106"/>
  <c r="B196" i="106"/>
  <c r="B195" i="106"/>
  <c r="C195" i="106"/>
  <c r="B194" i="106"/>
  <c r="C194" i="106"/>
  <c r="B193" i="106"/>
  <c r="C193" i="106"/>
  <c r="B192" i="106"/>
  <c r="B191" i="106"/>
  <c r="B190" i="106"/>
  <c r="B189" i="106"/>
  <c r="C189" i="106"/>
  <c r="B188" i="106"/>
  <c r="C188" i="106"/>
  <c r="B187" i="106"/>
  <c r="C187" i="106"/>
  <c r="B186" i="106"/>
  <c r="B185" i="106"/>
  <c r="B184" i="106"/>
  <c r="C184" i="106"/>
  <c r="B183" i="106"/>
  <c r="C183" i="106"/>
  <c r="B182" i="106"/>
  <c r="C182" i="106"/>
  <c r="B181" i="106"/>
  <c r="B180" i="106"/>
  <c r="B179" i="106"/>
  <c r="C179" i="106"/>
  <c r="B178" i="106"/>
  <c r="C178" i="106"/>
  <c r="B177" i="106"/>
  <c r="C177" i="106"/>
  <c r="B176" i="106"/>
  <c r="B175" i="106"/>
  <c r="B174" i="106"/>
  <c r="C174" i="106"/>
  <c r="B173" i="106"/>
  <c r="C173" i="106"/>
  <c r="B172" i="106"/>
  <c r="C172" i="106"/>
  <c r="B171" i="106"/>
  <c r="B170" i="106"/>
  <c r="C170" i="106"/>
  <c r="B169" i="106"/>
  <c r="C169" i="106"/>
  <c r="B168" i="106"/>
  <c r="C168" i="106"/>
  <c r="B167" i="106"/>
  <c r="B166" i="106"/>
  <c r="C166" i="106"/>
  <c r="B165" i="106"/>
  <c r="C165" i="106"/>
  <c r="B164" i="106"/>
  <c r="C164" i="106"/>
  <c r="B163" i="106"/>
  <c r="B162" i="106"/>
  <c r="C162" i="106"/>
  <c r="B161" i="106"/>
  <c r="C161" i="106"/>
  <c r="B160" i="106"/>
  <c r="C160" i="106"/>
  <c r="B159" i="106"/>
  <c r="B158" i="106"/>
  <c r="B157" i="106"/>
  <c r="B138" i="106"/>
  <c r="B137" i="106"/>
  <c r="C137" i="106"/>
  <c r="B136" i="106"/>
  <c r="C136" i="106"/>
  <c r="B135" i="106"/>
  <c r="C135" i="106"/>
  <c r="B134" i="106"/>
  <c r="C134" i="106"/>
  <c r="B133" i="106"/>
  <c r="B132" i="106"/>
  <c r="B131" i="106"/>
  <c r="C131" i="106"/>
  <c r="B130" i="106"/>
  <c r="C130" i="106"/>
  <c r="B129" i="106"/>
  <c r="C129" i="106"/>
  <c r="B128" i="106"/>
  <c r="C128" i="106"/>
  <c r="B127" i="106"/>
  <c r="B126" i="106"/>
  <c r="B125" i="106"/>
  <c r="C125" i="106"/>
  <c r="B124" i="106"/>
  <c r="C124" i="106"/>
  <c r="B123" i="106"/>
  <c r="C123" i="106"/>
  <c r="B122" i="106"/>
  <c r="C122" i="106"/>
  <c r="B121" i="106"/>
  <c r="B120" i="106"/>
  <c r="B119" i="106"/>
  <c r="C119" i="106"/>
  <c r="B118" i="106"/>
  <c r="C118" i="106"/>
  <c r="B117" i="106"/>
  <c r="C117" i="106"/>
  <c r="B116" i="106"/>
  <c r="C116" i="106"/>
  <c r="B115" i="106"/>
  <c r="B114" i="106"/>
  <c r="B113" i="106"/>
  <c r="C113" i="106"/>
  <c r="B112" i="106"/>
  <c r="C112" i="106"/>
  <c r="B111" i="106"/>
  <c r="C111" i="106"/>
  <c r="B110" i="106"/>
  <c r="C110" i="106"/>
  <c r="B109" i="106"/>
  <c r="C109" i="106"/>
  <c r="B108" i="106"/>
  <c r="C108" i="106"/>
  <c r="B107" i="106"/>
  <c r="C107" i="106"/>
  <c r="B106" i="106"/>
  <c r="C106" i="106"/>
  <c r="B105" i="106"/>
  <c r="C105" i="106"/>
  <c r="B104" i="106"/>
  <c r="C104" i="106"/>
  <c r="B103" i="106"/>
  <c r="C103" i="106"/>
  <c r="B102" i="106"/>
  <c r="C102" i="106"/>
  <c r="B101" i="106"/>
  <c r="C101" i="106"/>
  <c r="B100" i="106"/>
  <c r="C100" i="106"/>
  <c r="B99" i="106"/>
  <c r="C99" i="106"/>
  <c r="B98" i="106"/>
  <c r="C98" i="106"/>
  <c r="B97" i="106"/>
  <c r="C97" i="106"/>
  <c r="B96" i="106"/>
  <c r="C96" i="106"/>
  <c r="B95" i="106"/>
  <c r="C95" i="106"/>
  <c r="B94" i="106"/>
  <c r="C94" i="106"/>
  <c r="B93" i="106"/>
  <c r="C93" i="106"/>
  <c r="B92" i="106"/>
  <c r="C92" i="106"/>
  <c r="B91" i="106"/>
  <c r="C91" i="106"/>
  <c r="B90" i="106"/>
  <c r="C90" i="106"/>
  <c r="B89" i="106"/>
  <c r="C89" i="106"/>
  <c r="B88" i="106"/>
  <c r="C88" i="106"/>
  <c r="B87" i="106"/>
  <c r="C87" i="106"/>
  <c r="B86" i="106"/>
  <c r="C86" i="106"/>
  <c r="B85" i="106"/>
  <c r="C85" i="106"/>
  <c r="B84" i="106"/>
  <c r="C84" i="106"/>
  <c r="B83" i="106"/>
  <c r="C83" i="106"/>
  <c r="B82" i="106"/>
  <c r="C82" i="106"/>
  <c r="B81" i="106"/>
  <c r="C81" i="106"/>
  <c r="B80" i="106"/>
  <c r="C80" i="106"/>
  <c r="B79" i="106"/>
  <c r="C79" i="106"/>
  <c r="B78" i="106"/>
  <c r="C78" i="106"/>
  <c r="B77" i="106"/>
  <c r="C77" i="106"/>
  <c r="B76" i="106"/>
  <c r="C76" i="106"/>
  <c r="B75" i="106"/>
  <c r="C75" i="106"/>
  <c r="B74" i="106"/>
  <c r="C74" i="106"/>
  <c r="B73" i="106"/>
  <c r="B72" i="106"/>
  <c r="B71" i="106"/>
  <c r="C71" i="106"/>
  <c r="B70" i="106"/>
  <c r="C70" i="106"/>
  <c r="B69" i="106"/>
  <c r="B68" i="106"/>
  <c r="B67" i="106"/>
  <c r="C67" i="106"/>
  <c r="B66" i="106"/>
  <c r="C66" i="106"/>
  <c r="B65" i="106"/>
  <c r="C65" i="106"/>
  <c r="B64" i="106"/>
  <c r="B63" i="106"/>
  <c r="C63" i="106"/>
  <c r="B62" i="106"/>
  <c r="B61" i="106"/>
  <c r="C61" i="106"/>
  <c r="B60" i="106"/>
  <c r="C60" i="106"/>
  <c r="B59" i="106"/>
  <c r="B58" i="106"/>
  <c r="B56" i="106"/>
  <c r="C56" i="106"/>
  <c r="B55" i="106"/>
  <c r="C55" i="106"/>
  <c r="B54" i="106"/>
  <c r="B53" i="106"/>
  <c r="B52" i="106"/>
  <c r="C52" i="106"/>
  <c r="B51" i="106"/>
  <c r="C51" i="106"/>
  <c r="B50" i="106"/>
  <c r="B49" i="106"/>
  <c r="C49" i="106"/>
  <c r="B48" i="106"/>
  <c r="B47" i="106"/>
  <c r="B46" i="106"/>
  <c r="B45" i="106"/>
  <c r="C45" i="106"/>
  <c r="B44" i="106"/>
  <c r="C44" i="106"/>
  <c r="B43" i="106"/>
  <c r="C43" i="106"/>
  <c r="B42" i="106"/>
  <c r="C42" i="106"/>
  <c r="B41" i="106"/>
  <c r="C41" i="106"/>
  <c r="B40" i="106"/>
  <c r="C40" i="106"/>
  <c r="B39" i="106"/>
  <c r="B38" i="106"/>
  <c r="B37" i="106"/>
  <c r="C37" i="106"/>
  <c r="B36" i="106"/>
  <c r="C36" i="106"/>
  <c r="B35" i="106"/>
  <c r="C35" i="106"/>
  <c r="B34" i="106"/>
  <c r="C34" i="106"/>
  <c r="B33" i="106"/>
  <c r="C33" i="106"/>
  <c r="B32" i="106"/>
  <c r="C32" i="106"/>
  <c r="B31" i="106"/>
  <c r="C31" i="106"/>
  <c r="B30" i="106"/>
  <c r="C30" i="106"/>
  <c r="B29" i="106"/>
  <c r="C29" i="106"/>
  <c r="B28" i="106"/>
  <c r="C28" i="106"/>
  <c r="B27" i="106"/>
  <c r="B26" i="106"/>
  <c r="B25" i="106"/>
  <c r="B24" i="106"/>
  <c r="B23" i="106"/>
  <c r="C23" i="106"/>
  <c r="B22" i="106"/>
  <c r="C22" i="106"/>
  <c r="B21" i="106"/>
  <c r="C21" i="106"/>
  <c r="B20" i="106"/>
  <c r="C20" i="106"/>
  <c r="B19" i="106"/>
  <c r="B18" i="106"/>
  <c r="C18" i="106"/>
  <c r="B17" i="106"/>
  <c r="B16" i="106"/>
  <c r="B15" i="106"/>
  <c r="B14" i="106"/>
  <c r="B13" i="106"/>
  <c r="C13" i="106"/>
  <c r="B12" i="106"/>
  <c r="C12" i="106"/>
  <c r="B11" i="106"/>
  <c r="C11" i="106"/>
  <c r="B10" i="106"/>
  <c r="C10" i="106"/>
  <c r="B9" i="106"/>
  <c r="C9" i="106"/>
  <c r="B8" i="106"/>
  <c r="F1989" i="105"/>
  <c r="F1863" i="105"/>
  <c r="F1862" i="105"/>
  <c r="F151" i="105"/>
  <c r="J101" i="105"/>
  <c r="F101" i="105"/>
  <c r="F100" i="105"/>
  <c r="F99" i="105"/>
  <c r="F98" i="105"/>
  <c r="J91" i="105"/>
  <c r="F91" i="105"/>
  <c r="F90" i="105"/>
  <c r="F89" i="105"/>
  <c r="F88" i="105"/>
  <c r="J81" i="105"/>
  <c r="J82" i="105"/>
  <c r="F80" i="105"/>
  <c r="F79" i="105"/>
  <c r="F78" i="105"/>
  <c r="J71" i="105"/>
  <c r="F71" i="105"/>
  <c r="F70" i="105"/>
  <c r="F69" i="105"/>
  <c r="I68" i="105"/>
  <c r="F53" i="105"/>
  <c r="F52" i="105"/>
  <c r="F48" i="105"/>
  <c r="F47" i="105"/>
  <c r="F44" i="105"/>
  <c r="F42" i="105"/>
  <c r="F41" i="105"/>
  <c r="F40" i="105"/>
  <c r="F33" i="105"/>
  <c r="F32" i="105"/>
  <c r="F28" i="105"/>
  <c r="F22" i="105"/>
  <c r="F21" i="105"/>
  <c r="F20" i="105"/>
  <c r="F19" i="105"/>
  <c r="F18" i="105"/>
  <c r="F13" i="105"/>
  <c r="F11" i="105"/>
  <c r="F10" i="105"/>
  <c r="F9" i="105"/>
  <c r="F8" i="105"/>
  <c r="F7" i="105"/>
  <c r="F6" i="105"/>
  <c r="F81" i="105"/>
  <c r="J92" i="105"/>
  <c r="F92" i="105"/>
  <c r="J102" i="105"/>
  <c r="F82" i="105"/>
  <c r="J83" i="105"/>
  <c r="J72" i="105"/>
  <c r="J93" i="105"/>
  <c r="B982" i="4"/>
  <c r="J103" i="105"/>
  <c r="F102" i="105"/>
  <c r="J84" i="105"/>
  <c r="F83" i="105"/>
  <c r="J94" i="105"/>
  <c r="F93" i="105"/>
  <c r="F72" i="105"/>
  <c r="J73" i="105"/>
  <c r="J104" i="105"/>
  <c r="F103" i="105"/>
  <c r="F73" i="105"/>
  <c r="J74" i="105"/>
  <c r="F94" i="105"/>
  <c r="J95" i="105"/>
  <c r="J85" i="105"/>
  <c r="F84" i="105"/>
  <c r="J105" i="105"/>
  <c r="F104" i="105"/>
  <c r="F95" i="105"/>
  <c r="J96" i="105"/>
  <c r="J75" i="105"/>
  <c r="F74" i="105"/>
  <c r="J86" i="105"/>
  <c r="F85" i="105"/>
  <c r="B983" i="4"/>
  <c r="B1001" i="4"/>
  <c r="B973" i="4"/>
  <c r="J106" i="105"/>
  <c r="F105" i="105"/>
  <c r="F96" i="105"/>
  <c r="J97" i="105"/>
  <c r="F97" i="105"/>
  <c r="F75" i="105"/>
  <c r="J76" i="105"/>
  <c r="F86" i="105"/>
  <c r="J87" i="105"/>
  <c r="F87" i="105"/>
  <c r="C10" i="61"/>
  <c r="C9" i="61"/>
  <c r="A1903" i="105"/>
  <c r="F1903" i="105"/>
  <c r="A1889" i="105"/>
  <c r="F1889" i="105"/>
  <c r="A1875" i="105"/>
  <c r="F1875" i="105"/>
  <c r="C6" i="62"/>
  <c r="J107" i="105"/>
  <c r="F107" i="105"/>
  <c r="F106" i="105"/>
  <c r="F76" i="105"/>
  <c r="J77" i="105"/>
  <c r="F77" i="105"/>
  <c r="A60" i="105"/>
  <c r="F60" i="105"/>
  <c r="F65" i="105"/>
  <c r="C1001" i="4"/>
  <c r="C983" i="4"/>
  <c r="C982" i="4"/>
  <c r="C973" i="4"/>
  <c r="E62" i="61"/>
  <c r="A903" i="105"/>
  <c r="F903" i="105"/>
  <c r="A908" i="105"/>
  <c r="F908" i="105"/>
  <c r="A913" i="105"/>
  <c r="F913" i="105"/>
  <c r="A918" i="105"/>
  <c r="F918" i="105"/>
  <c r="A923" i="105"/>
  <c r="F923" i="105"/>
  <c r="A933" i="105"/>
  <c r="F933" i="105"/>
  <c r="A938" i="105"/>
  <c r="F938" i="105"/>
  <c r="A943" i="105"/>
  <c r="F943" i="105"/>
  <c r="A948" i="105"/>
  <c r="F948" i="105"/>
  <c r="A952" i="105"/>
  <c r="F952" i="105"/>
  <c r="A958" i="105"/>
  <c r="F958" i="105"/>
  <c r="A963" i="105"/>
  <c r="F963" i="105"/>
  <c r="A967" i="105"/>
  <c r="F967" i="105"/>
  <c r="A973" i="105"/>
  <c r="F973" i="105"/>
  <c r="A978" i="105"/>
  <c r="F978" i="105"/>
  <c r="A993" i="105"/>
  <c r="F993" i="105"/>
  <c r="A998" i="105"/>
  <c r="F998" i="105"/>
  <c r="A1003" i="105"/>
  <c r="F1003" i="105"/>
  <c r="A1008" i="105"/>
  <c r="F1008" i="105"/>
  <c r="A1014" i="105"/>
  <c r="F1014" i="105"/>
  <c r="A1018" i="105"/>
  <c r="F1018" i="105"/>
  <c r="A1023" i="105"/>
  <c r="F1023" i="105"/>
  <c r="A1028" i="105"/>
  <c r="F1028" i="105"/>
  <c r="A1047" i="105"/>
  <c r="F1047" i="105"/>
  <c r="A1051" i="105"/>
  <c r="F1051" i="105"/>
  <c r="A1057" i="105"/>
  <c r="F1057" i="105"/>
  <c r="A1061" i="105"/>
  <c r="F1061" i="105"/>
  <c r="A1068" i="105"/>
  <c r="F1068" i="105"/>
  <c r="A1072" i="105"/>
  <c r="F1072" i="105"/>
  <c r="A1078" i="105"/>
  <c r="F1078" i="105"/>
  <c r="A1082" i="105"/>
  <c r="F1082" i="105"/>
  <c r="A1088" i="105"/>
  <c r="F1088" i="105"/>
  <c r="A1093" i="105"/>
  <c r="F1093" i="105"/>
  <c r="A1103" i="105"/>
  <c r="F1103" i="105"/>
  <c r="A1107" i="105"/>
  <c r="F1107" i="105"/>
  <c r="A1113" i="105"/>
  <c r="F1113" i="105"/>
  <c r="A1117" i="105"/>
  <c r="F1117" i="105"/>
  <c r="A1123" i="105"/>
  <c r="F1123" i="105"/>
  <c r="A1128" i="105"/>
  <c r="F1128" i="105"/>
  <c r="A1139" i="105"/>
  <c r="F1139" i="105"/>
  <c r="A1144" i="105"/>
  <c r="F1144" i="105"/>
  <c r="A604" i="105"/>
  <c r="F604" i="105"/>
  <c r="A609" i="105"/>
  <c r="F609" i="105"/>
  <c r="A613" i="105"/>
  <c r="F613" i="105"/>
  <c r="A619" i="105"/>
  <c r="F619" i="105"/>
  <c r="A623" i="105"/>
  <c r="F623" i="105"/>
  <c r="A629" i="105"/>
  <c r="F629" i="105"/>
  <c r="A633" i="105"/>
  <c r="F633" i="105"/>
  <c r="A638" i="105"/>
  <c r="F638" i="105"/>
  <c r="A644" i="105"/>
  <c r="F644" i="105"/>
  <c r="A654" i="105"/>
  <c r="F654" i="105"/>
  <c r="A668" i="105"/>
  <c r="F668" i="105"/>
  <c r="A677" i="105"/>
  <c r="F677" i="105"/>
  <c r="A682" i="105"/>
  <c r="F682" i="105"/>
  <c r="A692" i="105"/>
  <c r="F692" i="105"/>
  <c r="A697" i="105"/>
  <c r="F697" i="105"/>
  <c r="A708" i="105"/>
  <c r="F708" i="105"/>
  <c r="A713" i="105"/>
  <c r="F713" i="105"/>
  <c r="A722" i="105"/>
  <c r="F722" i="105"/>
  <c r="A727" i="105"/>
  <c r="F727" i="105"/>
  <c r="A732" i="105"/>
  <c r="F732" i="105"/>
  <c r="A737" i="105"/>
  <c r="F737" i="105"/>
  <c r="A742" i="105"/>
  <c r="F742" i="105"/>
  <c r="A761" i="105"/>
  <c r="F761" i="105"/>
  <c r="A766" i="105"/>
  <c r="F766" i="105"/>
  <c r="A772" i="105"/>
  <c r="F772" i="105"/>
  <c r="A786" i="105"/>
  <c r="F786" i="105"/>
  <c r="A791" i="105"/>
  <c r="F791" i="105"/>
  <c r="A797" i="105"/>
  <c r="F797" i="105"/>
  <c r="A807" i="105"/>
  <c r="F807" i="105"/>
  <c r="A812" i="105"/>
  <c r="F812" i="105"/>
  <c r="A817" i="105"/>
  <c r="F817" i="105"/>
  <c r="A826" i="105"/>
  <c r="F826" i="105"/>
  <c r="A831" i="105"/>
  <c r="F831" i="105"/>
  <c r="A837" i="105"/>
  <c r="F837" i="105"/>
  <c r="A842" i="105"/>
  <c r="F842" i="105"/>
  <c r="A847" i="105"/>
  <c r="F847" i="105"/>
  <c r="A852" i="105"/>
  <c r="F852" i="105"/>
  <c r="A857" i="105"/>
  <c r="F857" i="105"/>
  <c r="A863" i="105"/>
  <c r="F863" i="105"/>
  <c r="A873" i="105"/>
  <c r="F873" i="105"/>
  <c r="A882" i="105"/>
  <c r="F882" i="105"/>
  <c r="A887" i="105"/>
  <c r="F887" i="105"/>
  <c r="A164" i="105"/>
  <c r="F164" i="105"/>
  <c r="A168" i="105"/>
  <c r="F168" i="105"/>
  <c r="A173" i="105"/>
  <c r="F173" i="105"/>
  <c r="A178" i="105"/>
  <c r="F178" i="105"/>
  <c r="A183" i="105"/>
  <c r="F183" i="105"/>
  <c r="A193" i="105"/>
  <c r="F193" i="105"/>
  <c r="A197" i="105"/>
  <c r="F197" i="105"/>
  <c r="A202" i="105"/>
  <c r="F202" i="105"/>
  <c r="A207" i="105"/>
  <c r="F207" i="105"/>
  <c r="A212" i="105"/>
  <c r="F212" i="105"/>
  <c r="A217" i="105"/>
  <c r="F217" i="105"/>
  <c r="A223" i="105"/>
  <c r="F223" i="105"/>
  <c r="A228" i="105"/>
  <c r="F228" i="105"/>
  <c r="A238" i="105"/>
  <c r="F238" i="105"/>
  <c r="A243" i="105"/>
  <c r="F243" i="105"/>
  <c r="A248" i="105"/>
  <c r="F248" i="105"/>
  <c r="A258" i="105"/>
  <c r="F258" i="105"/>
  <c r="A263" i="105"/>
  <c r="F263" i="105"/>
  <c r="A276" i="105"/>
  <c r="F276" i="105"/>
  <c r="A281" i="105"/>
  <c r="F281" i="105"/>
  <c r="A286" i="105"/>
  <c r="F286" i="105"/>
  <c r="A291" i="105"/>
  <c r="F291" i="105"/>
  <c r="A297" i="105"/>
  <c r="F297" i="105"/>
  <c r="A301" i="105"/>
  <c r="F301" i="105"/>
  <c r="A306" i="105"/>
  <c r="F306" i="105"/>
  <c r="A311" i="105"/>
  <c r="F311" i="105"/>
  <c r="A316" i="105"/>
  <c r="F316" i="105"/>
  <c r="A322" i="105"/>
  <c r="F322" i="105"/>
  <c r="A326" i="105"/>
  <c r="F326" i="105"/>
  <c r="A331" i="105"/>
  <c r="F331" i="105"/>
  <c r="A336" i="105"/>
  <c r="F336" i="105"/>
  <c r="A341" i="105"/>
  <c r="F341" i="105"/>
  <c r="A348" i="105"/>
  <c r="F348" i="105"/>
  <c r="A358" i="105"/>
  <c r="F358" i="105"/>
  <c r="A363" i="105"/>
  <c r="F363" i="105"/>
  <c r="A378" i="105"/>
  <c r="F378" i="105"/>
  <c r="A383" i="105"/>
  <c r="F383" i="105"/>
  <c r="A388" i="105"/>
  <c r="F388" i="105"/>
  <c r="A393" i="105"/>
  <c r="F393" i="105"/>
  <c r="A398" i="105"/>
  <c r="F398" i="105"/>
  <c r="A408" i="105"/>
  <c r="F408" i="105"/>
  <c r="A412" i="105"/>
  <c r="F412" i="105"/>
  <c r="A416" i="105"/>
  <c r="F416" i="105"/>
  <c r="A421" i="105"/>
  <c r="F421" i="105"/>
  <c r="A427" i="105"/>
  <c r="F427" i="105"/>
  <c r="A441" i="105"/>
  <c r="F441" i="105"/>
  <c r="A446" i="105"/>
  <c r="F446" i="105"/>
  <c r="A452" i="105"/>
  <c r="F452" i="105"/>
  <c r="A458" i="105"/>
  <c r="F458" i="105"/>
  <c r="A466" i="105"/>
  <c r="F466" i="105"/>
  <c r="A471" i="105"/>
  <c r="F471" i="105"/>
  <c r="A477" i="105"/>
  <c r="F477" i="105"/>
  <c r="A482" i="105"/>
  <c r="F482" i="105"/>
  <c r="A487" i="105"/>
  <c r="F487" i="105"/>
  <c r="A506" i="105"/>
  <c r="F506" i="105"/>
  <c r="A511" i="105"/>
  <c r="F511" i="105"/>
  <c r="A516" i="105"/>
  <c r="F516" i="105"/>
  <c r="A521" i="105"/>
  <c r="F521" i="105"/>
  <c r="A531" i="105"/>
  <c r="F531" i="105"/>
  <c r="A536" i="105"/>
  <c r="F536" i="105"/>
  <c r="A541" i="105"/>
  <c r="F541" i="105"/>
  <c r="A546" i="105"/>
  <c r="F546" i="105"/>
  <c r="A556" i="105"/>
  <c r="F556" i="105"/>
  <c r="A561" i="105"/>
  <c r="F561" i="105"/>
  <c r="A566" i="105"/>
  <c r="F566" i="105"/>
  <c r="A573" i="105"/>
  <c r="F573" i="105"/>
  <c r="A579" i="105"/>
  <c r="F579" i="105"/>
  <c r="A585" i="105"/>
  <c r="F585" i="105"/>
  <c r="A590" i="105"/>
  <c r="F590" i="105"/>
  <c r="A929" i="105"/>
  <c r="F929" i="105"/>
  <c r="A989" i="105"/>
  <c r="F989" i="105"/>
  <c r="A1039" i="105"/>
  <c r="F1039" i="105"/>
  <c r="A1099" i="105"/>
  <c r="F1099" i="105"/>
  <c r="A673" i="105"/>
  <c r="F673" i="105"/>
  <c r="A688" i="105"/>
  <c r="F688" i="105"/>
  <c r="A718" i="105"/>
  <c r="F718" i="105"/>
  <c r="A753" i="105"/>
  <c r="F753" i="105"/>
  <c r="A778" i="105"/>
  <c r="F778" i="105"/>
  <c r="A803" i="105"/>
  <c r="F803" i="105"/>
  <c r="A869" i="105"/>
  <c r="F869" i="105"/>
  <c r="A433" i="105"/>
  <c r="F433" i="105"/>
  <c r="A502" i="105"/>
  <c r="F502" i="105"/>
  <c r="A527" i="105"/>
  <c r="F527" i="105"/>
  <c r="A552" i="105"/>
  <c r="F552" i="105"/>
  <c r="A374" i="105"/>
  <c r="F374" i="105"/>
  <c r="A354" i="105"/>
  <c r="F354" i="105"/>
  <c r="A272" i="105"/>
  <c r="F272" i="105"/>
  <c r="A234" i="105"/>
  <c r="F234" i="105"/>
  <c r="A189" i="105"/>
  <c r="F189" i="105"/>
  <c r="A878" i="105"/>
  <c r="F878" i="105"/>
  <c r="A782" i="105"/>
  <c r="F782" i="105"/>
  <c r="A704" i="105"/>
  <c r="F704" i="105"/>
  <c r="A1034" i="105"/>
  <c r="F1034" i="105"/>
  <c r="A822" i="105"/>
  <c r="F822" i="105"/>
  <c r="A437" i="105"/>
  <c r="F437" i="105"/>
  <c r="A462" i="105"/>
  <c r="F462" i="105"/>
  <c r="A757" i="105"/>
  <c r="F757" i="105"/>
  <c r="A1043" i="105"/>
  <c r="F1043" i="105"/>
  <c r="A984" i="105"/>
  <c r="F984" i="105"/>
  <c r="A899" i="105"/>
  <c r="F899" i="105"/>
  <c r="A749" i="105"/>
  <c r="F749" i="105"/>
  <c r="A664" i="105"/>
  <c r="F664" i="105"/>
  <c r="A494" i="105"/>
  <c r="F494" i="105"/>
  <c r="A498" i="105"/>
  <c r="F498" i="105"/>
  <c r="A268" i="105"/>
  <c r="F268" i="105"/>
  <c r="A1149" i="105"/>
  <c r="F1149" i="105"/>
  <c r="A1134" i="105"/>
  <c r="F1134" i="105"/>
  <c r="A370" i="105"/>
  <c r="F370" i="105"/>
  <c r="A404" i="105"/>
  <c r="F404" i="105"/>
  <c r="A660" i="105"/>
  <c r="F660" i="105"/>
  <c r="A254" i="105"/>
  <c r="F254" i="105"/>
  <c r="A600" i="105"/>
  <c r="F600" i="105"/>
  <c r="A649" i="105"/>
  <c r="F649" i="105"/>
  <c r="A160" i="105"/>
  <c r="F160" i="105"/>
  <c r="A156" i="105"/>
  <c r="F156" i="105"/>
  <c r="A596" i="105"/>
  <c r="F596" i="105"/>
  <c r="A1001" i="4"/>
  <c r="C1000" i="4"/>
  <c r="B1000" i="4"/>
  <c r="A1000" i="4"/>
  <c r="C815" i="4"/>
  <c r="C814" i="4"/>
  <c r="B815" i="4"/>
  <c r="B814" i="4"/>
  <c r="A815" i="4"/>
  <c r="A814" i="4"/>
  <c r="A717" i="4"/>
  <c r="A983" i="4"/>
  <c r="A982" i="4"/>
  <c r="A973" i="4"/>
  <c r="B62" i="5"/>
  <c r="A1970" i="105"/>
  <c r="F1970" i="105"/>
  <c r="A1969" i="105"/>
  <c r="F1969" i="105"/>
  <c r="A1956" i="105"/>
  <c r="F1956" i="105"/>
  <c r="A1955" i="105"/>
  <c r="F1955" i="105"/>
  <c r="A1941" i="105"/>
  <c r="F1941" i="105"/>
  <c r="A1914" i="105"/>
  <c r="F1914" i="105"/>
  <c r="A1900" i="105"/>
  <c r="F1900" i="105"/>
  <c r="A1899" i="105"/>
  <c r="F1899" i="105"/>
  <c r="A1886" i="105"/>
  <c r="F1886" i="105"/>
  <c r="A1885" i="105"/>
  <c r="F1885" i="105"/>
  <c r="A1872" i="105"/>
  <c r="F1872" i="105"/>
  <c r="A1871" i="105"/>
  <c r="F1871" i="105"/>
  <c r="A1942" i="105"/>
  <c r="F1942" i="105"/>
  <c r="A1913" i="105"/>
  <c r="F1913" i="105"/>
  <c r="A1917" i="105"/>
  <c r="F1917" i="105"/>
  <c r="A1919" i="105"/>
  <c r="F1919" i="105"/>
  <c r="A1918" i="105"/>
  <c r="F1918" i="105"/>
  <c r="A1905" i="105"/>
  <c r="F1905" i="105"/>
  <c r="A1904" i="105"/>
  <c r="F1904" i="105"/>
  <c r="A1891" i="105"/>
  <c r="F1891" i="105"/>
  <c r="A1890" i="105"/>
  <c r="F1890" i="105"/>
  <c r="A1877" i="105"/>
  <c r="F1877" i="105"/>
  <c r="A1876" i="105"/>
  <c r="F1876" i="105"/>
  <c r="A1973" i="105"/>
  <c r="F1973" i="105"/>
  <c r="A1975" i="105"/>
  <c r="F1975" i="105"/>
  <c r="A1974" i="105"/>
  <c r="F1974" i="105"/>
  <c r="A1959" i="105"/>
  <c r="F1959" i="105"/>
  <c r="A1961" i="105"/>
  <c r="F1961" i="105"/>
  <c r="A1960" i="105"/>
  <c r="F1960" i="105"/>
  <c r="A1945" i="105"/>
  <c r="F1945" i="105"/>
  <c r="A1947" i="105"/>
  <c r="F1947" i="105"/>
  <c r="A1946" i="105"/>
  <c r="F1946" i="105"/>
  <c r="A1931" i="105"/>
  <c r="F1931" i="105"/>
  <c r="A1933" i="105"/>
  <c r="F1933" i="105"/>
  <c r="A1932" i="105"/>
  <c r="F1932" i="105"/>
  <c r="C718" i="4"/>
  <c r="C717" i="4"/>
  <c r="C645" i="4"/>
  <c r="C576" i="4"/>
  <c r="C575" i="4"/>
  <c r="C999" i="4"/>
  <c r="B999" i="4"/>
  <c r="C890" i="4"/>
  <c r="B890" i="4"/>
  <c r="C39" i="61"/>
  <c r="C971" i="4"/>
  <c r="B971" i="4"/>
  <c r="C967" i="4"/>
  <c r="B967" i="4"/>
  <c r="C817" i="4"/>
  <c r="B817" i="4"/>
  <c r="B718" i="4"/>
  <c r="B717" i="4"/>
  <c r="B645" i="4"/>
  <c r="C27" i="4"/>
  <c r="B27" i="4"/>
  <c r="B576" i="4"/>
  <c r="B575" i="4"/>
  <c r="A999" i="4"/>
  <c r="A890" i="4"/>
  <c r="A971" i="4"/>
  <c r="A967" i="4"/>
  <c r="A817" i="4"/>
  <c r="A718" i="4"/>
  <c r="A576" i="4"/>
  <c r="A575" i="4"/>
  <c r="A645" i="4"/>
  <c r="B17" i="5"/>
  <c r="D22" i="5"/>
  <c r="A1870" i="105"/>
  <c r="F1870" i="105"/>
  <c r="C117" i="4"/>
  <c r="B124" i="4"/>
  <c r="B117" i="4"/>
  <c r="A124" i="4"/>
  <c r="C124" i="4"/>
  <c r="A117" i="4"/>
  <c r="C230" i="4"/>
  <c r="B230" i="4"/>
  <c r="D37" i="5"/>
  <c r="D42" i="5"/>
  <c r="D36" i="5"/>
  <c r="D41" i="5"/>
  <c r="D35" i="5"/>
  <c r="D40" i="5" s="1"/>
  <c r="A230" i="4"/>
  <c r="A30" i="105"/>
  <c r="F30" i="105" s="1"/>
  <c r="A17" i="105"/>
  <c r="F17" i="105" s="1"/>
  <c r="A29" i="105"/>
  <c r="F29" i="105" s="1"/>
  <c r="A1562" i="105"/>
  <c r="F1562" i="105"/>
  <c r="A1550" i="105"/>
  <c r="F1550" i="105"/>
  <c r="A1475" i="105"/>
  <c r="F1475" i="105"/>
  <c r="A1474" i="105"/>
  <c r="F1474" i="105"/>
  <c r="A1470" i="105"/>
  <c r="F1470" i="105"/>
  <c r="A1469" i="105"/>
  <c r="F1469" i="105"/>
  <c r="A1411" i="105"/>
  <c r="F1411" i="105"/>
  <c r="A1410" i="105"/>
  <c r="F1410" i="105"/>
  <c r="A1406" i="105"/>
  <c r="F1406" i="105"/>
  <c r="A1405" i="105"/>
  <c r="F1405" i="105"/>
  <c r="A1398" i="105"/>
  <c r="F1398" i="105"/>
  <c r="A1341" i="105"/>
  <c r="F1341" i="105"/>
  <c r="A1287" i="105"/>
  <c r="F1287" i="105"/>
  <c r="A1226" i="105"/>
  <c r="F1226" i="105"/>
  <c r="A1175" i="105"/>
  <c r="F1175" i="105"/>
  <c r="A1165" i="105"/>
  <c r="F1165" i="105"/>
  <c r="A1160" i="105"/>
  <c r="F1160" i="105"/>
  <c r="A1156" i="105"/>
  <c r="F1156" i="105"/>
  <c r="A653" i="105"/>
  <c r="F653" i="105"/>
  <c r="A1884" i="105"/>
  <c r="F1884" i="105"/>
  <c r="A1898" i="105"/>
  <c r="F1898" i="105"/>
  <c r="A1926" i="105"/>
  <c r="F1926" i="105"/>
  <c r="A1912" i="105"/>
  <c r="F1912" i="105"/>
  <c r="A652" i="105"/>
  <c r="F652" i="105"/>
  <c r="A1549" i="105"/>
  <c r="F1549" i="105"/>
  <c r="A1854" i="105"/>
  <c r="F1854" i="105"/>
  <c r="A1855" i="105"/>
  <c r="F1855" i="105"/>
  <c r="A1851" i="105"/>
  <c r="F1851" i="105"/>
  <c r="A1846" i="105"/>
  <c r="F1846" i="105"/>
  <c r="A1840" i="105"/>
  <c r="F1840" i="105"/>
  <c r="A1839" i="105"/>
  <c r="F1839" i="105"/>
  <c r="A1836" i="105"/>
  <c r="F1836" i="105"/>
  <c r="A1783" i="105"/>
  <c r="F1783" i="105"/>
  <c r="A1784" i="105"/>
  <c r="F1784" i="105"/>
  <c r="A1788" i="105"/>
  <c r="F1788" i="105"/>
  <c r="A1789" i="105"/>
  <c r="F1789" i="105"/>
  <c r="A1793" i="105"/>
  <c r="F1793" i="105"/>
  <c r="A1794" i="105"/>
  <c r="F1794" i="105"/>
  <c r="A1798" i="105"/>
  <c r="F1798" i="105"/>
  <c r="A1799" i="105"/>
  <c r="F1799" i="105"/>
  <c r="A1803" i="105"/>
  <c r="F1803" i="105"/>
  <c r="A1804" i="105"/>
  <c r="F1804" i="105"/>
  <c r="A1808" i="105"/>
  <c r="F1808" i="105"/>
  <c r="A1809" i="105"/>
  <c r="F1809" i="105"/>
  <c r="A1813" i="105"/>
  <c r="F1813" i="105"/>
  <c r="A1814" i="105"/>
  <c r="F1814" i="105"/>
  <c r="A1818" i="105"/>
  <c r="F1818" i="105"/>
  <c r="A1819" i="105"/>
  <c r="F1819" i="105"/>
  <c r="A1779" i="105"/>
  <c r="F1779" i="105"/>
  <c r="A1778" i="105"/>
  <c r="F1778" i="105"/>
  <c r="A1758" i="105"/>
  <c r="F1758" i="105"/>
  <c r="A1759" i="105"/>
  <c r="F1759" i="105"/>
  <c r="A1763" i="105"/>
  <c r="F1763" i="105"/>
  <c r="A1764" i="105"/>
  <c r="F1764" i="105"/>
  <c r="A1768" i="105"/>
  <c r="F1768" i="105"/>
  <c r="A1769" i="105"/>
  <c r="F1769" i="105"/>
  <c r="A1754" i="105"/>
  <c r="F1754" i="105"/>
  <c r="A1753" i="105"/>
  <c r="F1753" i="105"/>
  <c r="A1706" i="105"/>
  <c r="F1706" i="105"/>
  <c r="A1707" i="105"/>
  <c r="F1707" i="105"/>
  <c r="A1715" i="105"/>
  <c r="F1715" i="105"/>
  <c r="A1716" i="105"/>
  <c r="F1716" i="105"/>
  <c r="A1724" i="105"/>
  <c r="F1724" i="105"/>
  <c r="A1725" i="105"/>
  <c r="F1725" i="105"/>
  <c r="A1729" i="105"/>
  <c r="F1729" i="105"/>
  <c r="A1730" i="105"/>
  <c r="F1730" i="105"/>
  <c r="A1736" i="105"/>
  <c r="F1736" i="105"/>
  <c r="A1737" i="105"/>
  <c r="F1737" i="105"/>
  <c r="A1702" i="105"/>
  <c r="F1702" i="105"/>
  <c r="A1701" i="105"/>
  <c r="F1701" i="105"/>
  <c r="A1691" i="105"/>
  <c r="F1691" i="105"/>
  <c r="A1692" i="105"/>
  <c r="F1692" i="105"/>
  <c r="A1655" i="105"/>
  <c r="F1655" i="105"/>
  <c r="A1656" i="105"/>
  <c r="F1656" i="105"/>
  <c r="A1664" i="105"/>
  <c r="F1664" i="105"/>
  <c r="A1665" i="105"/>
  <c r="F1665" i="105"/>
  <c r="A1669" i="105"/>
  <c r="F1669" i="105"/>
  <c r="A1670" i="105"/>
  <c r="F1670" i="105"/>
  <c r="A1674" i="105"/>
  <c r="F1674" i="105"/>
  <c r="A1675" i="105"/>
  <c r="F1675" i="105"/>
  <c r="A1679" i="105"/>
  <c r="F1679" i="105"/>
  <c r="A1680" i="105"/>
  <c r="F1680" i="105"/>
  <c r="A1684" i="105"/>
  <c r="F1684" i="105"/>
  <c r="A1685" i="105"/>
  <c r="F1685" i="105"/>
  <c r="A1646" i="105"/>
  <c r="F1646" i="105"/>
  <c r="A1647" i="105"/>
  <c r="F1647" i="105"/>
  <c r="A1642" i="105"/>
  <c r="F1642" i="105"/>
  <c r="A1641" i="105"/>
  <c r="F1641" i="105"/>
  <c r="A1584" i="105"/>
  <c r="F1584" i="105"/>
  <c r="A1585" i="105"/>
  <c r="F1585" i="105"/>
  <c r="A1590" i="105"/>
  <c r="F1590" i="105"/>
  <c r="A1595" i="105"/>
  <c r="F1595" i="105"/>
  <c r="A1600" i="105"/>
  <c r="F1600" i="105"/>
  <c r="A1605" i="105"/>
  <c r="F1605" i="105"/>
  <c r="A1610" i="105"/>
  <c r="F1610" i="105"/>
  <c r="A1615" i="105"/>
  <c r="F1615" i="105"/>
  <c r="A1620" i="105"/>
  <c r="F1620" i="105"/>
  <c r="A1625" i="105"/>
  <c r="F1625" i="105"/>
  <c r="A12" i="105"/>
  <c r="F12" i="105" s="1"/>
  <c r="A1143" i="105"/>
  <c r="F1143" i="105"/>
  <c r="A1142" i="105"/>
  <c r="F1142" i="105"/>
  <c r="A1138" i="105"/>
  <c r="F1138" i="105"/>
  <c r="A1137" i="105"/>
  <c r="F1137" i="105"/>
  <c r="A1105" i="105"/>
  <c r="F1105" i="105"/>
  <c r="A1106" i="105"/>
  <c r="F1106" i="105"/>
  <c r="A1111" i="105"/>
  <c r="F1111" i="105"/>
  <c r="A1112" i="105"/>
  <c r="F1112" i="105"/>
  <c r="A1115" i="105"/>
  <c r="F1115" i="105"/>
  <c r="A1116" i="105"/>
  <c r="F1116" i="105"/>
  <c r="A1121" i="105"/>
  <c r="F1121" i="105"/>
  <c r="A1122" i="105"/>
  <c r="F1122" i="105"/>
  <c r="A1126" i="105"/>
  <c r="F1126" i="105"/>
  <c r="A1127" i="105"/>
  <c r="F1127" i="105"/>
  <c r="A1102" i="105"/>
  <c r="F1102" i="105"/>
  <c r="A1101" i="105"/>
  <c r="F1101" i="105"/>
  <c r="A1055" i="105"/>
  <c r="F1055" i="105"/>
  <c r="A1056" i="105"/>
  <c r="F1056" i="105"/>
  <c r="A1059" i="105"/>
  <c r="F1059" i="105"/>
  <c r="A1060" i="105"/>
  <c r="F1060" i="105"/>
  <c r="A1066" i="105"/>
  <c r="F1066" i="105"/>
  <c r="A1067" i="105"/>
  <c r="F1067" i="105"/>
  <c r="A1070" i="105"/>
  <c r="F1070" i="105"/>
  <c r="A1071" i="105"/>
  <c r="F1071" i="105"/>
  <c r="A1076" i="105"/>
  <c r="F1076" i="105"/>
  <c r="A1077" i="105"/>
  <c r="F1077" i="105"/>
  <c r="A1080" i="105"/>
  <c r="F1080" i="105"/>
  <c r="A1081" i="105"/>
  <c r="F1081" i="105"/>
  <c r="A1086" i="105"/>
  <c r="F1086" i="105"/>
  <c r="A1087" i="105"/>
  <c r="F1087" i="105"/>
  <c r="A1091" i="105"/>
  <c r="F1091" i="105"/>
  <c r="A1092" i="105"/>
  <c r="F1092" i="105"/>
  <c r="A1045" i="105"/>
  <c r="F1045" i="105"/>
  <c r="A1046" i="105"/>
  <c r="F1046" i="105"/>
  <c r="A1049" i="105"/>
  <c r="F1049" i="105"/>
  <c r="A1050" i="105"/>
  <c r="F1050" i="105"/>
  <c r="A1021" i="105"/>
  <c r="F1021" i="105"/>
  <c r="A1022" i="105"/>
  <c r="F1022" i="105"/>
  <c r="A1026" i="105"/>
  <c r="F1026" i="105"/>
  <c r="A1027" i="105"/>
  <c r="F1027" i="105"/>
  <c r="A1017" i="105"/>
  <c r="F1017" i="105"/>
  <c r="A1016" i="105"/>
  <c r="F1016" i="105"/>
  <c r="A996" i="105"/>
  <c r="F996" i="105"/>
  <c r="A997" i="105"/>
  <c r="F997" i="105"/>
  <c r="A1001" i="105"/>
  <c r="F1001" i="105"/>
  <c r="A1002" i="105"/>
  <c r="F1002" i="105"/>
  <c r="A1006" i="105"/>
  <c r="F1006" i="105"/>
  <c r="A1007" i="105"/>
  <c r="F1007" i="105"/>
  <c r="A992" i="105"/>
  <c r="F992" i="105"/>
  <c r="A991" i="105"/>
  <c r="F991" i="105"/>
  <c r="A961" i="105"/>
  <c r="F961" i="105"/>
  <c r="A962" i="105"/>
  <c r="F962" i="105"/>
  <c r="A965" i="105"/>
  <c r="F965" i="105"/>
  <c r="A966" i="105"/>
  <c r="F966" i="105"/>
  <c r="A971" i="105"/>
  <c r="F971" i="105"/>
  <c r="A972" i="105"/>
  <c r="F972" i="105"/>
  <c r="A976" i="105"/>
  <c r="F976" i="105"/>
  <c r="A977" i="105"/>
  <c r="F977" i="105"/>
  <c r="A957" i="105"/>
  <c r="F957" i="105"/>
  <c r="A956" i="105"/>
  <c r="F956" i="105"/>
  <c r="A951" i="105"/>
  <c r="F951" i="105"/>
  <c r="A950" i="105"/>
  <c r="F950" i="105"/>
  <c r="A936" i="105"/>
  <c r="F936" i="105"/>
  <c r="A937" i="105"/>
  <c r="F937" i="105"/>
  <c r="A941" i="105"/>
  <c r="F941" i="105"/>
  <c r="A942" i="105"/>
  <c r="F942" i="105"/>
  <c r="A946" i="105"/>
  <c r="F946" i="105"/>
  <c r="A947" i="105"/>
  <c r="F947" i="105"/>
  <c r="A932" i="105"/>
  <c r="F932" i="105"/>
  <c r="A931" i="105"/>
  <c r="F931" i="105"/>
  <c r="A911" i="105"/>
  <c r="F911" i="105"/>
  <c r="A912" i="105"/>
  <c r="F912" i="105"/>
  <c r="A916" i="105"/>
  <c r="F916" i="105"/>
  <c r="A917" i="105"/>
  <c r="F917" i="105"/>
  <c r="A921" i="105"/>
  <c r="F921" i="105"/>
  <c r="A922" i="105"/>
  <c r="F922" i="105"/>
  <c r="A907" i="105"/>
  <c r="F907" i="105"/>
  <c r="A906" i="105"/>
  <c r="F906" i="105"/>
  <c r="A902" i="105"/>
  <c r="F902" i="105"/>
  <c r="A901" i="105"/>
  <c r="F901" i="105"/>
  <c r="A885" i="105"/>
  <c r="F885" i="105"/>
  <c r="A886" i="105"/>
  <c r="F886" i="105"/>
  <c r="A881" i="105"/>
  <c r="F881" i="105"/>
  <c r="A880" i="105"/>
  <c r="F880" i="105"/>
  <c r="A872" i="105"/>
  <c r="F872" i="105"/>
  <c r="A871" i="105"/>
  <c r="F871" i="105"/>
  <c r="A862" i="105"/>
  <c r="F862" i="105"/>
  <c r="A861" i="105"/>
  <c r="F861" i="105"/>
  <c r="A855" i="105"/>
  <c r="F855" i="105"/>
  <c r="A856" i="105"/>
  <c r="F856" i="105"/>
  <c r="A851" i="105"/>
  <c r="F851" i="105"/>
  <c r="A850" i="105"/>
  <c r="F850" i="105"/>
  <c r="A840" i="105"/>
  <c r="F840" i="105"/>
  <c r="A841" i="105"/>
  <c r="F841" i="105"/>
  <c r="A845" i="105"/>
  <c r="F845" i="105"/>
  <c r="A846" i="105"/>
  <c r="F846" i="105"/>
  <c r="A836" i="105"/>
  <c r="F836" i="105"/>
  <c r="A835" i="105"/>
  <c r="F835" i="105"/>
  <c r="A829" i="105"/>
  <c r="F829" i="105"/>
  <c r="A830" i="105"/>
  <c r="F830" i="105"/>
  <c r="A825" i="105"/>
  <c r="F825" i="105"/>
  <c r="A824" i="105"/>
  <c r="F824" i="105"/>
  <c r="A815" i="105"/>
  <c r="F815" i="105"/>
  <c r="A816" i="105"/>
  <c r="F816" i="105"/>
  <c r="A811" i="105"/>
  <c r="F811" i="105"/>
  <c r="A810" i="105"/>
  <c r="F810" i="105"/>
  <c r="A805" i="105"/>
  <c r="F805" i="105"/>
  <c r="A806" i="105"/>
  <c r="F806" i="105"/>
  <c r="A796" i="105"/>
  <c r="F796" i="105"/>
  <c r="A795" i="105"/>
  <c r="F795" i="105"/>
  <c r="A789" i="105"/>
  <c r="F789" i="105"/>
  <c r="A790" i="105"/>
  <c r="F790" i="105"/>
  <c r="A785" i="105"/>
  <c r="F785" i="105"/>
  <c r="A784" i="105"/>
  <c r="F784" i="105"/>
  <c r="A771" i="105"/>
  <c r="F771" i="105"/>
  <c r="A770" i="105"/>
  <c r="F770" i="105"/>
  <c r="A764" i="105"/>
  <c r="F764" i="105"/>
  <c r="A765" i="105"/>
  <c r="F765" i="105"/>
  <c r="A760" i="105"/>
  <c r="F760" i="105"/>
  <c r="A759" i="105"/>
  <c r="F759" i="105"/>
  <c r="A725" i="105"/>
  <c r="F725" i="105"/>
  <c r="A726" i="105"/>
  <c r="F726" i="105"/>
  <c r="A730" i="105"/>
  <c r="F730" i="105"/>
  <c r="A731" i="105"/>
  <c r="F731" i="105"/>
  <c r="A735" i="105"/>
  <c r="F735" i="105"/>
  <c r="A736" i="105"/>
  <c r="F736" i="105"/>
  <c r="A740" i="105"/>
  <c r="F740" i="105"/>
  <c r="A741" i="105"/>
  <c r="F741" i="105"/>
  <c r="A721" i="105"/>
  <c r="F721" i="105"/>
  <c r="A720" i="105"/>
  <c r="F720" i="105"/>
  <c r="A712" i="105"/>
  <c r="F712" i="105"/>
  <c r="A711" i="105"/>
  <c r="F711" i="105"/>
  <c r="A707" i="105"/>
  <c r="F707" i="105"/>
  <c r="A706" i="105"/>
  <c r="F706" i="105"/>
  <c r="A695" i="105"/>
  <c r="F695" i="105"/>
  <c r="A696" i="105"/>
  <c r="F696" i="105"/>
  <c r="A691" i="105"/>
  <c r="F691" i="105"/>
  <c r="A690" i="105"/>
  <c r="F690" i="105"/>
  <c r="A681" i="105"/>
  <c r="F681" i="105"/>
  <c r="A680" i="105"/>
  <c r="F680" i="105"/>
  <c r="A676" i="105"/>
  <c r="F676" i="105"/>
  <c r="A675" i="105"/>
  <c r="F675" i="105"/>
  <c r="A667" i="105"/>
  <c r="F667" i="105"/>
  <c r="A666" i="105"/>
  <c r="F666" i="105"/>
  <c r="A643" i="105"/>
  <c r="F643" i="105"/>
  <c r="A642" i="105"/>
  <c r="F642" i="105"/>
  <c r="A636" i="105"/>
  <c r="F636" i="105"/>
  <c r="A637" i="105"/>
  <c r="F637" i="105"/>
  <c r="A632" i="105"/>
  <c r="F632" i="105"/>
  <c r="A631" i="105"/>
  <c r="F631" i="105"/>
  <c r="A628" i="105"/>
  <c r="F628" i="105"/>
  <c r="A627" i="105"/>
  <c r="F627" i="105"/>
  <c r="A622" i="105"/>
  <c r="F622" i="105"/>
  <c r="A621" i="105"/>
  <c r="F621" i="105"/>
  <c r="A618" i="105"/>
  <c r="F618" i="105"/>
  <c r="A617" i="105"/>
  <c r="F617" i="105"/>
  <c r="A612" i="105"/>
  <c r="F612" i="105"/>
  <c r="A611" i="105"/>
  <c r="F611" i="105"/>
  <c r="A608" i="105"/>
  <c r="F608" i="105"/>
  <c r="A607" i="105"/>
  <c r="F607" i="105"/>
  <c r="A603" i="105"/>
  <c r="F603" i="105"/>
  <c r="A602" i="105"/>
  <c r="F602" i="105"/>
  <c r="A589" i="105"/>
  <c r="F589" i="105"/>
  <c r="A588" i="105"/>
  <c r="F588" i="105"/>
  <c r="A584" i="105"/>
  <c r="F584" i="105"/>
  <c r="A583" i="105"/>
  <c r="F583" i="105"/>
  <c r="A578" i="105"/>
  <c r="F578" i="105"/>
  <c r="A577" i="105"/>
  <c r="F577" i="105"/>
  <c r="A572" i="105"/>
  <c r="F572" i="105"/>
  <c r="A571" i="105"/>
  <c r="F571" i="105"/>
  <c r="A559" i="105"/>
  <c r="F559" i="105"/>
  <c r="A560" i="105"/>
  <c r="F560" i="105"/>
  <c r="A564" i="105"/>
  <c r="F564" i="105"/>
  <c r="A565" i="105"/>
  <c r="F565" i="105"/>
  <c r="A555" i="105"/>
  <c r="F555" i="105"/>
  <c r="A554" i="105"/>
  <c r="F554" i="105"/>
  <c r="A534" i="105"/>
  <c r="F534" i="105"/>
  <c r="A535" i="105"/>
  <c r="F535" i="105"/>
  <c r="A539" i="105"/>
  <c r="F539" i="105"/>
  <c r="A540" i="105"/>
  <c r="F540" i="105"/>
  <c r="A544" i="105"/>
  <c r="F544" i="105"/>
  <c r="A545" i="105"/>
  <c r="F545" i="105"/>
  <c r="A530" i="105"/>
  <c r="F530" i="105"/>
  <c r="A529" i="105"/>
  <c r="F529" i="105"/>
  <c r="A509" i="105"/>
  <c r="F509" i="105"/>
  <c r="A510" i="105"/>
  <c r="F510" i="105"/>
  <c r="A514" i="105"/>
  <c r="F514" i="105"/>
  <c r="A515" i="105"/>
  <c r="F515" i="105"/>
  <c r="A519" i="105"/>
  <c r="F519" i="105"/>
  <c r="A520" i="105"/>
  <c r="F520" i="105"/>
  <c r="A505" i="105"/>
  <c r="F505" i="105"/>
  <c r="A504" i="105"/>
  <c r="F504" i="105"/>
  <c r="A485" i="105"/>
  <c r="F485" i="105"/>
  <c r="A486" i="105"/>
  <c r="F486" i="105"/>
  <c r="A481" i="105"/>
  <c r="F481" i="105"/>
  <c r="A480" i="105"/>
  <c r="F480" i="105"/>
  <c r="A476" i="105"/>
  <c r="F476" i="105"/>
  <c r="A475" i="105"/>
  <c r="F475" i="105"/>
  <c r="A469" i="105"/>
  <c r="F469" i="105"/>
  <c r="A470" i="105"/>
  <c r="F470" i="105"/>
  <c r="A465" i="105"/>
  <c r="F465" i="105"/>
  <c r="A464" i="105"/>
  <c r="F464" i="105"/>
  <c r="A451" i="105"/>
  <c r="F451" i="105"/>
  <c r="A450" i="105"/>
  <c r="F450" i="105"/>
  <c r="A444" i="105"/>
  <c r="F444" i="105"/>
  <c r="A445" i="105"/>
  <c r="F445" i="105"/>
  <c r="A440" i="105"/>
  <c r="F440" i="105"/>
  <c r="A439" i="105"/>
  <c r="F439" i="105"/>
  <c r="A426" i="105"/>
  <c r="F426" i="105"/>
  <c r="A425" i="105"/>
  <c r="F425" i="105"/>
  <c r="A419" i="105"/>
  <c r="F419" i="105"/>
  <c r="A420" i="105"/>
  <c r="F420" i="105"/>
  <c r="A415" i="105"/>
  <c r="F415" i="105"/>
  <c r="A414" i="105"/>
  <c r="F414" i="105"/>
  <c r="A381" i="105"/>
  <c r="F381" i="105"/>
  <c r="A382" i="105"/>
  <c r="F382" i="105"/>
  <c r="A386" i="105"/>
  <c r="F386" i="105"/>
  <c r="A387" i="105"/>
  <c r="F387" i="105"/>
  <c r="A391" i="105"/>
  <c r="F391" i="105"/>
  <c r="A392" i="105"/>
  <c r="F392" i="105"/>
  <c r="A396" i="105"/>
  <c r="F396" i="105"/>
  <c r="A397" i="105"/>
  <c r="F397" i="105"/>
  <c r="A377" i="105"/>
  <c r="F377" i="105"/>
  <c r="A376" i="105"/>
  <c r="F376" i="105"/>
  <c r="A361" i="105"/>
  <c r="F361" i="105"/>
  <c r="A362" i="105"/>
  <c r="F362" i="105"/>
  <c r="A357" i="105"/>
  <c r="F357" i="105"/>
  <c r="A356" i="105"/>
  <c r="F356" i="105"/>
  <c r="A347" i="105"/>
  <c r="F347" i="105"/>
  <c r="A346" i="105"/>
  <c r="F346" i="105"/>
  <c r="A329" i="105"/>
  <c r="F329" i="105"/>
  <c r="A330" i="105"/>
  <c r="F330" i="105"/>
  <c r="A334" i="105"/>
  <c r="F334" i="105"/>
  <c r="A335" i="105"/>
  <c r="F335" i="105"/>
  <c r="A339" i="105"/>
  <c r="F339" i="105"/>
  <c r="A340" i="105"/>
  <c r="F340" i="105"/>
  <c r="A325" i="105"/>
  <c r="F325" i="105"/>
  <c r="A324" i="105"/>
  <c r="F324" i="105"/>
  <c r="A304" i="105"/>
  <c r="F304" i="105"/>
  <c r="A305" i="105"/>
  <c r="F305" i="105"/>
  <c r="A309" i="105"/>
  <c r="F309" i="105"/>
  <c r="A310" i="105"/>
  <c r="F310" i="105"/>
  <c r="A314" i="105"/>
  <c r="F314" i="105"/>
  <c r="A315" i="105"/>
  <c r="F315" i="105"/>
  <c r="A300" i="105"/>
  <c r="F300" i="105"/>
  <c r="A299" i="105"/>
  <c r="F299" i="105"/>
  <c r="A279" i="105"/>
  <c r="F279" i="105"/>
  <c r="A280" i="105"/>
  <c r="F280" i="105"/>
  <c r="A284" i="105"/>
  <c r="F284" i="105"/>
  <c r="A285" i="105"/>
  <c r="F285" i="105"/>
  <c r="A289" i="105"/>
  <c r="F289" i="105"/>
  <c r="A290" i="105"/>
  <c r="F290" i="105"/>
  <c r="A275" i="105"/>
  <c r="F275" i="105"/>
  <c r="A274" i="105"/>
  <c r="F274" i="105"/>
  <c r="A261" i="105"/>
  <c r="F261" i="105"/>
  <c r="A262" i="105"/>
  <c r="F262" i="105"/>
  <c r="A257" i="105"/>
  <c r="F257" i="105"/>
  <c r="A256" i="105"/>
  <c r="F256" i="105"/>
  <c r="A247" i="105"/>
  <c r="F247" i="105"/>
  <c r="A246" i="105"/>
  <c r="F246" i="105"/>
  <c r="A241" i="105"/>
  <c r="F241" i="105"/>
  <c r="A242" i="105"/>
  <c r="F242" i="105"/>
  <c r="A237" i="105"/>
  <c r="F237" i="105"/>
  <c r="A236" i="105"/>
  <c r="F236" i="105"/>
  <c r="A227" i="105"/>
  <c r="F227" i="105"/>
  <c r="A226" i="105"/>
  <c r="F226" i="105"/>
  <c r="A222" i="105"/>
  <c r="F222" i="105"/>
  <c r="A221" i="105"/>
  <c r="F221" i="105"/>
  <c r="A215" i="105"/>
  <c r="F215" i="105"/>
  <c r="A216" i="105"/>
  <c r="F216" i="105"/>
  <c r="A210" i="105"/>
  <c r="F210" i="105"/>
  <c r="A211" i="105"/>
  <c r="F211" i="105"/>
  <c r="A206" i="105"/>
  <c r="F206" i="105"/>
  <c r="A205" i="105"/>
  <c r="F205" i="105"/>
  <c r="A200" i="105"/>
  <c r="F200" i="105"/>
  <c r="A201" i="105"/>
  <c r="F201" i="105"/>
  <c r="A196" i="105"/>
  <c r="F196" i="105"/>
  <c r="A195" i="105"/>
  <c r="F195" i="105"/>
  <c r="A171" i="105"/>
  <c r="F171" i="105"/>
  <c r="A172" i="105"/>
  <c r="F172" i="105"/>
  <c r="A176" i="105"/>
  <c r="F176" i="105"/>
  <c r="A177" i="105"/>
  <c r="F177" i="105"/>
  <c r="A181" i="105"/>
  <c r="F181" i="105"/>
  <c r="A182" i="105"/>
  <c r="F182" i="105"/>
  <c r="A167" i="105"/>
  <c r="F167" i="105"/>
  <c r="A166" i="105"/>
  <c r="F166" i="105"/>
  <c r="A1928" i="105"/>
  <c r="F1928" i="105"/>
  <c r="A1927" i="105"/>
  <c r="F1927" i="105"/>
  <c r="A1940" i="105"/>
  <c r="F1940" i="105"/>
  <c r="A1968" i="105"/>
  <c r="F1968" i="105"/>
  <c r="A1954" i="105"/>
  <c r="F1954" i="105"/>
  <c r="B1306" i="4"/>
  <c r="C96" i="73"/>
  <c r="C199" i="73"/>
  <c r="C206" i="73"/>
  <c r="C168" i="70"/>
  <c r="C159" i="70"/>
  <c r="A1845" i="105"/>
  <c r="F1845" i="105"/>
  <c r="A526" i="105"/>
  <c r="F526" i="105"/>
  <c r="A295" i="105"/>
  <c r="F295" i="105"/>
  <c r="A551" i="105"/>
  <c r="F551" i="105"/>
  <c r="C74" i="61"/>
  <c r="B3" i="62"/>
  <c r="A1041" i="105"/>
  <c r="F1041" i="105"/>
  <c r="C99" i="61"/>
  <c r="C73" i="61"/>
  <c r="C72" i="61"/>
  <c r="C33" i="61"/>
  <c r="A191" i="105"/>
  <c r="F191" i="105"/>
  <c r="E15" i="61"/>
  <c r="A192" i="105"/>
  <c r="F192" i="105"/>
  <c r="A1042" i="105"/>
  <c r="F1042" i="105"/>
  <c r="E44" i="61"/>
  <c r="A233" i="105"/>
  <c r="F233" i="105"/>
  <c r="A232" i="105"/>
  <c r="F232" i="105"/>
  <c r="A162" i="105"/>
  <c r="F162" i="105"/>
  <c r="A897" i="105"/>
  <c r="F897" i="105"/>
  <c r="A716" i="105"/>
  <c r="F716" i="105"/>
  <c r="A717" i="105"/>
  <c r="F717" i="105"/>
  <c r="C46" i="61"/>
  <c r="E26" i="61"/>
  <c r="D6" i="62"/>
  <c r="E15" i="62"/>
  <c r="D15" i="62"/>
  <c r="A1159" i="105"/>
  <c r="F1159" i="105"/>
  <c r="A1038" i="105"/>
  <c r="F1038" i="105"/>
  <c r="A1037" i="105"/>
  <c r="F1037" i="105"/>
  <c r="A435" i="105"/>
  <c r="F435" i="105"/>
  <c r="A1098" i="105"/>
  <c r="F1098" i="105"/>
  <c r="A1097" i="105"/>
  <c r="F1097" i="105"/>
  <c r="A927" i="105"/>
  <c r="F927" i="105"/>
  <c r="A928" i="105"/>
  <c r="F928" i="105"/>
  <c r="A780" i="105"/>
  <c r="F780" i="105"/>
  <c r="A781" i="105"/>
  <c r="F781" i="105"/>
  <c r="F58" i="61"/>
  <c r="A777" i="105"/>
  <c r="F777" i="105"/>
  <c r="A436" i="105"/>
  <c r="F436" i="105"/>
  <c r="E46" i="61"/>
  <c r="A431" i="105"/>
  <c r="F431" i="105"/>
  <c r="E58" i="61"/>
  <c r="A776" i="105"/>
  <c r="F776" i="105"/>
  <c r="A296" i="105"/>
  <c r="F296" i="105"/>
  <c r="B45" i="5"/>
  <c r="F46" i="61"/>
  <c r="A432" i="105"/>
  <c r="F432" i="105"/>
  <c r="C220" i="73"/>
  <c r="C210" i="73"/>
  <c r="D68" i="73"/>
  <c r="D66" i="73"/>
  <c r="D64" i="73"/>
  <c r="C176" i="70"/>
  <c r="C172" i="70"/>
  <c r="D66" i="70"/>
  <c r="D64" i="70"/>
  <c r="C58" i="62"/>
  <c r="U68" i="73"/>
  <c r="U66" i="73"/>
  <c r="U70" i="70"/>
  <c r="U66" i="70"/>
  <c r="U64" i="70"/>
  <c r="U62" i="70"/>
  <c r="U60" i="70"/>
  <c r="U58" i="70"/>
  <c r="U54" i="70"/>
  <c r="U64" i="73"/>
  <c r="U62" i="73"/>
  <c r="B94" i="73"/>
  <c r="B240" i="73"/>
  <c r="B238" i="73"/>
  <c r="B252" i="73"/>
  <c r="B251" i="73"/>
  <c r="B157" i="73"/>
  <c r="B155" i="73"/>
  <c r="D143" i="73"/>
  <c r="D142" i="73"/>
  <c r="D140" i="73"/>
  <c r="D139" i="73"/>
  <c r="D137" i="73"/>
  <c r="D136" i="73"/>
  <c r="D134" i="73"/>
  <c r="D133" i="73"/>
  <c r="E110" i="73"/>
  <c r="E108" i="73"/>
  <c r="E106" i="73"/>
  <c r="E100" i="73"/>
  <c r="E98" i="73"/>
  <c r="C90" i="73"/>
  <c r="C86" i="73"/>
  <c r="C82" i="73"/>
  <c r="B189" i="70"/>
  <c r="B127" i="70"/>
  <c r="D56" i="73"/>
  <c r="C235" i="73"/>
  <c r="C229" i="73"/>
  <c r="C189" i="73"/>
  <c r="C182" i="73"/>
  <c r="C163" i="73"/>
  <c r="C152" i="73"/>
  <c r="B131" i="73"/>
  <c r="C115" i="73"/>
  <c r="B113" i="73"/>
  <c r="C104" i="73"/>
  <c r="B102" i="73"/>
  <c r="B88" i="73"/>
  <c r="C78" i="73"/>
  <c r="C75" i="73"/>
  <c r="D72" i="73"/>
  <c r="D70" i="73"/>
  <c r="D62" i="73"/>
  <c r="D60" i="73"/>
  <c r="D58" i="73"/>
  <c r="D54" i="73"/>
  <c r="B51" i="73"/>
  <c r="T48" i="73"/>
  <c r="B47" i="73"/>
  <c r="C187" i="70"/>
  <c r="C154" i="70"/>
  <c r="C131" i="70"/>
  <c r="C108" i="70"/>
  <c r="B106" i="70"/>
  <c r="C99" i="70"/>
  <c r="B97" i="70"/>
  <c r="C93" i="70"/>
  <c r="B91" i="70"/>
  <c r="B85" i="70"/>
  <c r="C75" i="70"/>
  <c r="D70" i="70"/>
  <c r="D62" i="70"/>
  <c r="D60" i="70"/>
  <c r="D58" i="70"/>
  <c r="D56" i="70"/>
  <c r="C121" i="70"/>
  <c r="B51" i="70"/>
  <c r="T48" i="70"/>
  <c r="B47" i="70"/>
  <c r="D54" i="70"/>
  <c r="C73" i="70"/>
  <c r="H21" i="70"/>
  <c r="C1306" i="4"/>
  <c r="A1306" i="4"/>
  <c r="C82" i="109" s="1"/>
  <c r="U72" i="73"/>
  <c r="U70" i="73"/>
  <c r="U60" i="73"/>
  <c r="U58" i="73"/>
  <c r="U56" i="73"/>
  <c r="U54" i="73"/>
  <c r="H21" i="73"/>
  <c r="H22" i="73"/>
  <c r="C80" i="73"/>
  <c r="B246" i="73"/>
  <c r="B52" i="5"/>
  <c r="B47" i="5"/>
  <c r="B44" i="5"/>
  <c r="B39" i="5"/>
  <c r="A987" i="105"/>
  <c r="F987" i="105"/>
  <c r="A1012" i="105"/>
  <c r="F1012" i="105"/>
  <c r="D29" i="5"/>
  <c r="C808" i="4" s="1"/>
  <c r="B10" i="5"/>
  <c r="E9" i="61"/>
  <c r="E12" i="61"/>
  <c r="C91" i="61"/>
  <c r="C79" i="61"/>
  <c r="C56" i="61"/>
  <c r="C43" i="61"/>
  <c r="C36" i="61"/>
  <c r="C23" i="61"/>
  <c r="A755" i="105"/>
  <c r="F755" i="105"/>
  <c r="E60" i="61"/>
  <c r="E75" i="61"/>
  <c r="E66" i="61" s="1"/>
  <c r="A1489" i="105"/>
  <c r="F1489" i="105"/>
  <c r="A1509" i="105"/>
  <c r="F1509" i="105"/>
  <c r="A1424" i="105"/>
  <c r="F1424" i="105"/>
  <c r="A1444" i="105"/>
  <c r="F1444" i="105"/>
  <c r="A1488" i="105"/>
  <c r="F1488" i="105"/>
  <c r="A1508" i="105"/>
  <c r="F1508" i="105"/>
  <c r="C81" i="62"/>
  <c r="A271" i="105"/>
  <c r="F271" i="105"/>
  <c r="A321" i="105"/>
  <c r="F321" i="105"/>
  <c r="A270" i="105"/>
  <c r="F270" i="105"/>
  <c r="A320" i="105"/>
  <c r="F320" i="105"/>
  <c r="A1775" i="105"/>
  <c r="F1775" i="105"/>
  <c r="A1750" i="105"/>
  <c r="F1750" i="105"/>
  <c r="A1774" i="105"/>
  <c r="F1774" i="105"/>
  <c r="E100" i="61"/>
  <c r="F100" i="61"/>
  <c r="E101" i="61" s="1"/>
  <c r="A1013" i="105"/>
  <c r="F1013" i="105"/>
  <c r="A988" i="105"/>
  <c r="F988" i="105"/>
  <c r="A672" i="105"/>
  <c r="F672" i="105"/>
  <c r="A687" i="105"/>
  <c r="F687" i="105"/>
  <c r="A703" i="105"/>
  <c r="F703" i="105"/>
  <c r="F60" i="61"/>
  <c r="A671" i="105"/>
  <c r="F671" i="105"/>
  <c r="A686" i="105"/>
  <c r="F686" i="105"/>
  <c r="F44" i="61"/>
  <c r="A501" i="105"/>
  <c r="F501" i="105"/>
  <c r="A500" i="105"/>
  <c r="F500" i="105"/>
  <c r="A525" i="105"/>
  <c r="F525" i="105"/>
  <c r="B41" i="5"/>
  <c r="B42" i="5"/>
  <c r="B40" i="5"/>
  <c r="B48" i="5"/>
  <c r="H22" i="70"/>
  <c r="D52" i="5"/>
  <c r="B248" i="109" s="1"/>
  <c r="B197" i="70"/>
  <c r="C77" i="70"/>
  <c r="B4" i="61"/>
  <c r="C6" i="61"/>
  <c r="C8" i="61"/>
  <c r="C11" i="61"/>
  <c r="C12" i="61"/>
  <c r="C13" i="61"/>
  <c r="C14" i="61"/>
  <c r="C15" i="61"/>
  <c r="C16" i="61"/>
  <c r="C17" i="61"/>
  <c r="C18" i="61"/>
  <c r="C19" i="61"/>
  <c r="C20" i="61"/>
  <c r="C21" i="61"/>
  <c r="C24" i="61"/>
  <c r="E25" i="61"/>
  <c r="E24" i="61" s="1"/>
  <c r="E34" i="61" s="1"/>
  <c r="C25" i="61"/>
  <c r="C26" i="61"/>
  <c r="C27" i="61"/>
  <c r="C28" i="61"/>
  <c r="C29" i="61"/>
  <c r="C30" i="61"/>
  <c r="C31" i="61"/>
  <c r="C32" i="61"/>
  <c r="C34" i="61"/>
  <c r="F36" i="61"/>
  <c r="C37" i="61"/>
  <c r="C38" i="61"/>
  <c r="C40" i="61"/>
  <c r="C41" i="61"/>
  <c r="F43" i="61"/>
  <c r="C44" i="61"/>
  <c r="C45" i="61"/>
  <c r="C47" i="61"/>
  <c r="C48" i="61"/>
  <c r="C49" i="61"/>
  <c r="C50" i="61"/>
  <c r="C51" i="61"/>
  <c r="C52" i="61"/>
  <c r="C53" i="61"/>
  <c r="F56" i="61"/>
  <c r="C57" i="61"/>
  <c r="C59" i="61"/>
  <c r="C60" i="61"/>
  <c r="C61" i="61"/>
  <c r="C62" i="61"/>
  <c r="F62" i="61"/>
  <c r="C63" i="61"/>
  <c r="C64" i="61"/>
  <c r="C65" i="61"/>
  <c r="C66" i="61"/>
  <c r="F75" i="61"/>
  <c r="F66" i="61" s="1"/>
  <c r="C67" i="61"/>
  <c r="C68" i="61"/>
  <c r="C69" i="61"/>
  <c r="C70" i="61"/>
  <c r="C71" i="61"/>
  <c r="C75" i="61"/>
  <c r="C76" i="61"/>
  <c r="C77" i="61"/>
  <c r="F79" i="61"/>
  <c r="C80" i="61"/>
  <c r="F81" i="61"/>
  <c r="C81" i="61"/>
  <c r="E81" i="61"/>
  <c r="C82" i="61"/>
  <c r="C83" i="61"/>
  <c r="C84" i="61"/>
  <c r="E84" i="61"/>
  <c r="F84" i="61"/>
  <c r="C85" i="61"/>
  <c r="E85" i="61"/>
  <c r="F85" i="61"/>
  <c r="F86" i="61"/>
  <c r="C86" i="61"/>
  <c r="E86" i="61"/>
  <c r="C87" i="61"/>
  <c r="C88" i="61"/>
  <c r="C89" i="61"/>
  <c r="F91" i="61"/>
  <c r="C92" i="61"/>
  <c r="C93" i="61"/>
  <c r="C94" i="61"/>
  <c r="C95" i="61"/>
  <c r="C96" i="61"/>
  <c r="C97" i="61"/>
  <c r="C98" i="61"/>
  <c r="C100" i="61"/>
  <c r="C101" i="61"/>
  <c r="C103" i="61"/>
  <c r="F103" i="61"/>
  <c r="C104" i="61"/>
  <c r="C105" i="61"/>
  <c r="C106" i="61"/>
  <c r="C107" i="61"/>
  <c r="E107" i="61"/>
  <c r="E111" i="61" s="1"/>
  <c r="F107" i="61"/>
  <c r="F111" i="61" s="1"/>
  <c r="C108" i="61"/>
  <c r="C109" i="61"/>
  <c r="C110" i="61"/>
  <c r="C111" i="61"/>
  <c r="C112" i="61"/>
  <c r="C113" i="61"/>
  <c r="C114" i="61"/>
  <c r="E114" i="61"/>
  <c r="C115" i="61"/>
  <c r="C17" i="62"/>
  <c r="D17" i="62"/>
  <c r="D26" i="62"/>
  <c r="A1164" i="105"/>
  <c r="F1164" i="105"/>
  <c r="E26" i="62"/>
  <c r="C28" i="62"/>
  <c r="E28" i="62"/>
  <c r="C29" i="62"/>
  <c r="C30" i="62"/>
  <c r="C34" i="62"/>
  <c r="C35" i="62"/>
  <c r="C40" i="62"/>
  <c r="E40" i="62"/>
  <c r="C41" i="62"/>
  <c r="C46" i="62"/>
  <c r="C52" i="62"/>
  <c r="E52" i="62"/>
  <c r="C53" i="62"/>
  <c r="C54" i="62"/>
  <c r="C56" i="62"/>
  <c r="E56" i="62"/>
  <c r="C57" i="62"/>
  <c r="C59" i="62"/>
  <c r="C60" i="62"/>
  <c r="C62" i="62"/>
  <c r="C63" i="62"/>
  <c r="C69" i="62"/>
  <c r="E69" i="62"/>
  <c r="C70" i="62"/>
  <c r="C75" i="62"/>
  <c r="C76" i="62"/>
  <c r="E81" i="62"/>
  <c r="C82" i="62"/>
  <c r="C87" i="62"/>
  <c r="C93" i="62"/>
  <c r="E93" i="62"/>
  <c r="C94" i="62"/>
  <c r="C95" i="62"/>
  <c r="C99" i="62"/>
  <c r="C105" i="62"/>
  <c r="E105" i="62"/>
  <c r="C106" i="62"/>
  <c r="C107" i="62"/>
  <c r="C111" i="62"/>
  <c r="C117" i="62"/>
  <c r="A1238" i="105"/>
  <c r="F1238" i="105"/>
  <c r="A1243" i="105"/>
  <c r="F1243" i="105"/>
  <c r="A1248" i="105"/>
  <c r="F1248" i="105"/>
  <c r="A1266" i="105"/>
  <c r="F1266" i="105"/>
  <c r="A1320" i="105"/>
  <c r="F1320" i="105"/>
  <c r="A1425" i="105"/>
  <c r="F1425" i="105"/>
  <c r="A1445" i="105"/>
  <c r="F1445" i="105"/>
  <c r="A1171" i="105"/>
  <c r="F1171" i="105"/>
  <c r="A1237" i="105"/>
  <c r="F1237" i="105"/>
  <c r="A1242" i="105"/>
  <c r="F1242" i="105"/>
  <c r="A1247" i="105"/>
  <c r="F1247" i="105"/>
  <c r="A1265" i="105"/>
  <c r="F1265" i="105"/>
  <c r="A1319" i="105"/>
  <c r="F1319" i="105"/>
  <c r="B2" i="5"/>
  <c r="B4" i="5"/>
  <c r="B5" i="5"/>
  <c r="B6" i="5"/>
  <c r="B7" i="5"/>
  <c r="B12" i="5"/>
  <c r="B18" i="5"/>
  <c r="B19" i="5"/>
  <c r="B20" i="5"/>
  <c r="B24" i="5"/>
  <c r="B25" i="5"/>
  <c r="B26" i="5"/>
  <c r="B27" i="5"/>
  <c r="B29" i="5"/>
  <c r="B30" i="5"/>
  <c r="B31" i="5"/>
  <c r="B32" i="5"/>
  <c r="B34" i="5"/>
  <c r="B35" i="5"/>
  <c r="B36" i="5"/>
  <c r="B37" i="5"/>
  <c r="B53" i="5"/>
  <c r="B54" i="5"/>
  <c r="B55" i="5"/>
  <c r="A598" i="4"/>
  <c r="C598" i="4"/>
  <c r="B598" i="4"/>
  <c r="A820" i="105"/>
  <c r="F820" i="105"/>
  <c r="A1749" i="105"/>
  <c r="F1749" i="105"/>
  <c r="A55" i="105"/>
  <c r="F55" i="105" s="1"/>
  <c r="A4" i="105"/>
  <c r="F4" i="105" s="1"/>
  <c r="B807" i="4"/>
  <c r="B806" i="4"/>
  <c r="B809" i="4"/>
  <c r="B1059" i="4"/>
  <c r="A1466" i="105"/>
  <c r="F1466" i="105"/>
  <c r="A1481" i="105"/>
  <c r="F1481" i="105"/>
  <c r="A1402" i="105"/>
  <c r="F1402" i="105"/>
  <c r="A1417" i="105"/>
  <c r="F1417" i="105"/>
  <c r="A353" i="105"/>
  <c r="F353" i="105"/>
  <c r="C673" i="4"/>
  <c r="A673" i="4"/>
  <c r="B673" i="4"/>
  <c r="C806" i="4"/>
  <c r="C809" i="4"/>
  <c r="C1059" i="4"/>
  <c r="C807" i="4"/>
  <c r="A1579" i="105"/>
  <c r="F1579" i="105"/>
  <c r="A1107" i="4"/>
  <c r="A809" i="4"/>
  <c r="A806" i="4"/>
  <c r="A807" i="4"/>
  <c r="A898" i="105"/>
  <c r="F898" i="105"/>
  <c r="A1059" i="4"/>
  <c r="C730" i="4"/>
  <c r="C694" i="4"/>
  <c r="C30" i="4"/>
  <c r="B730" i="4"/>
  <c r="B694" i="4"/>
  <c r="C1107" i="4"/>
  <c r="B1107" i="4"/>
  <c r="A373" i="105"/>
  <c r="F373" i="105"/>
  <c r="A188" i="105"/>
  <c r="F188" i="105"/>
  <c r="A1576" i="105"/>
  <c r="F1576" i="105"/>
  <c r="A1580" i="105"/>
  <c r="F1580" i="105"/>
  <c r="A30" i="4"/>
  <c r="B30" i="4"/>
  <c r="A1721" i="105"/>
  <c r="F1721" i="105"/>
  <c r="A1720" i="105"/>
  <c r="F1720" i="105"/>
  <c r="A1661" i="105"/>
  <c r="F1661" i="105"/>
  <c r="A163" i="105"/>
  <c r="F163" i="105"/>
  <c r="A372" i="105"/>
  <c r="F372" i="105"/>
  <c r="A352" i="105"/>
  <c r="F352" i="105"/>
  <c r="A187" i="105"/>
  <c r="F187" i="105"/>
  <c r="A550" i="105"/>
  <c r="F550" i="105"/>
  <c r="A461" i="105"/>
  <c r="F461" i="105"/>
  <c r="F59" i="61"/>
  <c r="A821" i="105"/>
  <c r="F821" i="105"/>
  <c r="A460" i="105"/>
  <c r="F460" i="105"/>
  <c r="A411" i="105"/>
  <c r="F411" i="105"/>
  <c r="A756" i="105"/>
  <c r="F756" i="105"/>
  <c r="A410" i="105"/>
  <c r="F410" i="105"/>
  <c r="A877" i="105"/>
  <c r="F877" i="105"/>
  <c r="A876" i="105"/>
  <c r="F876" i="105"/>
  <c r="E103" i="61"/>
  <c r="E57" i="61"/>
  <c r="A246" i="4"/>
  <c r="A730" i="4"/>
  <c r="A694" i="4"/>
  <c r="C246" i="4"/>
  <c r="A1234" i="105"/>
  <c r="F1234" i="105"/>
  <c r="D56" i="62"/>
  <c r="D34" i="5"/>
  <c r="B811" i="4" s="1"/>
  <c r="D105" i="62"/>
  <c r="E43" i="61"/>
  <c r="A1420" i="105"/>
  <c r="F1420" i="105"/>
  <c r="A1315" i="105"/>
  <c r="F1315" i="105"/>
  <c r="A1503" i="105"/>
  <c r="F1503" i="105"/>
  <c r="A1485" i="105"/>
  <c r="F1485" i="105"/>
  <c r="A1439" i="105"/>
  <c r="F1439" i="105"/>
  <c r="A1370" i="105"/>
  <c r="F1370" i="105"/>
  <c r="A1316" i="105"/>
  <c r="F1316" i="105"/>
  <c r="A1295" i="105"/>
  <c r="F1295" i="105"/>
  <c r="A1262" i="105"/>
  <c r="F1262" i="105"/>
  <c r="E79" i="61"/>
  <c r="E23" i="61"/>
  <c r="D81" i="62"/>
  <c r="D40" i="62"/>
  <c r="B246" i="4"/>
  <c r="E91" i="61"/>
  <c r="E36" i="61"/>
  <c r="D52" i="62"/>
  <c r="E56" i="61"/>
  <c r="E8" i="61"/>
  <c r="D69" i="62"/>
  <c r="D28" i="62"/>
  <c r="D93" i="62"/>
  <c r="A1348" i="105"/>
  <c r="F1348" i="105"/>
  <c r="A1233" i="105"/>
  <c r="F1233" i="105"/>
  <c r="A1261" i="105"/>
  <c r="F1261" i="105"/>
  <c r="A1502" i="105"/>
  <c r="F1502" i="105"/>
  <c r="A1369" i="105"/>
  <c r="F1369" i="105"/>
  <c r="A1294" i="105"/>
  <c r="F1294" i="105"/>
  <c r="A1421" i="105"/>
  <c r="F1421" i="105"/>
  <c r="A1349" i="105"/>
  <c r="F1349" i="105"/>
  <c r="A1484" i="105"/>
  <c r="F1484" i="105"/>
  <c r="A1438" i="105"/>
  <c r="F1438" i="105"/>
  <c r="B813" i="4"/>
  <c r="B979" i="4"/>
  <c r="A751" i="105"/>
  <c r="F751" i="105"/>
  <c r="A406" i="105"/>
  <c r="F406" i="105"/>
  <c r="F47" i="61"/>
  <c r="A407" i="105"/>
  <c r="F407" i="105"/>
  <c r="A802" i="105"/>
  <c r="F802" i="105"/>
  <c r="A752" i="105"/>
  <c r="F752" i="105"/>
  <c r="B675" i="4"/>
  <c r="C675" i="4"/>
  <c r="A1835" i="105"/>
  <c r="F1835" i="105"/>
  <c r="C1108" i="4"/>
  <c r="A813" i="4"/>
  <c r="A811" i="4"/>
  <c r="A812" i="4"/>
  <c r="A980" i="4"/>
  <c r="A979" i="4"/>
  <c r="A1589" i="105"/>
  <c r="F1589" i="105"/>
  <c r="A1204" i="105"/>
  <c r="F1204" i="105"/>
  <c r="A1200" i="105"/>
  <c r="F1200" i="105"/>
  <c r="A1186" i="105"/>
  <c r="F1186" i="105"/>
  <c r="A1182" i="105"/>
  <c r="F1182" i="105"/>
  <c r="A1205" i="105"/>
  <c r="F1205" i="105"/>
  <c r="A1201" i="105"/>
  <c r="F1201" i="105"/>
  <c r="A1187" i="105"/>
  <c r="F1187" i="105"/>
  <c r="A1183" i="105"/>
  <c r="F1183" i="105"/>
  <c r="A868" i="105"/>
  <c r="F868" i="105"/>
  <c r="A1697" i="105"/>
  <c r="F1697" i="105"/>
  <c r="A1711" i="105"/>
  <c r="F1711" i="105"/>
  <c r="A1698" i="105"/>
  <c r="F1698" i="105"/>
  <c r="A1712" i="105"/>
  <c r="F1712" i="105"/>
  <c r="A1824" i="105"/>
  <c r="F1824" i="105"/>
  <c r="A1652" i="105"/>
  <c r="F1652" i="105"/>
  <c r="A1825" i="105"/>
  <c r="F1825" i="105"/>
  <c r="A1660" i="105"/>
  <c r="F1660" i="105"/>
  <c r="A702" i="105"/>
  <c r="F702" i="105"/>
  <c r="A662" i="105"/>
  <c r="F662" i="105"/>
  <c r="A748" i="105"/>
  <c r="F748" i="105"/>
  <c r="A456" i="105"/>
  <c r="F456" i="105"/>
  <c r="A267" i="105"/>
  <c r="F267" i="105"/>
  <c r="A492" i="105"/>
  <c r="F492" i="105"/>
  <c r="A496" i="105"/>
  <c r="F496" i="105"/>
  <c r="A663" i="105"/>
  <c r="F663" i="105"/>
  <c r="A493" i="105"/>
  <c r="F493" i="105"/>
  <c r="A497" i="105"/>
  <c r="F497" i="105"/>
  <c r="F57" i="61"/>
  <c r="A457" i="105"/>
  <c r="F457" i="105"/>
  <c r="A867" i="105"/>
  <c r="F867" i="105"/>
  <c r="A403" i="105"/>
  <c r="F403" i="105"/>
  <c r="A801" i="105"/>
  <c r="F801" i="105"/>
  <c r="A266" i="105"/>
  <c r="F266" i="105"/>
  <c r="A1033" i="105"/>
  <c r="F1033" i="105"/>
  <c r="A983" i="105"/>
  <c r="F983" i="105"/>
  <c r="A1032" i="105"/>
  <c r="F1032" i="105"/>
  <c r="A982" i="105"/>
  <c r="F982" i="105"/>
  <c r="A1179" i="105"/>
  <c r="F1179" i="105"/>
  <c r="A1461" i="105"/>
  <c r="F1461" i="105"/>
  <c r="A1178" i="105"/>
  <c r="F1178" i="105"/>
  <c r="A1345" i="105"/>
  <c r="F1345" i="105"/>
  <c r="A1230" i="105"/>
  <c r="F1230" i="105"/>
  <c r="A1290" i="105"/>
  <c r="F1290" i="105"/>
  <c r="A1229" i="105"/>
  <c r="F1229" i="105"/>
  <c r="A1291" i="105"/>
  <c r="F1291" i="105"/>
  <c r="A1344" i="105"/>
  <c r="F1344" i="105"/>
  <c r="A1525" i="105"/>
  <c r="F1525" i="105"/>
  <c r="A1594" i="105"/>
  <c r="F1594" i="105"/>
  <c r="A1651" i="105"/>
  <c r="F1651" i="105"/>
  <c r="A1638" i="105"/>
  <c r="F1638" i="105"/>
  <c r="A402" i="105"/>
  <c r="F402" i="105"/>
  <c r="A369" i="105"/>
  <c r="F369" i="105"/>
  <c r="A158" i="105"/>
  <c r="F158" i="105"/>
  <c r="A252" i="105"/>
  <c r="F252" i="105"/>
  <c r="A253" i="105"/>
  <c r="F253" i="105"/>
  <c r="A658" i="105"/>
  <c r="F658" i="105"/>
  <c r="A747" i="105"/>
  <c r="F747" i="105"/>
  <c r="A1604" i="105"/>
  <c r="F1604" i="105"/>
  <c r="A368" i="105"/>
  <c r="F368" i="105"/>
  <c r="A1530" i="105"/>
  <c r="F1530" i="105"/>
  <c r="A1392" i="105"/>
  <c r="F1392" i="105"/>
  <c r="A1335" i="105"/>
  <c r="F1335" i="105"/>
  <c r="A1281" i="105"/>
  <c r="F1281" i="105"/>
  <c r="A1225" i="105"/>
  <c r="F1225" i="105"/>
  <c r="A1220" i="105"/>
  <c r="F1220" i="105"/>
  <c r="A1174" i="105"/>
  <c r="F1174" i="105"/>
  <c r="A659" i="105"/>
  <c r="F659" i="105"/>
  <c r="A159" i="105"/>
  <c r="F159" i="105"/>
  <c r="A1133" i="105"/>
  <c r="F1133" i="105"/>
  <c r="A1743" i="105"/>
  <c r="F1743" i="105"/>
  <c r="A1637" i="105"/>
  <c r="F1637" i="105"/>
  <c r="A154" i="105"/>
  <c r="F154" i="105"/>
  <c r="A155" i="105"/>
  <c r="F155" i="105"/>
  <c r="A1147" i="105"/>
  <c r="F1147" i="105"/>
  <c r="A1132" i="105"/>
  <c r="F1132" i="105"/>
  <c r="A1340" i="105"/>
  <c r="F1340" i="105"/>
  <c r="A1286" i="105"/>
  <c r="F1286" i="105"/>
  <c r="A1865" i="105"/>
  <c r="F1865" i="105"/>
  <c r="A1544" i="105"/>
  <c r="F1544" i="105"/>
  <c r="A1539" i="105"/>
  <c r="F1539" i="105"/>
  <c r="A1570" i="105"/>
  <c r="F1570" i="105"/>
  <c r="A1148" i="105"/>
  <c r="F1148" i="105"/>
  <c r="A1864" i="105"/>
  <c r="F1864" i="105"/>
  <c r="A1599" i="105"/>
  <c r="F1599" i="105"/>
  <c r="A1619" i="105"/>
  <c r="F1619" i="105"/>
  <c r="A1571" i="105"/>
  <c r="F1571" i="105"/>
  <c r="A1742" i="105"/>
  <c r="F1742" i="105"/>
  <c r="A647" i="105"/>
  <c r="F647" i="105"/>
  <c r="A1465" i="105"/>
  <c r="F1465" i="105"/>
  <c r="A648" i="105"/>
  <c r="F648" i="105"/>
  <c r="A1545" i="105"/>
  <c r="F1545" i="105"/>
  <c r="A1391" i="105"/>
  <c r="F1391" i="105"/>
  <c r="A1334" i="105"/>
  <c r="F1334" i="105"/>
  <c r="A1280" i="105"/>
  <c r="F1280" i="105"/>
  <c r="A1219" i="105"/>
  <c r="F1219" i="105"/>
  <c r="A1614" i="105"/>
  <c r="F1614" i="105"/>
  <c r="A1540" i="105"/>
  <c r="F1540" i="105"/>
  <c r="A1980" i="105"/>
  <c r="F1980" i="105"/>
  <c r="A1631" i="105"/>
  <c r="F1631" i="105"/>
  <c r="A598" i="105"/>
  <c r="F598" i="105"/>
  <c r="A1397" i="105"/>
  <c r="F1397" i="105"/>
  <c r="A599" i="105"/>
  <c r="F599" i="105"/>
  <c r="A1981" i="105"/>
  <c r="F1981" i="105"/>
  <c r="A1401" i="105"/>
  <c r="F1401" i="105"/>
  <c r="A1535" i="105"/>
  <c r="F1535" i="105"/>
  <c r="A1831" i="105"/>
  <c r="F1831" i="105"/>
  <c r="A1536" i="105"/>
  <c r="F1536" i="105"/>
  <c r="A1984" i="105"/>
  <c r="F1984" i="105"/>
  <c r="A1609" i="105"/>
  <c r="F1609" i="105"/>
  <c r="A595" i="105"/>
  <c r="F595" i="105"/>
  <c r="A594" i="105"/>
  <c r="F594" i="105"/>
  <c r="A1480" i="105"/>
  <c r="F1480" i="105"/>
  <c r="A1416" i="105"/>
  <c r="F1416" i="105"/>
  <c r="A1155" i="105"/>
  <c r="F1155" i="105"/>
  <c r="A1557" i="105"/>
  <c r="F1557" i="105"/>
  <c r="A1524" i="105"/>
  <c r="F1524" i="105"/>
  <c r="A1985" i="105"/>
  <c r="F1985" i="105"/>
  <c r="A1460" i="105"/>
  <c r="F1460" i="105"/>
  <c r="A1170" i="105"/>
  <c r="F1170" i="105"/>
  <c r="A1624" i="105"/>
  <c r="F1624" i="105"/>
  <c r="A1529" i="105"/>
  <c r="F1529" i="105"/>
  <c r="A1575" i="105"/>
  <c r="F1575" i="105"/>
  <c r="A1556" i="105"/>
  <c r="F1556" i="105"/>
  <c r="A1561" i="105"/>
  <c r="F1561" i="105"/>
  <c r="A1630" i="105"/>
  <c r="F1630" i="105"/>
  <c r="A1830" i="105"/>
  <c r="F1830" i="105"/>
  <c r="A1850" i="105"/>
  <c r="F1850" i="105"/>
  <c r="F80" i="61"/>
  <c r="F37" i="61"/>
  <c r="F40" i="61" s="1"/>
  <c r="E35" i="5"/>
  <c r="E34" i="5"/>
  <c r="C810" i="4" s="1"/>
  <c r="C1448" i="4"/>
  <c r="C84" i="73" l="1"/>
  <c r="B1290" i="4"/>
  <c r="B433" i="4"/>
  <c r="C377" i="4"/>
  <c r="C657" i="4"/>
  <c r="B657" i="4"/>
  <c r="C1290" i="4"/>
  <c r="C81" i="70"/>
  <c r="D51" i="105"/>
  <c r="A57" i="106"/>
  <c r="B57" i="106" s="1"/>
  <c r="C57" i="106" s="1"/>
  <c r="B672" i="4"/>
  <c r="A672" i="4"/>
  <c r="B808" i="4"/>
  <c r="A377" i="4"/>
  <c r="A3" i="105"/>
  <c r="F3" i="105" s="1"/>
  <c r="A54" i="105"/>
  <c r="F54" i="105" s="1"/>
  <c r="A1290" i="4"/>
  <c r="H23" i="70" s="1"/>
  <c r="A433" i="4"/>
  <c r="C433" i="4"/>
  <c r="B585" i="4"/>
  <c r="C811" i="4"/>
  <c r="C979" i="4"/>
  <c r="A675" i="4"/>
  <c r="C1447" i="4"/>
  <c r="B1480" i="4"/>
  <c r="A1480" i="4"/>
  <c r="B810" i="4"/>
  <c r="E21" i="61"/>
  <c r="F87" i="61"/>
  <c r="E112" i="61"/>
  <c r="C58" i="61"/>
  <c r="E87" i="61"/>
  <c r="F82" i="61"/>
  <c r="E37" i="61"/>
  <c r="E40" i="61" s="1"/>
  <c r="E41" i="61" s="1"/>
  <c r="E80" i="61"/>
  <c r="E82" i="61" s="1"/>
  <c r="E59" i="61"/>
  <c r="E61" i="61" s="1"/>
  <c r="E76" i="61" s="1"/>
  <c r="F61" i="61"/>
  <c r="F76" i="61" s="1"/>
  <c r="E47" i="61"/>
  <c r="E45" i="61"/>
  <c r="F45" i="61"/>
  <c r="F48" i="61" s="1"/>
  <c r="F52" i="61" s="1"/>
  <c r="A5" i="105"/>
  <c r="F5" i="105" s="1"/>
  <c r="B195" i="70"/>
  <c r="B377" i="4"/>
  <c r="A808" i="4"/>
  <c r="C672" i="4"/>
  <c r="A585" i="4"/>
  <c r="C585" i="4"/>
  <c r="A657" i="4"/>
  <c r="E40" i="5"/>
  <c r="E39" i="5" s="1"/>
  <c r="D39" i="5"/>
  <c r="A674" i="4"/>
  <c r="C674" i="4"/>
  <c r="A810" i="4"/>
  <c r="C812" i="4"/>
  <c r="A597" i="4"/>
  <c r="B674" i="4"/>
  <c r="C980" i="4"/>
  <c r="B597" i="4"/>
  <c r="A586" i="4"/>
  <c r="A1108" i="4"/>
  <c r="C813" i="4"/>
  <c r="B980" i="4"/>
  <c r="C597" i="4"/>
  <c r="B586" i="4"/>
  <c r="B1108" i="4"/>
  <c r="B812" i="4"/>
  <c r="C586" i="4"/>
  <c r="C658" i="4"/>
  <c r="A658" i="4"/>
  <c r="B658" i="4"/>
  <c r="B244" i="73"/>
  <c r="H23" i="109" l="1"/>
  <c r="H23" i="73"/>
  <c r="E88" i="61"/>
  <c r="E77" i="61"/>
  <c r="E83" i="61"/>
  <c r="E89" i="61" s="1"/>
  <c r="E48" i="61"/>
  <c r="E52" i="61" s="1"/>
  <c r="E53" i="61" s="1"/>
  <c r="B166" i="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Roedl</author>
  </authors>
  <commentList>
    <comment ref="D117" authorId="0" shapeId="0" xr:uid="{00000000-0006-0000-1100-000001000000}">
      <text>
        <r>
          <rPr>
            <sz val="8"/>
            <color indexed="81"/>
            <rFont val="Tahoma"/>
            <family val="2"/>
          </rPr>
          <t>podaj kwotę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Roedl</author>
    <author>wiktor.szepel</author>
  </authors>
  <commentList>
    <comment ref="C8" authorId="0" shapeId="0" xr:uid="{00000000-0006-0000-1900-000001000000}">
      <text>
        <r>
          <rPr>
            <sz val="8"/>
            <color indexed="81"/>
            <rFont val="Tahoma"/>
            <family val="2"/>
            <charset val="238"/>
          </rPr>
          <t>wstaw z odpowiednim znakiem:
+ zapłacone,
– otrzymane</t>
        </r>
      </text>
    </comment>
    <comment ref="E10" authorId="1" shapeId="0" xr:uid="{00000000-0006-0000-1900-000002000000}">
      <text>
        <r>
          <rPr>
            <sz val="8"/>
            <color indexed="81"/>
            <rFont val="Tahoma"/>
            <family val="2"/>
            <charset val="238"/>
          </rPr>
          <t xml:space="preserve">odsetki zapłacone są wyłączne z wyniku finansowego za znakiem (+), a jednocześnie wykazywane w działalności finansowej jako wydatek za znakiem (-)
</t>
        </r>
      </text>
    </comment>
    <comment ref="E11" authorId="1" shapeId="0" xr:uid="{00000000-0006-0000-1900-000003000000}">
      <text>
        <r>
          <rPr>
            <sz val="8"/>
            <color indexed="81"/>
            <rFont val="Tahoma"/>
            <family val="2"/>
            <charset val="238"/>
          </rPr>
          <t>odsetki otrzymane są wyłączane z wyniku finansowego za znakiem (-), a jednocześnie włączane do przepływów pieniężnych działalności inwestycyjnej ze znakiem (+)</t>
        </r>
      </text>
    </comment>
    <comment ref="E13" authorId="1" shapeId="0" xr:uid="{00000000-0006-0000-1900-000004000000}">
      <text>
        <r>
          <rPr>
            <sz val="8"/>
            <color indexed="81"/>
            <rFont val="Tahoma"/>
            <family val="2"/>
          </rPr>
          <t>odsetki zapłacone są wyłączne z wyniku finansowego za znakiem (+), a jednocześnie wykazywane w działalności finansowej jako wydatek za znakiem (-)</t>
        </r>
        <r>
          <rPr>
            <sz val="8"/>
            <color indexed="81"/>
            <rFont val="Tahoma"/>
            <family val="2"/>
            <charset val="238"/>
          </rPr>
          <t xml:space="preserve">
</t>
        </r>
      </text>
    </comment>
    <comment ref="E14" authorId="1" shapeId="0" xr:uid="{00000000-0006-0000-1900-000005000000}">
      <text>
        <r>
          <rPr>
            <sz val="8"/>
            <color indexed="81"/>
            <rFont val="Tahoma"/>
            <family val="2"/>
          </rPr>
          <t>odsetki otrzymane są wyłączane z wyniku finansowego za znakiem (-), a jednocześnie włączane do przepływów pieniężnych działalności inwestycyjnej ze znakiem (+)</t>
        </r>
      </text>
    </comment>
    <comment ref="E16" authorId="1" shapeId="0" xr:uid="{00000000-0006-0000-1900-000006000000}">
      <text>
        <r>
          <rPr>
            <sz val="8"/>
            <color indexed="81"/>
            <rFont val="Tahoma"/>
            <family val="2"/>
          </rPr>
          <t xml:space="preserve">odsetki zapłacone są wyłączne z wyniku finansowego za znakiem (+), a jednocześnie wykazywane w działalności finansowej jako wydatek za znakiem (-)
</t>
        </r>
      </text>
    </comment>
    <comment ref="E17" authorId="1" shapeId="0" xr:uid="{00000000-0006-0000-1900-000007000000}">
      <text>
        <r>
          <rPr>
            <sz val="8"/>
            <color indexed="81"/>
            <rFont val="Tahoma"/>
            <family val="2"/>
            <charset val="238"/>
          </rPr>
          <t xml:space="preserve">odsetki otrzymane są wyłączane z wyniku finansowego za znakiem (-), a jednocześnie włączane do przepływów pieniężnych działalności inwestycyjnej ze znakiem (+)
</t>
        </r>
      </text>
    </comment>
    <comment ref="E18" authorId="1" shapeId="0" xr:uid="{00000000-0006-0000-1900-000008000000}">
      <text>
        <r>
          <rPr>
            <sz val="8"/>
            <color indexed="81"/>
            <rFont val="Tahoma"/>
            <family val="2"/>
          </rPr>
          <t>dywidendy otrzymane są wyłączane z wyniku finansowego za znakiem (-), a jednocześnie włączane do przepływów pieniężnych działalności inwestycyjnej ze znakiem (+)</t>
        </r>
      </text>
    </comment>
    <comment ref="E19" authorId="1" shapeId="0" xr:uid="{00000000-0006-0000-1900-000009000000}">
      <text>
        <r>
          <rPr>
            <sz val="8"/>
            <color indexed="81"/>
            <rFont val="Tahoma"/>
            <family val="2"/>
          </rPr>
          <t>odsetki i dywidendy naliczone, lecz nieotrzymane ani niewypłcone stanowią korektę wyniku finansowego ze znakiem przeciwnym do posiadanego; nie są uwzględniane w przepływach działalności inwestycyjnej lub finansowej</t>
        </r>
      </text>
    </comment>
    <comment ref="C23" authorId="0" shapeId="0" xr:uid="{00000000-0006-0000-1900-00000A000000}">
      <text>
        <r>
          <rPr>
            <sz val="8"/>
            <color indexed="81"/>
            <rFont val="Tahoma"/>
            <family val="2"/>
            <charset val="238"/>
          </rPr>
          <t>wstaw z odpowiednim znakiem:
+ zapłacone,
– otrzymane</t>
        </r>
      </text>
    </comment>
    <comment ref="E27" authorId="1" shapeId="0" xr:uid="{00000000-0006-0000-1900-00000B000000}">
      <text>
        <r>
          <rPr>
            <sz val="8"/>
            <color indexed="81"/>
            <rFont val="Tahoma"/>
            <family val="2"/>
          </rPr>
          <t>kwota ze znakiem (-)</t>
        </r>
      </text>
    </comment>
    <comment ref="E28" authorId="1" shapeId="0" xr:uid="{00000000-0006-0000-1900-00000C000000}">
      <text>
        <r>
          <rPr>
            <sz val="8"/>
            <color indexed="81"/>
            <rFont val="Tahoma"/>
            <family val="2"/>
          </rPr>
          <t>kwota ze znakiem (+)</t>
        </r>
      </text>
    </comment>
    <comment ref="E29" authorId="1" shapeId="0" xr:uid="{00000000-0006-0000-1900-00000D000000}">
      <text>
        <r>
          <rPr>
            <sz val="8"/>
            <color indexed="81"/>
            <rFont val="Tahoma"/>
            <family val="2"/>
          </rPr>
          <t>kwota ze znakiem (+)</t>
        </r>
      </text>
    </comment>
    <comment ref="E30" authorId="1" shapeId="0" xr:uid="{00000000-0006-0000-1900-00000E000000}">
      <text>
        <r>
          <rPr>
            <sz val="8"/>
            <color indexed="81"/>
            <rFont val="Tahoma"/>
            <family val="2"/>
          </rPr>
          <t>kwota ze znakiem (+)</t>
        </r>
      </text>
    </comment>
    <comment ref="E31" authorId="1" shapeId="0" xr:uid="{00000000-0006-0000-1900-00000F000000}">
      <text>
        <r>
          <rPr>
            <sz val="8"/>
            <color indexed="81"/>
            <rFont val="Tahoma"/>
            <family val="2"/>
          </rPr>
          <t>kwota ze znakiem (-)</t>
        </r>
      </text>
    </comment>
    <comment ref="E32" authorId="1" shapeId="0" xr:uid="{00000000-0006-0000-1900-000010000000}">
      <text>
        <r>
          <rPr>
            <sz val="8"/>
            <color indexed="81"/>
            <rFont val="Tahoma"/>
            <family val="2"/>
          </rPr>
          <t>kwota ze znakiem (+)</t>
        </r>
      </text>
    </comment>
    <comment ref="E33" authorId="1" shapeId="0" xr:uid="{00000000-0006-0000-1900-000011000000}">
      <text>
        <r>
          <rPr>
            <sz val="8"/>
            <color indexed="81"/>
            <rFont val="Tahoma"/>
            <family val="2"/>
          </rPr>
          <t>kwota ze znakiem (+)</t>
        </r>
      </text>
    </comment>
    <comment ref="E92" authorId="1" shapeId="0" xr:uid="{00000000-0006-0000-1900-000012000000}">
      <text>
        <r>
          <rPr>
            <sz val="8"/>
            <color indexed="81"/>
            <rFont val="Tahoma"/>
            <family val="2"/>
          </rPr>
          <t>kwota ze znakiem (+)</t>
        </r>
      </text>
    </comment>
    <comment ref="E93" authorId="1" shapeId="0" xr:uid="{00000000-0006-0000-1900-000013000000}">
      <text>
        <r>
          <rPr>
            <sz val="8"/>
            <color indexed="81"/>
            <rFont val="Tahoma"/>
            <family val="2"/>
          </rPr>
          <t>kwota ze znakiem (-)</t>
        </r>
      </text>
    </comment>
    <comment ref="E94" authorId="1" shapeId="0" xr:uid="{00000000-0006-0000-1900-000014000000}">
      <text>
        <r>
          <rPr>
            <sz val="8"/>
            <color indexed="81"/>
            <rFont val="Tahoma"/>
            <family val="2"/>
          </rPr>
          <t>wzrost wartości ze znakiem (-), spadek wartości ze znakiem (+)</t>
        </r>
      </text>
    </comment>
    <comment ref="E95" authorId="1" shapeId="0" xr:uid="{00000000-0006-0000-1900-000015000000}">
      <text>
        <r>
          <rPr>
            <sz val="8"/>
            <color indexed="81"/>
            <rFont val="Tahoma"/>
            <family val="2"/>
          </rPr>
          <t>kwota ze znakiem (-)</t>
        </r>
        <r>
          <rPr>
            <b/>
            <sz val="8"/>
            <color indexed="81"/>
            <rFont val="Tahoma"/>
            <family val="2"/>
            <charset val="238"/>
          </rPr>
          <t xml:space="preserve">
</t>
        </r>
      </text>
    </comment>
    <comment ref="E96" authorId="1" shapeId="0" xr:uid="{00000000-0006-0000-1900-000016000000}">
      <text>
        <r>
          <rPr>
            <sz val="8"/>
            <color indexed="81"/>
            <rFont val="Tahoma"/>
            <family val="2"/>
          </rPr>
          <t>kwota ze znakiem (+)</t>
        </r>
      </text>
    </comment>
    <comment ref="E99" authorId="2" shapeId="0" xr:uid="{00000000-0006-0000-1900-000017000000}">
      <text>
        <r>
          <rPr>
            <b/>
            <sz val="8"/>
            <color indexed="81"/>
            <rFont val="Tahoma"/>
            <family val="2"/>
            <charset val="238"/>
          </rPr>
          <t>wiktor.szepel:</t>
        </r>
        <r>
          <rPr>
            <sz val="8"/>
            <color indexed="81"/>
            <rFont val="Tahoma"/>
            <family val="2"/>
            <charset val="238"/>
          </rPr>
          <t xml:space="preserve">
częsciowo powinno korygować pozycję zmiany satnu rozliczeń międzyokresowych - por CF spółki PWIK za 2014 rok
</t>
        </r>
      </text>
    </comment>
    <comment ref="E113" authorId="0" shapeId="0" xr:uid="{00000000-0006-0000-1900-000018000000}">
      <text>
        <r>
          <rPr>
            <sz val="8"/>
            <color indexed="81"/>
            <rFont val="Tahoma"/>
            <family val="2"/>
            <charset val="238"/>
          </rPr>
          <t>należy wpisać z ręki</t>
        </r>
      </text>
    </comment>
    <comment ref="E115" authorId="0" shapeId="0" xr:uid="{00000000-0006-0000-1900-000019000000}">
      <text>
        <r>
          <rPr>
            <sz val="8"/>
            <color indexed="81"/>
            <rFont val="Tahoma"/>
            <family val="2"/>
            <charset val="238"/>
          </rPr>
          <t>należy wpisać z ręki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alicja.rozanska</author>
    <author>zbigniew.obara</author>
    <author>Zbigniew.Obara</author>
    <author>Suchocka, Elżbieta</author>
    <author>Kolenkiewicz, Paweł</author>
  </authors>
  <commentList>
    <comment ref="B2" authorId="0" shapeId="0" xr:uid="{00000000-0006-0000-1E00-000001000000}">
      <text>
        <r>
          <rPr>
            <b/>
            <sz val="9"/>
            <color indexed="81"/>
            <rFont val="Tahoma"/>
            <family val="2"/>
            <charset val="238"/>
          </rPr>
          <t>alicja.rozanska:</t>
        </r>
        <r>
          <rPr>
            <sz val="9"/>
            <color indexed="81"/>
            <rFont val="Tahoma"/>
            <family val="2"/>
            <charset val="238"/>
          </rPr>
          <t xml:space="preserve">
do sprawdzenia formuły z tłumaczenia DE</t>
        </r>
      </text>
    </comment>
    <comment ref="C2" authorId="0" shapeId="0" xr:uid="{00000000-0006-0000-1E00-000002000000}">
      <text>
        <r>
          <rPr>
            <b/>
            <sz val="9"/>
            <color indexed="81"/>
            <rFont val="Tahoma"/>
            <family val="2"/>
            <charset val="238"/>
          </rPr>
          <t>alicja.rozanska:</t>
        </r>
        <r>
          <rPr>
            <sz val="9"/>
            <color indexed="81"/>
            <rFont val="Tahoma"/>
            <family val="2"/>
            <charset val="238"/>
          </rPr>
          <t xml:space="preserve">
do sprawdzenia formuły en</t>
        </r>
      </text>
    </comment>
    <comment ref="B78" authorId="1" shapeId="0" xr:uid="{00000000-0006-0000-1E00-000003000000}">
      <text>
        <r>
          <rPr>
            <sz val="11"/>
            <color theme="1"/>
            <rFont val="Calibri"/>
            <family val="2"/>
            <scheme val="minor"/>
          </rPr>
          <t>tu problem o tyle, jak bedzie oddzial</t>
        </r>
      </text>
    </comment>
    <comment ref="B189" authorId="2" shapeId="0" xr:uid="{00000000-0006-0000-1E00-000004000000}">
      <text>
        <r>
          <rPr>
            <b/>
            <sz val="9"/>
            <color indexed="81"/>
            <rFont val="Tahoma"/>
            <family val="2"/>
            <charset val="238"/>
          </rPr>
          <t>Zbigniew.Obara:</t>
        </r>
        <r>
          <rPr>
            <sz val="9"/>
            <color indexed="81"/>
            <rFont val="Tahoma"/>
            <family val="2"/>
            <charset val="238"/>
          </rPr>
          <t xml:space="preserve">
Herstellung -&gt; Enstehung?</t>
        </r>
      </text>
    </comment>
    <comment ref="B194" authorId="2" shapeId="0" xr:uid="{00000000-0006-0000-1E00-000005000000}">
      <text>
        <r>
          <rPr>
            <b/>
            <sz val="9"/>
            <color indexed="81"/>
            <rFont val="Tahoma"/>
            <family val="2"/>
            <charset val="238"/>
          </rPr>
          <t>Zbigniew.Obara:</t>
        </r>
        <r>
          <rPr>
            <sz val="9"/>
            <color indexed="81"/>
            <rFont val="Tahoma"/>
            <family val="2"/>
            <charset val="238"/>
          </rPr>
          <t xml:space="preserve">
j.w.</t>
        </r>
      </text>
    </comment>
    <comment ref="B1484" authorId="3" shapeId="0" xr:uid="{00000000-0006-0000-1E00-000006000000}">
      <text>
        <r>
          <rPr>
            <b/>
            <sz val="9"/>
            <color indexed="81"/>
            <rFont val="Tahoma"/>
            <family val="2"/>
            <charset val="238"/>
          </rPr>
          <t>Suchocka, Elżbieta:</t>
        </r>
        <r>
          <rPr>
            <sz val="9"/>
            <color indexed="81"/>
            <rFont val="Tahoma"/>
            <family val="2"/>
            <charset val="238"/>
          </rPr>
          <t xml:space="preserve">
Tu powinna być alternatywa na Geschäftsführer i Vorstandsmitglied</t>
        </r>
      </text>
    </comment>
    <comment ref="B1485" authorId="3" shapeId="0" xr:uid="{00000000-0006-0000-1E00-000007000000}">
      <text>
        <r>
          <rPr>
            <b/>
            <sz val="9"/>
            <color indexed="81"/>
            <rFont val="Tahoma"/>
            <family val="2"/>
            <charset val="238"/>
          </rPr>
          <t>Suchocka, Elżbieta:</t>
        </r>
        <r>
          <rPr>
            <sz val="9"/>
            <color indexed="81"/>
            <rFont val="Tahoma"/>
            <family val="2"/>
            <charset val="238"/>
          </rPr>
          <t xml:space="preserve">
Tu również alternatywa na Geschäftsführung und Vorstand</t>
        </r>
      </text>
    </comment>
    <comment ref="A1553" authorId="4" shapeId="0" xr:uid="{00000000-0006-0000-1E00-000008000000}">
      <text>
        <r>
          <rPr>
            <b/>
            <sz val="8"/>
            <color indexed="8"/>
            <rFont val="Arial"/>
            <family val="2"/>
            <charset val="238"/>
          </rPr>
          <t>Kolenkiewicz, Paweł:</t>
        </r>
        <r>
          <rPr>
            <sz val="8"/>
            <color indexed="8"/>
            <rFont val="Arial"/>
            <family val="2"/>
            <charset val="238"/>
          </rPr>
          <t xml:space="preserve">
(także skutki korekty błędu, zmian zasad polityki rachunkowości lub poniesienia straty na przedaży bądź umorzenia akcji udziałów własnych)</t>
        </r>
      </text>
    </comment>
    <comment ref="A1569" authorId="4" shapeId="0" xr:uid="{00000000-0006-0000-1E00-000009000000}">
      <text>
        <r>
          <rPr>
            <b/>
            <sz val="8"/>
            <color indexed="8"/>
            <rFont val="Arial"/>
            <family val="2"/>
            <charset val="238"/>
          </rPr>
          <t>Kolenkiewicz, Paweł:</t>
        </r>
        <r>
          <rPr>
            <sz val="8"/>
            <color indexed="8"/>
            <rFont val="Arial"/>
            <family val="2"/>
            <charset val="238"/>
          </rPr>
          <t xml:space="preserve">
(także skutki korekty błędu, zmian zasad polityki rachunkowości lub poniesienia straty na przedaży bądź umorzenia akcji udziałów własnych)</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Zapytanie — Kopia Sprawozdanie finansowe 2019 - duże jednostki_wzór_v 07 01 2020_z_AX xlsm" type="5" refreshedVersion="6" deleted="1" background="1" saveData="1">
    <dbPr connection="" command=""/>
  </connection>
</connections>
</file>

<file path=xl/sharedStrings.xml><?xml version="1.0" encoding="utf-8"?>
<sst xmlns="http://schemas.openxmlformats.org/spreadsheetml/2006/main" count="17888" uniqueCount="8810">
  <si>
    <t>Tax advisory services</t>
  </si>
  <si>
    <t>Part of liabilities incurred jointly</t>
  </si>
  <si>
    <t>Poniesione w ostatnim roku i planowane na następny rok nakłady na niefinansowe aktywa trwałe</t>
  </si>
  <si>
    <t>Verlust aufgrund der Einstellung der Investitionstätigkeit</t>
  </si>
  <si>
    <t>Offengelegte Inventurmehrbestände bei Gegenständen der Investitionstätigkeit</t>
  </si>
  <si>
    <t>Offengelegte Inventurfehlbestände bei Gegenständen der Investitionstätigkeit</t>
  </si>
  <si>
    <t>Ergebnis aus der Investitionstätigkeit insgesamt</t>
  </si>
  <si>
    <t>darunter</t>
  </si>
  <si>
    <t>Insgesamt Rückstellungen nach der Korrektur</t>
  </si>
  <si>
    <t>Bestandsänderung</t>
  </si>
  <si>
    <t>Kurzfristige Forderungen gegen dritte Unternehmen</t>
  </si>
  <si>
    <t>Insgesamt Forderungen netto</t>
  </si>
  <si>
    <t>Sonstige Korrekturen</t>
  </si>
  <si>
    <t>Forderungen netto nach Korrekturen insgesamt</t>
  </si>
  <si>
    <t>Kurzfristige Verbindlichkeiten gegenüber dritten Unternehmen</t>
  </si>
  <si>
    <t>Insgesamt Verbindlichkeiten</t>
  </si>
  <si>
    <t>Verbindlichkeiten aufgrund des Erwerbs von immateriellen Vermögensgegenständen und Rechten sowie Sachanlagen</t>
  </si>
  <si>
    <t>darunter Verbindlichkeiten aus der Finanzierungstätigkeit</t>
  </si>
  <si>
    <t>Verbindlichkeiten aufgrund des Erwerbs von eigenen Anteilen (Aktien)</t>
  </si>
  <si>
    <t>Veränderung der Kapitalrücklage</t>
  </si>
  <si>
    <t>satzungsgemäß gebildet</t>
  </si>
  <si>
    <t>Type of shares:</t>
  </si>
  <si>
    <t>Wartość nominalna akcji (udziałów):</t>
  </si>
  <si>
    <t>Change in owners' equity</t>
  </si>
  <si>
    <t>Note the to cash flow statement</t>
  </si>
  <si>
    <t>Dividends and other payments to owners</t>
  </si>
  <si>
    <t>Liabilities other than profit distribution related payments to owners</t>
  </si>
  <si>
    <t>Non-current accruals (equity and liabilities)</t>
  </si>
  <si>
    <t>Current accruals (equity and liabilities)</t>
  </si>
  <si>
    <t>Net impairment losses, value adjustment write-downs of non-current assets and current financial assets (plus or minus)</t>
  </si>
  <si>
    <t>Zapasy do wartości sprzedanych towarów i kosztu wytworzenia sprzedanych produktów</t>
  </si>
  <si>
    <t xml:space="preserve"> - wynik zdarzeń nadzwyczajnych</t>
  </si>
  <si>
    <t>buildings, premises and engineering constructions</t>
  </si>
  <si>
    <t>technical equipment and machinery</t>
  </si>
  <si>
    <t>vehicles</t>
  </si>
  <si>
    <t>AKTYWA</t>
  </si>
  <si>
    <t>ASSETS</t>
  </si>
  <si>
    <t>Payment of dividends and other items to owners</t>
  </si>
  <si>
    <t>Profit distribution related payments other than payments to owners</t>
  </si>
  <si>
    <t>Redemption of debt securities</t>
  </si>
  <si>
    <t>Other financial liabilities</t>
  </si>
  <si>
    <t>Income Statement</t>
  </si>
  <si>
    <t>(nature of expense method)</t>
  </si>
  <si>
    <t>those from related parties</t>
  </si>
  <si>
    <t>Change in inventories of finished goods and work-in-progress</t>
  </si>
  <si>
    <t>Costs of operating activities</t>
  </si>
  <si>
    <t>Depreciation and amortisation</t>
  </si>
  <si>
    <t>Raw materials and energy used</t>
  </si>
  <si>
    <t>External services</t>
  </si>
  <si>
    <t>Wages and salaries</t>
  </si>
  <si>
    <t>Other expenses</t>
  </si>
  <si>
    <t>Cost of merchandise and raw materials sold</t>
  </si>
  <si>
    <t>Other operating income</t>
  </si>
  <si>
    <t>Other operating expenses</t>
  </si>
  <si>
    <t xml:space="preserve">Other </t>
  </si>
  <si>
    <t>Result of extraordinary items</t>
  </si>
  <si>
    <t>Extraordinary gains</t>
  </si>
  <si>
    <t>Profit (loss) before tax</t>
  </si>
  <si>
    <t>Income taxes</t>
  </si>
  <si>
    <t>Other obligatory appropriations of profit (loss)</t>
  </si>
  <si>
    <t>(function of expense method)</t>
  </si>
  <si>
    <t>Revenue from sale of merchandise and raw materials</t>
  </si>
  <si>
    <t>those sold to related parties</t>
  </si>
  <si>
    <t>Production cost of finished goods sold</t>
  </si>
  <si>
    <t>Distribution costs</t>
  </si>
  <si>
    <t>Administrative expenses</t>
  </si>
  <si>
    <t>Statement of changes in equity</t>
  </si>
  <si>
    <t>Issued share capital at the beginning of the period</t>
  </si>
  <si>
    <t>Movements in share capital</t>
  </si>
  <si>
    <t>Zmiana stanu zobowiązań</t>
  </si>
  <si>
    <t>Inne wydatki finansowe</t>
  </si>
  <si>
    <t>Przepływy pieniężne netto z działalności finansowej</t>
  </si>
  <si>
    <t>Przepływy pieniężne netto razem</t>
  </si>
  <si>
    <t>Wynagrodzenie Rady Nadzorczej</t>
  </si>
  <si>
    <t>Udzielone członkom Zarządu</t>
  </si>
  <si>
    <t>Tytuł</t>
  </si>
  <si>
    <t>Stopa procentowa</t>
  </si>
  <si>
    <t>Udzielone członkom Rady Nadzorczej</t>
  </si>
  <si>
    <t>nazwa jednostki powiązanej</t>
  </si>
  <si>
    <t>waluta transakcji</t>
  </si>
  <si>
    <t>wartość transakcji w walucie</t>
  </si>
  <si>
    <t>wartość transakcji w PLN</t>
  </si>
  <si>
    <t>informacja o rodzaju transakcji</t>
  </si>
  <si>
    <t>procent udziałów</t>
  </si>
  <si>
    <t>stopień udziału w zarządzaniu</t>
  </si>
  <si>
    <t>disposals</t>
  </si>
  <si>
    <t>Treasury shares at the end of the period</t>
  </si>
  <si>
    <t>Movements in capital reserves</t>
  </si>
  <si>
    <t xml:space="preserve">share premium </t>
  </si>
  <si>
    <t>Balance sheet date</t>
  </si>
  <si>
    <t>Zmiana stanu środków pieniężnych z tytułu różnic kursowych</t>
  </si>
  <si>
    <t>Środki pieniężne o ograniczonej możliwości dysponowania</t>
  </si>
  <si>
    <t>7.</t>
  </si>
  <si>
    <t>10.</t>
  </si>
  <si>
    <t>Umorzenie zaciągniętych kredytów i pożyczek i innych zobowiązań finansowych (minus)</t>
  </si>
  <si>
    <t>Umorzenie udzielonych pożyczek długoterminowych (plus)</t>
  </si>
  <si>
    <t>Niepieniężne zyski spowodowane zdarzeniami losowymi w składnikach działalności inwestycyjnej (minus)</t>
  </si>
  <si>
    <t>Inwestycje długoterminowe</t>
  </si>
  <si>
    <t>podatek akcyzowy</t>
  </si>
  <si>
    <t>- result of extraordinary items</t>
  </si>
  <si>
    <t>- income tax</t>
  </si>
  <si>
    <t>Other receipts from operating activities</t>
  </si>
  <si>
    <t>Die kurzfristigen Investitionen werden wie folgt bewertet:</t>
  </si>
  <si>
    <t>e) Vorräte</t>
  </si>
  <si>
    <t>f) Forderungen</t>
  </si>
  <si>
    <t>g) Rückstellungen</t>
  </si>
  <si>
    <t>h) Verbindlichkeiten</t>
  </si>
  <si>
    <t>The Company is registered under the business name:</t>
  </si>
  <si>
    <t>Share capital</t>
  </si>
  <si>
    <t>Management Board and representation</t>
  </si>
  <si>
    <t>Rachunek przepływów pieniężnych</t>
  </si>
  <si>
    <t>(metoda pośrednia)</t>
  </si>
  <si>
    <t>Korekty razem</t>
  </si>
  <si>
    <t>Zyski (straty) z tytułu różnic kursowych</t>
  </si>
  <si>
    <t>Zysk (strata) z działalności inwestycyjnej</t>
  </si>
  <si>
    <t>Zmiana stanu rezerw</t>
  </si>
  <si>
    <t>Zmiana stanu należności</t>
  </si>
  <si>
    <t>Zmiana stanu zobowiązań krótkoterminowych, z wyjątkiem pożyczek i kredytów</t>
  </si>
  <si>
    <t>Inne korekty</t>
  </si>
  <si>
    <t>Wpływy</t>
  </si>
  <si>
    <t>Przepływy pieniężne netto z działalności operacyjnej</t>
  </si>
  <si>
    <t>Zbycie wartości niematerialnych i prawnych oraz rzeczowych aktywów trwałych</t>
  </si>
  <si>
    <t>A.II.9. Zmiana stanu rozliczeń międzyokresowych</t>
  </si>
  <si>
    <t xml:space="preserve"> A. II. 10. Inne korekty</t>
  </si>
  <si>
    <t>Rentowność kapitału własnego</t>
  </si>
  <si>
    <t>Uzyskane wyniki z poszczególnych rodzajów działalności wykazane w rachunku zysków i strat za badany okres:</t>
  </si>
  <si>
    <t xml:space="preserve"> - wynik na sprzedaży</t>
  </si>
  <si>
    <t xml:space="preserve"> - wynik na pozostałej działalności operacyjnej</t>
  </si>
  <si>
    <t xml:space="preserve"> - wynik na działalności finansowej</t>
  </si>
  <si>
    <t xml:space="preserve"> - podatek dochodowy</t>
  </si>
  <si>
    <t>Kwota</t>
  </si>
  <si>
    <t>Reguły wprowadzania:</t>
  </si>
  <si>
    <t>Dzień bilansowy</t>
  </si>
  <si>
    <t>grunty (w tym prawo użytkowania wieczystego gruntu)</t>
  </si>
  <si>
    <t>control fields</t>
  </si>
  <si>
    <t>Detaillierte Beschreibung</t>
  </si>
  <si>
    <t>Firma der Gesellschaft</t>
  </si>
  <si>
    <t>Unternehmensgegenstand der übertragenden Gesellschaft</t>
  </si>
  <si>
    <t>Informationen über Gesellschaften, mit denen eine Verschmelzung durch Interessenzusammenführung erfolgte</t>
  </si>
  <si>
    <t>A.II.3. Zinsen und Gewinnbeteiligungen (Dividenden)</t>
  </si>
  <si>
    <t>Gewinn aus der Veräußerung der Investitionen</t>
  </si>
  <si>
    <t>Verlust aus der Veräußerung der Investitionen</t>
  </si>
  <si>
    <t>Forderungen aufgrund des Verkaufs von Sachanlagen oder aus nicht geldlichen Geschäften und Vorgängen</t>
  </si>
  <si>
    <t>Veränderung der Geldmittel und Äquivalente der Geldmittel</t>
  </si>
  <si>
    <t xml:space="preserve">Im Berichtszeitraum oblag die Geschäftsführung: </t>
  </si>
  <si>
    <t>Aufwendungen der verkauften Erzeugnisse, Waren und Roh-, Hilfs- und Betriebsstoffe</t>
  </si>
  <si>
    <t>Erlöse aus dem Verkauf von Erzeugnissen, Waren und Roh-, Hilfs- und Betriebsstoffen</t>
  </si>
  <si>
    <t>Verbindlichkeiten aus Lieferungen und Leistungen zum Wert der verkauften Waren und zu Herstellungskosten der verkauften Erzeugnisse</t>
  </si>
  <si>
    <t>Vorräte zum Wert der verkauften Waren und zu Herstellungskosten der verkauften Erzeugnisse</t>
  </si>
  <si>
    <t xml:space="preserve">aus Lieferungen und Leistungen, darunter mit einer Restlaufzeit von: </t>
  </si>
  <si>
    <t>bis zu 12 Monaten</t>
  </si>
  <si>
    <t>Ergebnis aus dem Verkauf der für die Investitionstätigkeit eingesetzten Vermögensgegenstände</t>
  </si>
  <si>
    <t>VISITENKARTE DER GESELLSCHAFT</t>
  </si>
  <si>
    <t>VERKAUF</t>
  </si>
  <si>
    <t>ANGESTELLTE</t>
  </si>
  <si>
    <t>WIRTSCHAFTSLAGE</t>
  </si>
  <si>
    <t>VORAUSSICHTLICHE ENTWICKLUNG DER GESELLSCHAFT</t>
  </si>
  <si>
    <t>ZUSAMMENFASSUNG</t>
  </si>
  <si>
    <t>Die Gesellschaft ist unter der Firma eingetragen:</t>
  </si>
  <si>
    <t>Geschäftsführung und Vertretung</t>
  </si>
  <si>
    <t>Aufsichtsrat</t>
  </si>
  <si>
    <t>Zum Aufsichtsrat gehören:</t>
  </si>
  <si>
    <t>Unternehmensgegenstand der Gesellschaft</t>
  </si>
  <si>
    <t>Niederlassungen der Gesellschaft</t>
  </si>
  <si>
    <t>Bilanzstruktur</t>
  </si>
  <si>
    <t>Struktur der Gewinn- und Verlustrechnung</t>
  </si>
  <si>
    <t>Umsatzerlöse und ihnen gleichgestellte Erträge</t>
  </si>
  <si>
    <t>Dynamik der Bilanz in laufenden Preisen</t>
  </si>
  <si>
    <t>Dynamik der Gewinn- und Verlustrechnung in laufenden Preisen</t>
  </si>
  <si>
    <t>Kennzahlen</t>
  </si>
  <si>
    <t>Bilanzsumme</t>
  </si>
  <si>
    <t>Rentabilität</t>
  </si>
  <si>
    <t>Vermögensrentabilität</t>
  </si>
  <si>
    <t>Umsatzrentabilität netto</t>
  </si>
  <si>
    <t>Umsatzrentabilität brutto</t>
  </si>
  <si>
    <t>Eigenkapitalrentabilität</t>
  </si>
  <si>
    <t>Jahresergebnis nach Steuern zum Eigenkapital</t>
  </si>
  <si>
    <t>Verschuldung</t>
  </si>
  <si>
    <t>Verbindlichkeiten zum Vermögen</t>
  </si>
  <si>
    <t>Liquidität</t>
  </si>
  <si>
    <t>1. Grades</t>
  </si>
  <si>
    <t>2. Grades</t>
  </si>
  <si>
    <t>3. Grades</t>
  </si>
  <si>
    <t>Eigenkapital, Rückstellungen und langfristige Verbindlichkeiten zu Passiva</t>
  </si>
  <si>
    <t>Wirtschaftlichkeitskennzahlen</t>
  </si>
  <si>
    <t>Umschlagshäufigkeit der Forderungen</t>
  </si>
  <si>
    <t>Forderungen aus Lieferungen und Leistungen zu Umsatzerlösen</t>
  </si>
  <si>
    <t>Umschlagshäufigkeit der Verbindlichkeiten</t>
  </si>
  <si>
    <t>Umschlagshäufigkeit der Vorräte</t>
  </si>
  <si>
    <t>Tage</t>
  </si>
  <si>
    <t>b) zużycie materiałów i energii</t>
  </si>
  <si>
    <t xml:space="preserve">f) ubezpieczenia i inne świadczenia </t>
  </si>
  <si>
    <t>nota 3</t>
  </si>
  <si>
    <t>Uzgodnienie przepływów netto z działalności operacyjnej, sporządzone metodą pośrednią (przy stosowaniu metody bezpośredniej)</t>
  </si>
  <si>
    <t>nota 4</t>
  </si>
  <si>
    <t>Odsetki od lokat powyżej 3 miesięcy</t>
  </si>
  <si>
    <t>loss carried forward to be covered</t>
  </si>
  <si>
    <t>data transferred from another worksheet</t>
  </si>
  <si>
    <t>Enter relevant data:</t>
  </si>
  <si>
    <t>postal code</t>
  </si>
  <si>
    <t>The Company prepares the income statement using</t>
  </si>
  <si>
    <t>the nature of expense method</t>
  </si>
  <si>
    <t>the function of expense method</t>
  </si>
  <si>
    <t>the direct method</t>
  </si>
  <si>
    <t>the indirect method</t>
  </si>
  <si>
    <t>other non-current financial assets</t>
  </si>
  <si>
    <t>in third parties</t>
  </si>
  <si>
    <t>Other non-current investments</t>
  </si>
  <si>
    <t>Non-current prepayments</t>
  </si>
  <si>
    <t>Deferred tax assets</t>
  </si>
  <si>
    <t>Other prepayments</t>
  </si>
  <si>
    <t>Current assets</t>
  </si>
  <si>
    <t>Inventories</t>
  </si>
  <si>
    <t xml:space="preserve">Raw materials </t>
  </si>
  <si>
    <t>Semi-finished goods and work-in-progress</t>
  </si>
  <si>
    <t>Finished goods</t>
  </si>
  <si>
    <t>Merchandise</t>
  </si>
  <si>
    <t>Current receivables</t>
  </si>
  <si>
    <t>Receivables from related parties</t>
  </si>
  <si>
    <t>up to 12 months</t>
  </si>
  <si>
    <t>after 12 months</t>
  </si>
  <si>
    <t>other</t>
  </si>
  <si>
    <t>Receivables from third parties</t>
  </si>
  <si>
    <t>tax, subsidy, customs duty, social security, health insurance and other benefits receivable</t>
  </si>
  <si>
    <t>other receivables</t>
  </si>
  <si>
    <t>receivables at court</t>
  </si>
  <si>
    <t>Current investments</t>
  </si>
  <si>
    <t>Current financial assets</t>
  </si>
  <si>
    <t>other current financial assets</t>
  </si>
  <si>
    <t>cash, cash equivalents and other monetary assets</t>
  </si>
  <si>
    <t>cash in hand and at bank</t>
  </si>
  <si>
    <t>other cash equivalents</t>
  </si>
  <si>
    <t>other monetary assets</t>
  </si>
  <si>
    <t>Other current investments</t>
  </si>
  <si>
    <t>Current prepayments</t>
  </si>
  <si>
    <t>Total assets</t>
  </si>
  <si>
    <t>Owners' equity</t>
  </si>
  <si>
    <t>Issued share capital</t>
  </si>
  <si>
    <t>Capital reserves</t>
  </si>
  <si>
    <t>Revaluation reserve</t>
  </si>
  <si>
    <t>profit distribution (legal requirements)</t>
  </si>
  <si>
    <t>covering the loss</t>
  </si>
  <si>
    <t>Capital reserves at the end of the period</t>
  </si>
  <si>
    <t>Movements in revaluation reserve</t>
  </si>
  <si>
    <t>sale of tangible assets</t>
  </si>
  <si>
    <t>(+) steuerlich nicht abzugsfähige Betriebsausgaben</t>
  </si>
  <si>
    <t>(-) steuerlich nicht abzugsfähige Betriebsausgaben aus den Vorjahren, die im Geschäftsjahr steuerlich abzugsfähige Betriebsausgaben darstellen</t>
  </si>
  <si>
    <t>Einkommen</t>
  </si>
  <si>
    <t>ŁAD KORPORACYJNY</t>
  </si>
  <si>
    <t>udzielone pożyczki</t>
  </si>
  <si>
    <t>inne długoterminowe aktywa finansowe</t>
  </si>
  <si>
    <t>w pozostałych jednostkach</t>
  </si>
  <si>
    <t>Inne inwestycje długoterminowe</t>
  </si>
  <si>
    <t>Długoterminowe rozliczenia międzyokresowe</t>
  </si>
  <si>
    <t>Aktywa z tytułu odroczonego podatku dochodowego</t>
  </si>
  <si>
    <t>Aktywa obrotowe</t>
  </si>
  <si>
    <t>Należności krótkoterminowe</t>
  </si>
  <si>
    <t>Należności od jednostek powiązanych</t>
  </si>
  <si>
    <t>z tytułu dostaw i usług, o okresie spłaty:</t>
  </si>
  <si>
    <t>do 12 miesięcy</t>
  </si>
  <si>
    <t>powyżej 12 miesięcy</t>
  </si>
  <si>
    <t>inne</t>
  </si>
  <si>
    <t>Należności od pozostałych jednostek</t>
  </si>
  <si>
    <t>dochodzone na drodze sądowej</t>
  </si>
  <si>
    <t>Aktywa razem</t>
  </si>
  <si>
    <t>Koszty działalności operacyjnej</t>
  </si>
  <si>
    <t>Wartość sprzedanych towarów i materiałów</t>
  </si>
  <si>
    <t>Zużycie materiałów i energii</t>
  </si>
  <si>
    <t>including outlays planned for environmental protection</t>
  </si>
  <si>
    <t>Damages received due to extraordinary items</t>
  </si>
  <si>
    <t xml:space="preserve">Extraordinary gains </t>
  </si>
  <si>
    <t>Income tax on result of extraordinary items</t>
  </si>
  <si>
    <t>(in case of differences between changes in some balance sheet items and changes in the same items shown in cash flow statement, their reasons should be explained)</t>
  </si>
  <si>
    <t>Average employment during the financial year</t>
  </si>
  <si>
    <t>Female</t>
  </si>
  <si>
    <t>Male</t>
  </si>
  <si>
    <t>Remuneration for the Supervisory Board</t>
  </si>
  <si>
    <t>Amount</t>
  </si>
  <si>
    <t>Interest rate</t>
  </si>
  <si>
    <t>Name and business activity of the joint venture</t>
  </si>
  <si>
    <t>Part of property, plant and equipment, and intangible assets controlled jointly</t>
  </si>
  <si>
    <t>Revenues from the joint venture</t>
  </si>
  <si>
    <t>Costs related to the joint venture</t>
  </si>
  <si>
    <t>Contingent liabilities concerning the joint venture</t>
  </si>
  <si>
    <t>Investment liabilities concerning the joint venture</t>
  </si>
  <si>
    <t>name of related party</t>
  </si>
  <si>
    <t>value of transaction in the currency</t>
  </si>
  <si>
    <t>value of transaction in PLN</t>
  </si>
  <si>
    <t>information on the nature of transaction</t>
  </si>
  <si>
    <t>Nominal value of shares:</t>
  </si>
  <si>
    <t>Data of the consolidated companies for the period from XX.XX.XXXX to XX.XX.XXXX.</t>
  </si>
  <si>
    <t xml:space="preserve">Revenues   </t>
  </si>
  <si>
    <t>Profit./loss</t>
  </si>
  <si>
    <t>Introduction to the financial statements</t>
  </si>
  <si>
    <t>Balance sheet</t>
  </si>
  <si>
    <t>Objaśnienia struktury środków pieniężnych przyjętych do rachunku przepływów pieniężnych (przy stosowaniu metody bezpośredniej i pośredniej)</t>
  </si>
  <si>
    <t>Informationen über Erträge, Aufwendungen und Ergebnisse aus Tätigkeiten, deren Einstellung im Geschäftsjahr erfolgte oder für das Folgejahr vorgesehen ist</t>
  </si>
  <si>
    <t>Abrechnung der Hauptposten, die die steuerliche Bemessungsgrundlage vom Ergebnis vor Steuern unterscheiden:</t>
  </si>
  <si>
    <t>b) Verbrauch an Roh- Hilfs- und Betriebsstoffen und Energie</t>
  </si>
  <si>
    <t>b) Środki trwałe</t>
  </si>
  <si>
    <t>Inne środki trwałe</t>
  </si>
  <si>
    <t>Geldmittel am Ende des Geschäftsjahres</t>
  </si>
  <si>
    <t>Durchschnittlicher Beschäftigungsstand im Geschäftsjahr</t>
  </si>
  <si>
    <t>Frauen</t>
  </si>
  <si>
    <t>Männer</t>
  </si>
  <si>
    <t>in related parties</t>
  </si>
  <si>
    <t>shares</t>
  </si>
  <si>
    <t>other securities</t>
  </si>
  <si>
    <t>loans advanced</t>
  </si>
  <si>
    <t xml:space="preserve"> - Ergebnis aus der Finanzierungstätigkeit</t>
  </si>
  <si>
    <t xml:space="preserve"> - Ergebnis aus den außerordentlichen Ereignissen</t>
  </si>
  <si>
    <t xml:space="preserve">LAGEBERICHT DER </t>
  </si>
  <si>
    <t>jest</t>
  </si>
  <si>
    <t>Technical equipment and machinery</t>
  </si>
  <si>
    <t>Vehicles</t>
  </si>
  <si>
    <t>Other tangible assets</t>
  </si>
  <si>
    <t>Schedule of non-current investments</t>
  </si>
  <si>
    <t>Name of shareholder</t>
  </si>
  <si>
    <t>Value of shares</t>
  </si>
  <si>
    <t>Number of shares</t>
  </si>
  <si>
    <t>Unit value</t>
  </si>
  <si>
    <t>1) not overdue</t>
  </si>
  <si>
    <t>2) overdue</t>
  </si>
  <si>
    <t>up to 90 days</t>
  </si>
  <si>
    <t>over 360 days</t>
  </si>
  <si>
    <t>Value adjustment write-downs of receivables</t>
  </si>
  <si>
    <t>Receivables after value adjustment write-downs</t>
  </si>
  <si>
    <t>3) including overdue receivables covered by bankruptcy, liquidation and composition proceedings</t>
  </si>
  <si>
    <t>Trade liabilities</t>
  </si>
  <si>
    <t>Total (1+2)</t>
  </si>
  <si>
    <t>Non-current liabilities by a balance sheet item</t>
  </si>
  <si>
    <t>Wartości niematerialne i prawne są ujmowane w księgach po cenie ich nabycia i umarzane metodą liniową w okresie:</t>
  </si>
  <si>
    <t>Spółka sporządza rachunek zysków i strat w wersji porównawczej.</t>
  </si>
  <si>
    <t>Spółka sporządza rachunek zysków i strat w wersji kalkulacyjnej.</t>
  </si>
  <si>
    <t>BILANS</t>
  </si>
  <si>
    <t>WPROWADZENIE</t>
  </si>
  <si>
    <t>PASYWA</t>
  </si>
  <si>
    <t>Rok poprzedni</t>
  </si>
  <si>
    <t>(direct method)</t>
  </si>
  <si>
    <t>Dostawy i usługi</t>
  </si>
  <si>
    <t>Wynagrodzenia netto</t>
  </si>
  <si>
    <t>Inne wydatki operacyjne</t>
  </si>
  <si>
    <t>CF mb</t>
  </si>
  <si>
    <t>CF mp</t>
  </si>
  <si>
    <t>RZiS Kal.</t>
  </si>
  <si>
    <t>RZiS Por.</t>
  </si>
  <si>
    <t>Z. Zm. w Kap.</t>
  </si>
  <si>
    <t>nota 1.1.a</t>
  </si>
  <si>
    <t>DODATKOWE INFORMACJE I OBJAŚNIENIA</t>
  </si>
  <si>
    <t>nota 1.1.b</t>
  </si>
  <si>
    <t>nota 1.1.c</t>
  </si>
  <si>
    <t>nota 1.9</t>
  </si>
  <si>
    <t>powyżej 360 dni</t>
  </si>
  <si>
    <t xml:space="preserve">Należności po uwzględnieniu odpisów aktualizujących </t>
  </si>
  <si>
    <t>3) w tym przeterminowane objęte postępowaniem upadłościowym, likwidacyjnym i układowym</t>
  </si>
  <si>
    <t>Liabilities incurred for the purpose of the joint venture or for purchase of property, plant and equipment used</t>
  </si>
  <si>
    <t>- fundamental economic and financial ratios, characterising the activities of related parties in the relevant year and in the prior financial year.</t>
  </si>
  <si>
    <t xml:space="preserve">Liabilities due to the purchase of property investments and intangible asset investment </t>
  </si>
  <si>
    <t>Value adjustment write-down of assets under construction which failed to bring effects</t>
  </si>
  <si>
    <t>Redemption of long-term loans advanced (plus)</t>
  </si>
  <si>
    <t>Interest</t>
  </si>
  <si>
    <t>Zobowiązania inne, niż wypłaty na rzecz właścicieli, z tytułu podziału zysku</t>
  </si>
  <si>
    <t>zysk / strata netto spółki za ostatni rok obrotowy</t>
  </si>
  <si>
    <t>Zobowiązania wobec budżetu państwa lub jednostek samorządu terytorialnego z tytułu uzyskania prawa własności budynków i budowli</t>
  </si>
  <si>
    <t>Finanzaufwendungen</t>
  </si>
  <si>
    <t>Außerordentliches Ergebnis</t>
  </si>
  <si>
    <t>Außerordentliche Erträge</t>
  </si>
  <si>
    <t>Außerordentliche Aufwendungen</t>
  </si>
  <si>
    <t>Ergebnis vor Steuern</t>
  </si>
  <si>
    <t xml:space="preserve">Körperschaftsteuer </t>
  </si>
  <si>
    <t>Gewinn- und Verlustrechnung</t>
  </si>
  <si>
    <t>(Umsatzkostenverfahren)</t>
  </si>
  <si>
    <t>Herstellungskosten der verkauften Erzeugnisse</t>
  </si>
  <si>
    <t>Rohertrag</t>
  </si>
  <si>
    <t>Vertriebskosten</t>
  </si>
  <si>
    <t>Allgemeine Verwaltungskosten</t>
  </si>
  <si>
    <t>Kapitalflussrechnung</t>
  </si>
  <si>
    <t>(indirekte Methode)</t>
  </si>
  <si>
    <t>Korrekturen insgesamt</t>
  </si>
  <si>
    <t>Kursgewinne/Kursverluste</t>
  </si>
  <si>
    <t>Ergebnis aus der Investitionstätigkeit</t>
  </si>
  <si>
    <t>Veräußerung von Investitionen in Immobilien sowie immaterielle Vermögensgegenstände und Rechte</t>
  </si>
  <si>
    <t>Dividenden und Gewinnbeteiligungen</t>
  </si>
  <si>
    <t>w tym zapłacone</t>
  </si>
  <si>
    <t>Odpisy aktualizujące należności</t>
  </si>
  <si>
    <t>Dane o odpisach aktualizujących należności</t>
  </si>
  <si>
    <t>Tytuł odpisu</t>
  </si>
  <si>
    <t>Zmiana stanu produktów</t>
  </si>
  <si>
    <t>Podatek dochodowy</t>
  </si>
  <si>
    <t>Urządzenia techniczne i maszyny</t>
  </si>
  <si>
    <t>nota 2</t>
  </si>
  <si>
    <t>(-) odliczenia od dochodu</t>
  </si>
  <si>
    <t>Dochód do opodatkowania</t>
  </si>
  <si>
    <t>Koszty związane ze wspólnym przedsięwzięciem</t>
  </si>
  <si>
    <t>Zobowiązania warunkowe dotyczące wspólnego przedsięwzięcia</t>
  </si>
  <si>
    <t>nota 7</t>
  </si>
  <si>
    <t>Przedmiot działalności spółki:</t>
  </si>
  <si>
    <t>Dane połączonych spółek za okres od XX.XX.XXXX do XX.XX.XXXX</t>
  </si>
  <si>
    <t>Koszty</t>
  </si>
  <si>
    <t>Zysk / strata</t>
  </si>
  <si>
    <t>środki pieniężne i inne aktywa pieniężne</t>
  </si>
  <si>
    <t>Pozostałe przychody operacyjne</t>
  </si>
  <si>
    <t>Usługi obce</t>
  </si>
  <si>
    <t>Wynagrodzenia</t>
  </si>
  <si>
    <t>Amortyzacja</t>
  </si>
  <si>
    <t>Depreciation</t>
  </si>
  <si>
    <t>Pozostałe</t>
  </si>
  <si>
    <t>(wariant porównawczy)</t>
  </si>
  <si>
    <t>Koszty ogólnego zarządu</t>
  </si>
  <si>
    <t>Zestawienie zmian w kapitale (funduszu) własnym</t>
  </si>
  <si>
    <t>3) darunter überfällige Verbindlichkeiten, die Gegenstand von Insolvenz-, Liquidations- und Vergleichsverfahren sind</t>
  </si>
  <si>
    <t>tworzony zgodnie ze statutem</t>
  </si>
  <si>
    <t>A.II.4. Zysk (strata) z działalności inwestycyjnej</t>
  </si>
  <si>
    <t>A.II.5. Zmiana stanu rezerw na zobowiązania</t>
  </si>
  <si>
    <t>Net (profit) loss for the period</t>
  </si>
  <si>
    <t>Foreign exchange gains (losses)</t>
  </si>
  <si>
    <t>Increase (decrease) in provisions</t>
  </si>
  <si>
    <t>Increase (decrease) in inventories</t>
  </si>
  <si>
    <t>Increase (decrease) in receivables</t>
  </si>
  <si>
    <t>Increase (decrease) in current liabilities (excl. loans and credits)</t>
  </si>
  <si>
    <t>Informationen über die durchschnittliche Beschäftigung im Geschäftsjahr mit Aufteilung in Berufsgruppen</t>
  </si>
  <si>
    <t>Zapasy wycenia się następująco:</t>
  </si>
  <si>
    <t xml:space="preserve">Inventories are valued as follows: </t>
  </si>
  <si>
    <t>amount</t>
  </si>
  <si>
    <t>Passive Rechnungsabgrenzung</t>
  </si>
  <si>
    <t>Erträge aus dem Verkauf von Waren und Roh-, Hilfs- und Betriebsstoffen</t>
  </si>
  <si>
    <t>Verbrauch an Roh-, Hilfs- und Betriebsstoffen und Energie</t>
  </si>
  <si>
    <t>Wert der verkauften Waren und Roh-, Hilfs- und Betriebsstoffe</t>
  </si>
  <si>
    <t>Neubewertung der nicht finanziellen Vermögenswerte</t>
  </si>
  <si>
    <t>Rezerwy tworzone są według następujących zasad:</t>
  </si>
  <si>
    <t>Podstawowy przedmiot działalności:</t>
  </si>
  <si>
    <t xml:space="preserve">Revenue from sale of merchandise and raw materials </t>
  </si>
  <si>
    <t>profit distribution (over minimal legal requirements)</t>
  </si>
  <si>
    <t>zwiększenie (z tytułu)</t>
  </si>
  <si>
    <t>Zwiększenia</t>
  </si>
  <si>
    <t>Stan na początek roku obrotowego</t>
  </si>
  <si>
    <t>Zmniejszenia</t>
  </si>
  <si>
    <t>Stan na koniec roku obrotowego</t>
  </si>
  <si>
    <t>Land under usufruct right</t>
  </si>
  <si>
    <t>Share capital ownership structure and the number and nominal value of subscribed shares, incl. preference shares</t>
  </si>
  <si>
    <t>Wartość jednostki</t>
  </si>
  <si>
    <t>Propozycje co do podziału zysku/pokrycia straty za rok obrotowy</t>
  </si>
  <si>
    <t>Proposals with respect to profit distribution/cover of losses for the financial year</t>
  </si>
  <si>
    <t>Value adjustment write-downs</t>
  </si>
  <si>
    <t>Bierne rozliczenia międzyokresowe</t>
  </si>
  <si>
    <t>Umorzenie</t>
  </si>
  <si>
    <t>Wartość netto</t>
  </si>
  <si>
    <t>Zmiana stanu zapasów</t>
  </si>
  <si>
    <t>Zmiana stanu rozliczeń międzyokresowych</t>
  </si>
  <si>
    <t>……………………….</t>
  </si>
  <si>
    <t>Otrzymane odszkodowania z tytułu zdarzeń losowych</t>
  </si>
  <si>
    <t>NOTES TO THE FINANCIAL STATEMENTS</t>
  </si>
  <si>
    <t>Schedule of intangible assets</t>
  </si>
  <si>
    <t>Description</t>
  </si>
  <si>
    <t>Total</t>
  </si>
  <si>
    <t>Gross value</t>
  </si>
  <si>
    <t>Additions</t>
  </si>
  <si>
    <t>Disposals</t>
  </si>
  <si>
    <t>Net value</t>
  </si>
  <si>
    <t>Return on assets</t>
  </si>
  <si>
    <t>Return on sales</t>
  </si>
  <si>
    <t>Net profit against sale of finished goods and merchandise</t>
  </si>
  <si>
    <t>Gross return on sales</t>
  </si>
  <si>
    <t>Return on equity</t>
  </si>
  <si>
    <t>Net profit against owners’ equity</t>
  </si>
  <si>
    <t>Indebtedness</t>
  </si>
  <si>
    <t>Cover of assets with liabilities</t>
  </si>
  <si>
    <t>Liabilities against total assets</t>
  </si>
  <si>
    <t>Liquidity</t>
  </si>
  <si>
    <t xml:space="preserve">Current ratio </t>
  </si>
  <si>
    <t>Current assets against current liabilities</t>
  </si>
  <si>
    <t>Quick ratio</t>
  </si>
  <si>
    <t xml:space="preserve">Current assets less inventories against current liabilities </t>
  </si>
  <si>
    <t>Cash ratio</t>
  </si>
  <si>
    <t>Stability of the capital structure</t>
  </si>
  <si>
    <t>Owners’ equity plus provisions plus non-current liabilities against total equity &amp; liabilities</t>
  </si>
  <si>
    <t>Economic efficiency</t>
  </si>
  <si>
    <t xml:space="preserve">Collection of receivables </t>
  </si>
  <si>
    <t>Trade receivables against sale of finished goods and merchandise</t>
  </si>
  <si>
    <t xml:space="preserve">Payment of liabilities </t>
  </si>
  <si>
    <t>Trade payables against cost of merchandise sold plus production cost of finished goods sold</t>
  </si>
  <si>
    <t>Inventories turnover</t>
  </si>
  <si>
    <t>Inventories against cost of merchandise sold plus production cost of finished goods sold</t>
  </si>
  <si>
    <t>days</t>
  </si>
  <si>
    <t>Vergütung für den Aufsichtsrat</t>
  </si>
  <si>
    <t>Betrag</t>
  </si>
  <si>
    <t>Zinssatz</t>
  </si>
  <si>
    <t>Informationen über Geschäfte mit verbundenen Unternehmen</t>
  </si>
  <si>
    <t>Name des verbundenen Unternehmens</t>
  </si>
  <si>
    <t>Währung des Geschäfts</t>
  </si>
  <si>
    <t>Wert des Geschäfts in Fremdwährung</t>
  </si>
  <si>
    <t>Wert des Geschäfts in PLN</t>
  </si>
  <si>
    <t>Information über die Art des Geschäfts</t>
  </si>
  <si>
    <t>Pozostałe koszty operacyjne</t>
  </si>
  <si>
    <t>prawo wieczystego użytkowania gruntu</t>
  </si>
  <si>
    <t>Wprowadzenie do sprawozdania finansowego</t>
  </si>
  <si>
    <t>Inwestycje krótkoterminowe</t>
  </si>
  <si>
    <t>Krótkoterminowe aktywa finansowe</t>
  </si>
  <si>
    <t>inne krótkoterminowe aktywa finansowe</t>
  </si>
  <si>
    <t>Sales revenue and sales equivalents</t>
  </si>
  <si>
    <t>Revenue from sale of finished goods, merchandise and raw materials</t>
  </si>
  <si>
    <t>Wynik netto do kapitału własnego</t>
  </si>
  <si>
    <t>Aktywa obrotowe ogółem bez zapasów do zobowiązań krótkoterminowych</t>
  </si>
  <si>
    <t>pola do wypełnienia</t>
  </si>
  <si>
    <t>Veränderung der Neubewertungsrücklage</t>
  </si>
  <si>
    <t>kwota</t>
  </si>
  <si>
    <t>Wartość firmy</t>
  </si>
  <si>
    <t>nota do Z. Zm. w Kap.</t>
  </si>
  <si>
    <t>Zysk ze zbycia inwestycji</t>
  </si>
  <si>
    <t>nota 5</t>
  </si>
  <si>
    <t>Aktualizacja wartości aktywów niefinansowych</t>
  </si>
  <si>
    <t>Pozostałe obowiązkowe zmniejszenia zysku (zwiększenia straty)</t>
  </si>
  <si>
    <t>Środki trwałe</t>
  </si>
  <si>
    <t>urządzenia techniczne i maszyny</t>
  </si>
  <si>
    <t>inne środki trwałe</t>
  </si>
  <si>
    <t>środki transportu</t>
  </si>
  <si>
    <t>Środki trwałe w budowie</t>
  </si>
  <si>
    <t>Zaliczki na środki trwałe w budowie</t>
  </si>
  <si>
    <t>Od jednostek powiązanych</t>
  </si>
  <si>
    <t>Od pozostałych jednostek</t>
  </si>
  <si>
    <t>Nieruchomości</t>
  </si>
  <si>
    <t>Długoterminowe aktywa finansowe</t>
  </si>
  <si>
    <t>-</t>
  </si>
  <si>
    <t>w jednostkach powiązanych</t>
  </si>
  <si>
    <t>udziały lub akcje</t>
  </si>
  <si>
    <t>inne papiery wartościowe</t>
  </si>
  <si>
    <t>Inwestycje w nieruchomości oraz wartości niematerialne i prawne</t>
  </si>
  <si>
    <t>Na aktywa finansowe, w tym:</t>
  </si>
  <si>
    <t>nabycie aktywów finansowych</t>
  </si>
  <si>
    <t>udzielone pożyczki długoterminowe</t>
  </si>
  <si>
    <t>Inne wydatki inwestycyjne</t>
  </si>
  <si>
    <t>Nabycie udziałów (akcji) własnych</t>
  </si>
  <si>
    <t>Dywidendy i inne wypłaty na rzecz właścicieli</t>
  </si>
  <si>
    <t>Spłaty kredytów i pożyczek</t>
  </si>
  <si>
    <t>Wykup dłużnych papierów wartościowych</t>
  </si>
  <si>
    <t>Z tytułu innych zobowiązań finansowych</t>
  </si>
  <si>
    <t>Odsetki</t>
  </si>
  <si>
    <t>including outlays made for environmental protection</t>
  </si>
  <si>
    <t>Tag</t>
  </si>
  <si>
    <t>Das Geschäftsjahr beginnt am:</t>
  </si>
  <si>
    <t>Vorjahr</t>
  </si>
  <si>
    <t>Die Gewinn- und Verlustrechnung wird erstellt nach dem</t>
  </si>
  <si>
    <t xml:space="preserve">Gesamtkostenverfahren </t>
  </si>
  <si>
    <t>Umsatzkostenverfahren</t>
  </si>
  <si>
    <t>Datum der Erstellung des Jahresabschlusses</t>
  </si>
  <si>
    <t>Bilanzstichtag vor 2 Jahren</t>
  </si>
  <si>
    <t>Die Kapitalflussrechnung wird erstellt nach</t>
  </si>
  <si>
    <t>Środki trwałe podlegają okresowym aktualizacjom wyceny według zasad określonych przez Ministra Finansów.</t>
  </si>
  <si>
    <t>EINLEITUNG ZUM JAHRESABSCHLUSS</t>
  </si>
  <si>
    <t>Sitz der Gesellschaft</t>
  </si>
  <si>
    <t>Bewertungsmethoden:</t>
  </si>
  <si>
    <t>a) Immaterielle Vermögensgegenstände und Rechte</t>
  </si>
  <si>
    <t>Sonstige immaterielle Vermögensgegenstände und Rechte</t>
  </si>
  <si>
    <t>b) Sachanlagen</t>
  </si>
  <si>
    <t>Technische Anlagen und Maschinen</t>
  </si>
  <si>
    <t>Transportmittel</t>
  </si>
  <si>
    <t>Sonstige Sachanlagen</t>
  </si>
  <si>
    <t>c) Anlagen im Bau</t>
  </si>
  <si>
    <t>d) Investitionen</t>
  </si>
  <si>
    <t>Die langfristigen Investitionen werden wie folgt bewertet:</t>
  </si>
  <si>
    <t>Other services</t>
  </si>
  <si>
    <t>Erträge</t>
  </si>
  <si>
    <t>Aufwendungen</t>
  </si>
  <si>
    <t>Gewinn / Verlust</t>
  </si>
  <si>
    <t>Änderung des Eigenkapitals</t>
  </si>
  <si>
    <t>from 3 to 5 years</t>
  </si>
  <si>
    <t>over 5 years</t>
  </si>
  <si>
    <t>Total:</t>
  </si>
  <si>
    <t>Prepayments</t>
  </si>
  <si>
    <t>Item</t>
  </si>
  <si>
    <t>Exports</t>
  </si>
  <si>
    <t>Income</t>
  </si>
  <si>
    <t>(-) deductions from income</t>
  </si>
  <si>
    <t>Taxable income</t>
  </si>
  <si>
    <t>Basis for corporate income tax (in round figures)</t>
  </si>
  <si>
    <t>Income tax</t>
  </si>
  <si>
    <t>Change in deferred tax</t>
  </si>
  <si>
    <t>Total income tax</t>
  </si>
  <si>
    <t>Expenses</t>
  </si>
  <si>
    <t>a) depreciation</t>
  </si>
  <si>
    <t>b) raw materials and energy used</t>
  </si>
  <si>
    <t>c) external services</t>
  </si>
  <si>
    <t>d) taxes and charges</t>
  </si>
  <si>
    <t>e) wages and salaries</t>
  </si>
  <si>
    <t>f) social security and other employee benefits</t>
  </si>
  <si>
    <t>PRZEWIDYWANY ROZWÓJ SPÓŁKI</t>
  </si>
  <si>
    <t>PODSUMOWANIE</t>
  </si>
  <si>
    <t>Spółka jest zarejestrowana pod firmą:</t>
  </si>
  <si>
    <t>Kapitał zakładowy</t>
  </si>
  <si>
    <t>Czynne rozliczenia międzyokresowe</t>
  </si>
  <si>
    <t>Inne rozliczenia międzyokresowe</t>
  </si>
  <si>
    <t>Inne</t>
  </si>
  <si>
    <t>dla jednostek powiązanych</t>
  </si>
  <si>
    <t>Strata ze zbycia inwestycji</t>
  </si>
  <si>
    <t>Wynik zdarzeń nadzwyczajnych</t>
  </si>
  <si>
    <t>Koszt wytworzenia produktów na własne potrzeby jednostki</t>
  </si>
  <si>
    <t>Reconciliation of net cash flows from operating activities, prepared using the indirect method (when using the direct method)</t>
  </si>
  <si>
    <t>Stabilität der Finanzierungsstruktur</t>
  </si>
  <si>
    <t>Jahresergebnis nach Steuern</t>
  </si>
  <si>
    <t>Jahresergebnis nach Steuern zu Aktiva</t>
  </si>
  <si>
    <t>Jahresergebnis nach Steuern zu Umsatzerlösen</t>
  </si>
  <si>
    <t>Deckung des Vermögens durch Verbindlichkeiten</t>
  </si>
  <si>
    <t>Kurzfristige Vermögenswerte zu kurzfristigen Verbindlichkeiten</t>
  </si>
  <si>
    <t>Kurzfristige Vermögenswerte ohne Vorräte zu kurzfristigen Verbindlichkeiten</t>
  </si>
  <si>
    <t xml:space="preserve"> - Körperschaftsteuer</t>
  </si>
  <si>
    <t>Veräußerung finanzieller Vermögenswerte</t>
  </si>
  <si>
    <t>Dividenden und sonstige Zahlungen an Eigentümer</t>
  </si>
  <si>
    <t>1) nicht überfällige Forderungen</t>
  </si>
  <si>
    <t>1) nicht überfällige Verbindlichkeiten</t>
  </si>
  <si>
    <t>2) überfällige Forderungen</t>
  </si>
  <si>
    <t>2) überfällige Verbindlichkeiten</t>
  </si>
  <si>
    <t>Verbundene Unternehmen</t>
  </si>
  <si>
    <t>Dritte Unternehmen</t>
  </si>
  <si>
    <t>The Company's business activity comprises:</t>
  </si>
  <si>
    <t xml:space="preserve">Current investments against current liabilities </t>
  </si>
  <si>
    <t>W okresie sprawozdawczym Zarząd sprawowali:</t>
  </si>
  <si>
    <t>nota 6</t>
  </si>
  <si>
    <t>Przychody uzyskane ze wspólnego przedsięwzięcia</t>
  </si>
  <si>
    <t>Należy ująć informację o stosowaniu ładu korporacyjnego w przypadku jednostek, których papiery wartościowe zostały dopuszczone do obrotu na jednym z rynków regulowanych Europejskiego Obszaru Gospodarczego.</t>
  </si>
  <si>
    <t xml:space="preserve"> - Ergebnis aus dem Verkauf</t>
  </si>
  <si>
    <t xml:space="preserve"> - Ergebnis aus der sonstigen betrieblichen Tätigkeit</t>
  </si>
  <si>
    <t>Rückzahlung von Krediten und Darlehen</t>
  </si>
  <si>
    <t>Geldmittel am Anfang des Geschäftsjahres</t>
  </si>
  <si>
    <t>mit Verfügbarkeitsbeschränkung</t>
  </si>
  <si>
    <t>(direkte Methode)</t>
  </si>
  <si>
    <t>Verkauf</t>
  </si>
  <si>
    <t>Lieferungen und Leistungen</t>
  </si>
  <si>
    <t>Sozial- und Krankenversicherung sowie andere Leistungen</t>
  </si>
  <si>
    <t>Eigenkapitalspiegel</t>
  </si>
  <si>
    <t>nazwa spółki</t>
  </si>
  <si>
    <t>siedziba spółki</t>
  </si>
  <si>
    <t>name of the company</t>
  </si>
  <si>
    <t>company registered office</t>
  </si>
  <si>
    <t>level of participation in management</t>
  </si>
  <si>
    <t>If the entity does not prepare consolidated financial statements, based on exemption or exclusion, information on:</t>
  </si>
  <si>
    <t>Treasury shares at the beginning of the period</t>
  </si>
  <si>
    <t>Przepływy środków pieniężnych z działalności finansowej</t>
  </si>
  <si>
    <t>Wartości niematerialne i prawne</t>
  </si>
  <si>
    <t>Nazwa i zakres działalności wspólnego przedsięwzięcia</t>
  </si>
  <si>
    <t>Procentowy udział jednostki w przedsięwzięciu</t>
  </si>
  <si>
    <t>Część wspólnie kontrolowanych rzeczowych składników aktywów trwałych oraz wartości niematerialnych i prawnych</t>
  </si>
  <si>
    <t>Zobowiązania zaciągnięte na potrzeby przedsięwzięcia lub zakup używanych rzeczowych składników aktywów trwałych</t>
  </si>
  <si>
    <t>Rozliczenie głównych pozycji różniących podstawę opodatkowania podatkiem dochodowym od wyniku finansowego (zysku, straty) brutto</t>
  </si>
  <si>
    <t>Revenues, expenses and results of activities discontinued in the financial year or expected to be discontinued in the next financial year</t>
  </si>
  <si>
    <t>Informacje o przychodach, kosztach i wynikach działalności zaniechanej w roku obrotowym lub przewidzianej do zaniechania w roku następnym</t>
  </si>
  <si>
    <t>Veränderung des gezeichneten Kapitals</t>
  </si>
  <si>
    <t xml:space="preserve">Zugänge  </t>
  </si>
  <si>
    <t xml:space="preserve">Abgänge  </t>
  </si>
  <si>
    <t>h) Zobowiązania</t>
  </si>
  <si>
    <t>Zestawienie wartości niematerialnych i prawnych</t>
  </si>
  <si>
    <t>Opis</t>
  </si>
  <si>
    <t>Zinsen</t>
  </si>
  <si>
    <t>Zbycie inwestycji w nieruchomości oraz wartości niematerialne i prawne</t>
  </si>
  <si>
    <t>Jahresüberschuss</t>
  </si>
  <si>
    <t>Jahresfehlbetrag</t>
  </si>
  <si>
    <t>Zusammenstellung der immateriellen Vermögensgegenstände und Rechte</t>
  </si>
  <si>
    <t>Insgesamt</t>
  </si>
  <si>
    <t>Bruttowert</t>
  </si>
  <si>
    <t>Stand am Anfang des Geschäftsjahres</t>
  </si>
  <si>
    <t>Zugänge</t>
  </si>
  <si>
    <t>Stand am Ende des Geschäftsjahres</t>
  </si>
  <si>
    <t>Abschreibung</t>
  </si>
  <si>
    <t>Nettowert</t>
  </si>
  <si>
    <t>Zusammenstellung der langfristigen Investitionen</t>
  </si>
  <si>
    <t>Immaterielle Vermögensgegenstände und Rechte</t>
  </si>
  <si>
    <t>Wert der Grundstücke im Erbnießbrauch</t>
  </si>
  <si>
    <t>Kapitalrücklage</t>
  </si>
  <si>
    <t>Zuführung</t>
  </si>
  <si>
    <t>Minderung</t>
  </si>
  <si>
    <t>Inanspruchnahme</t>
  </si>
  <si>
    <t>Auflösung</t>
  </si>
  <si>
    <t>Verwendungszweck der Rückstellung</t>
  </si>
  <si>
    <t>über 360 Tage</t>
  </si>
  <si>
    <t>Forderungen unter Berücksichtigung der Wertberichtigungen</t>
  </si>
  <si>
    <t>darunter bestätigt</t>
  </si>
  <si>
    <t>darunter bezahlt</t>
  </si>
  <si>
    <t>Art der Wertberichtigung</t>
  </si>
  <si>
    <t>3) darunter überfällige Forderungen, die Gegenstand von Insolvenz-, Liquidations- und Vergleichsverfahren sind</t>
  </si>
  <si>
    <t>Verbindlichkeiten aus Lieferungen und Leistungen</t>
  </si>
  <si>
    <t>Summe (1+2)</t>
  </si>
  <si>
    <t>Restlaufzeit:</t>
  </si>
  <si>
    <t>über 5 Jahre</t>
  </si>
  <si>
    <t>Aktive Rechnungsabgrenzungsposten</t>
  </si>
  <si>
    <t>Erfassung unter den Aufwendungen des Geschäftsjahres</t>
  </si>
  <si>
    <t>Position</t>
  </si>
  <si>
    <t>Erlöse aus dem Verkauf von Waren und RHB-Stoffen</t>
  </si>
  <si>
    <t>Inland</t>
  </si>
  <si>
    <t>Export</t>
  </si>
  <si>
    <t>Insgesamt:</t>
  </si>
  <si>
    <t>Zobowiązania z tytułu zakupu wartości niematerialnych i prawnych i środków trwałych</t>
  </si>
  <si>
    <t>Inne zobowiązania z tytułu działalności inwestycyjnej</t>
  </si>
  <si>
    <t>Zobowiązania z tytułu nabycia (akcji) własnych</t>
  </si>
  <si>
    <t>Zobowiązania z tytułu dywidend i innych wypłat na rzecz właścicieli</t>
  </si>
  <si>
    <t>Zobowiązania z tytułu dłużnych papierów wartościowych</t>
  </si>
  <si>
    <t>Inne zobowiązania finansowe</t>
  </si>
  <si>
    <t>Zobowiązania z tytułu umów leasingu finansowego</t>
  </si>
  <si>
    <t>Zobowiązania z tytułu kredytów i pożyczek</t>
  </si>
  <si>
    <t>Sąd właściwy lub inny organ prowadzący rejestr:</t>
  </si>
  <si>
    <t>Okres objęty sprawozdaniem finansowym:</t>
  </si>
  <si>
    <t xml:space="preserve">Sprawozdanie finansowe zostało sporządzone przy założeniu kontynuowania działalności gospodarczej przez Spółkę.  </t>
  </si>
  <si>
    <t>Nie istnieją żadne okoliczności wskazujące na zagrożenie dla kontynuowania działalności przez Spółkę.</t>
  </si>
  <si>
    <t>Revaluation reserve at the end of the period</t>
  </si>
  <si>
    <t>Other capital reserves at the beginning of the period</t>
  </si>
  <si>
    <t>Movements in other capital reserves</t>
  </si>
  <si>
    <t>Other capital reserves at the end of the period</t>
  </si>
  <si>
    <t>porównawczej</t>
  </si>
  <si>
    <t>Inwestycje długoterminowe wycenia się następująco:</t>
  </si>
  <si>
    <t>Inwestycje krótkoterminowe wycenia się następująco:</t>
  </si>
  <si>
    <t>e) Zapasy</t>
  </si>
  <si>
    <t>Issued share capital at the end of the period</t>
  </si>
  <si>
    <t>Inwestycje krótkoterminowe do zobowiązań krótkoterminowych</t>
  </si>
  <si>
    <t>Efektywność gospodarowania</t>
  </si>
  <si>
    <t>– Wechsel,</t>
  </si>
  <si>
    <t>Äquivalente der Geldmittel, darunter</t>
  </si>
  <si>
    <t>Bilanzbewertung der Geldmittel</t>
  </si>
  <si>
    <t>Abschreibung der Anlagen im Bau, die kein wirtschaftliches Ergebnis brachten</t>
  </si>
  <si>
    <t>Seite</t>
  </si>
  <si>
    <t>HAUPTTEIL</t>
  </si>
  <si>
    <t>fields to fill in</t>
  </si>
  <si>
    <t>Tangible assets are subject to periodical revaluation in compliance with the principles specified by the Minister of Finance.</t>
  </si>
  <si>
    <t>Pozostałe usługi</t>
  </si>
  <si>
    <t>Skutki zdarzeń losowych</t>
  </si>
  <si>
    <t>Wynik na operacjach nadzwyczajnych</t>
  </si>
  <si>
    <t>Podatek dochodowy od wyniku na operacjach nadzwyczajnych</t>
  </si>
  <si>
    <t>In the reporting period the Company was managed by:</t>
  </si>
  <si>
    <t>Supervisory Board</t>
  </si>
  <si>
    <t>The members of the Supervisory Board are:</t>
  </si>
  <si>
    <t>Balance sheet structure</t>
  </si>
  <si>
    <t>Income statement structure</t>
  </si>
  <si>
    <t xml:space="preserve">Relative changes in the balance sheet in current prices </t>
  </si>
  <si>
    <t>Relative changes in the income statement in current prices</t>
  </si>
  <si>
    <t>Ratios</t>
  </si>
  <si>
    <t>Balance sheet total</t>
  </si>
  <si>
    <t>Profitability</t>
  </si>
  <si>
    <t>nota do CF</t>
  </si>
  <si>
    <t>Struktura środków pieniężnych do sprawozdania z przepływu środków pieniężnych</t>
  </si>
  <si>
    <t>A.II.3. Odsetki i udziały w zyskach (dywidendy)</t>
  </si>
  <si>
    <t>zapłacone</t>
  </si>
  <si>
    <t>otrzymane</t>
  </si>
  <si>
    <t>Odsetki od udzielonych pożyczek</t>
  </si>
  <si>
    <t>Zysk (strata) na sprzedaży składników działalności inwestycyjnej</t>
  </si>
  <si>
    <t>Przekazane darowizny niepieniężnych składników działalności inwestycyjnej</t>
  </si>
  <si>
    <t>Ujawnione niedobory inwentaryzacyjne składników działalności inwestycyjnej</t>
  </si>
  <si>
    <t>A.II.7. Zmiana stanu należności</t>
  </si>
  <si>
    <t>Należności z tytułu sprzedaży środków trwałych lub z operacji i zdarzeń niepieniężnych</t>
  </si>
  <si>
    <t>w tym, zobowiązania z działalności inwestycyjnej</t>
  </si>
  <si>
    <t>Zobowiązania z tytułu zakupu inwestycji w nieruchomości i wartości niematerialne i prawne</t>
  </si>
  <si>
    <t>w tym, zobowiązania z działalności finansowej</t>
  </si>
  <si>
    <t>Zobowiązania z działalności operacyjnej</t>
  </si>
  <si>
    <t>Dotacje w roku ich otrzymania, jeżeli wpłynęły w całości, odniesione na wyn. fin. bieżącego okresu</t>
  </si>
  <si>
    <t xml:space="preserve">E. Bilansowa zmiana środków pieniężnych </t>
  </si>
  <si>
    <t>Nazwa jednostki:</t>
  </si>
  <si>
    <t>Other</t>
  </si>
  <si>
    <t>Pozostałe rezerwy</t>
  </si>
  <si>
    <t>Zobowiązania krótkoterminowe</t>
  </si>
  <si>
    <t>Zobowiązania z tytułu dostaw i usług</t>
  </si>
  <si>
    <t xml:space="preserve"> </t>
  </si>
  <si>
    <t>Fundusze specjalne</t>
  </si>
  <si>
    <t>Special funds</t>
  </si>
  <si>
    <t>Other capital reserves</t>
  </si>
  <si>
    <t>Accumulated profit (loss) carried forward</t>
  </si>
  <si>
    <t>Net profit (loss) for the period</t>
  </si>
  <si>
    <t>CZĘŚĆ OGÓLNA</t>
  </si>
  <si>
    <t>o ograniczonej możliwości dysponowania</t>
  </si>
  <si>
    <t>Środki pieniężne na początek okresu</t>
  </si>
  <si>
    <t>Accumulated profit (loss) carried forward at the beginning of the period</t>
  </si>
  <si>
    <t>distribution of accumulated profit carried forward</t>
  </si>
  <si>
    <t>Goodwill</t>
  </si>
  <si>
    <t>Inne wartości niematerialne i prawne</t>
  </si>
  <si>
    <t>Zmiany kapitału (funduszu) podstawowego</t>
  </si>
  <si>
    <t>wydania udziałów (emisji akcji)</t>
  </si>
  <si>
    <t>zmniejszenie (z tytułu)</t>
  </si>
  <si>
    <t>Zmiana należnych wpłat na kapitał podstawowy</t>
  </si>
  <si>
    <t>3.</t>
  </si>
  <si>
    <t>6.</t>
  </si>
  <si>
    <t>umorzenia udziałów (akcji)</t>
  </si>
  <si>
    <t>Należne wpłaty na kapitał podstawowy na początek okresu</t>
  </si>
  <si>
    <t>Należne wpłaty na kapitał podstawowy na koniec okresu</t>
  </si>
  <si>
    <t>Udziały (akcje) własne na początek okresu</t>
  </si>
  <si>
    <t>zwiększenie</t>
  </si>
  <si>
    <t>zmniejszenie</t>
  </si>
  <si>
    <t>Udziały (akcje) własne na koniec okresu</t>
  </si>
  <si>
    <t>Zmiany kapitału (funduszu) zapasowego</t>
  </si>
  <si>
    <t>emisji akcji powyżej wartości nominalnej</t>
  </si>
  <si>
    <t>(metoda bezpośrednia)</t>
  </si>
  <si>
    <t>Data sporządzenia sprawozdania finansowego</t>
  </si>
  <si>
    <t>Osoba sporządzająca:</t>
  </si>
  <si>
    <t>Zarząd:</t>
  </si>
  <si>
    <t>Increase (decrease) in prepayments and accruals</t>
  </si>
  <si>
    <t>Other adjustments</t>
  </si>
  <si>
    <t>Net cash from operating activities</t>
  </si>
  <si>
    <t>Cash flows from investing activities</t>
  </si>
  <si>
    <t>Receipts</t>
  </si>
  <si>
    <t>Sale of intangible assets and property, plant and equipment</t>
  </si>
  <si>
    <t>Sale of property investments and intangible asset investments</t>
  </si>
  <si>
    <t>From financial assets, incl.:</t>
  </si>
  <si>
    <t>those in related parties</t>
  </si>
  <si>
    <t>those in third parties</t>
  </si>
  <si>
    <t>sale of financial assets</t>
  </si>
  <si>
    <t>dividends and profit sharing</t>
  </si>
  <si>
    <t>repayment of long-term loans advanced</t>
  </si>
  <si>
    <t>interest</t>
  </si>
  <si>
    <t>other receipts from financial assets</t>
  </si>
  <si>
    <t>Payments</t>
  </si>
  <si>
    <t>Purchase of intangible assets and property, plant and equipment</t>
  </si>
  <si>
    <t>Property investments and intangible asset investments</t>
  </si>
  <si>
    <t>For financial assets, incl.:</t>
  </si>
  <si>
    <t>purchase of financial assets</t>
  </si>
  <si>
    <t>long-term loans advanced</t>
  </si>
  <si>
    <t>Other payments for investing activities</t>
  </si>
  <si>
    <t>Net cash from investing activities</t>
  </si>
  <si>
    <t>Cash flows from financing activities</t>
  </si>
  <si>
    <t>Net proceeds from issuance of shares and other equity instruments and from additional capital contributions</t>
  </si>
  <si>
    <t>Issuance of debt securities</t>
  </si>
  <si>
    <t>Other receipts from financing activities</t>
  </si>
  <si>
    <t>Purchase of treasury shares</t>
  </si>
  <si>
    <t>środki pieniężne w kasie i na rachunkach</t>
  </si>
  <si>
    <t>inne środki pieniężne</t>
  </si>
  <si>
    <t>inne aktywa pieniężne</t>
  </si>
  <si>
    <t>Tytuł rezerwy</t>
  </si>
  <si>
    <t>w tym potwierdzone</t>
  </si>
  <si>
    <t>1) nieprzeterminowane</t>
  </si>
  <si>
    <t>2) przeterminowane</t>
  </si>
  <si>
    <t>Ogółem</t>
  </si>
  <si>
    <t>Zestawienie rzeczowych aktywów trwałych</t>
  </si>
  <si>
    <t>Zestawienie inwestycji długoterminowych</t>
  </si>
  <si>
    <t>Odsetki od kredytów</t>
  </si>
  <si>
    <t>Otrzymane i zarachowane dywidendy</t>
  </si>
  <si>
    <t>Pozostałe odsetki</t>
  </si>
  <si>
    <t>Razem odsetki</t>
  </si>
  <si>
    <t>Inne inwestycje krótkoterminowe</t>
  </si>
  <si>
    <t>Krótkoterminowe rozliczenia międzyokresowe</t>
  </si>
  <si>
    <t>Zysk (strata) z lat ubiegłych</t>
  </si>
  <si>
    <t>Zysk (strata) netto</t>
  </si>
  <si>
    <t>zmiana podatku odroczonego</t>
  </si>
  <si>
    <t>Strata na likwidacji działalności inwestycyjnej</t>
  </si>
  <si>
    <t>w tym planowane nakłady na ochronę środowiska</t>
  </si>
  <si>
    <t>Zarząd i przedstawicielstwo</t>
  </si>
  <si>
    <t>Przedmiot działalności jednostki</t>
  </si>
  <si>
    <t>Przedmiotem działalności jednostki jest:</t>
  </si>
  <si>
    <t>Oddziały Spółki</t>
  </si>
  <si>
    <t>Struktura bilansu</t>
  </si>
  <si>
    <t>Struktura rachunku zysków i strat</t>
  </si>
  <si>
    <t>Przychody netto ze sprzedaży i zrównane z nimi</t>
  </si>
  <si>
    <t>Wskaźniki</t>
  </si>
  <si>
    <t>Suma bilansowa</t>
  </si>
  <si>
    <t>Wynik finansowy netto</t>
  </si>
  <si>
    <t>Rentowność</t>
  </si>
  <si>
    <t>Rentowność majątku</t>
  </si>
  <si>
    <t>Wynik netto do aktywów</t>
  </si>
  <si>
    <t>Rentowność sprzedaży netto</t>
  </si>
  <si>
    <t>Wynik netto do sprzedaży produktów i towarów</t>
  </si>
  <si>
    <t>Wynik na sprzedaży do sprzedaży produktów i towarów</t>
  </si>
  <si>
    <t>Zadłużenie</t>
  </si>
  <si>
    <t>Pokrycie majątku zobowiązaniami</t>
  </si>
  <si>
    <t>Płynność</t>
  </si>
  <si>
    <t>I stopnia</t>
  </si>
  <si>
    <t>II stopnia</t>
  </si>
  <si>
    <t>III stopnia</t>
  </si>
  <si>
    <t>Trwałość struktury finansowania</t>
  </si>
  <si>
    <t>Szybkość obrotu należnościami</t>
  </si>
  <si>
    <t>Należności z dostaw i usług do sprzedaży produktów i towarów</t>
  </si>
  <si>
    <t>dni</t>
  </si>
  <si>
    <t>Szybkość obrotu zobowiązaniami</t>
  </si>
  <si>
    <t>spis treści</t>
  </si>
  <si>
    <t>Spis treści</t>
  </si>
  <si>
    <t>Strona</t>
  </si>
  <si>
    <t>WIZYTÓWKA SPÓŁKI</t>
  </si>
  <si>
    <t>SPRZEDAŻ</t>
  </si>
  <si>
    <t>PERSONEL</t>
  </si>
  <si>
    <t>ANALIZA FINANSOWA</t>
  </si>
  <si>
    <t>Ujawnione nadwyżki inwentaryzacyjne składników działalności inwestycyjnej</t>
  </si>
  <si>
    <t>Razem zysk (strata) z działalności inwestycyjnej</t>
  </si>
  <si>
    <t>w tym</t>
  </si>
  <si>
    <t>Rezerwa na odroczony podatek dochodowy utworzona w ciężar kosztów</t>
  </si>
  <si>
    <t>Razem rezerwy po korekcie</t>
  </si>
  <si>
    <t>Zmiana stanu</t>
  </si>
  <si>
    <t>Należności krótkoterminowe od jednostek powiązanych</t>
  </si>
  <si>
    <t>Należności krótkoterminowe od pozostałych jednostek</t>
  </si>
  <si>
    <t>Razem należności netto</t>
  </si>
  <si>
    <t>Razem należności netto po korektach</t>
  </si>
  <si>
    <t>Zobowiązania krótkoterminowe wobec jednostek powiązanych</t>
  </si>
  <si>
    <t>Zobowiązania krótkoterminowe wobec pozostałych jednostek</t>
  </si>
  <si>
    <t>Razem zobowiązania</t>
  </si>
  <si>
    <t>Real property</t>
  </si>
  <si>
    <t>nota 8</t>
  </si>
  <si>
    <t>Szczegółowe informacje dotyczące udziałowców.</t>
  </si>
  <si>
    <t>Inne informacje dotyczące sprzedaży.</t>
  </si>
  <si>
    <t>additions</t>
  </si>
  <si>
    <t>SPRAWOZDANIE</t>
  </si>
  <si>
    <t>Rada Nadzorcza</t>
  </si>
  <si>
    <t>Accumulated profit (loss) carried forward at the end of the period</t>
  </si>
  <si>
    <t>net profit</t>
  </si>
  <si>
    <t>net loss</t>
  </si>
  <si>
    <t>deductions from net profit</t>
  </si>
  <si>
    <t>Cash flow statement</t>
  </si>
  <si>
    <t>(indirect method)</t>
  </si>
  <si>
    <t>Cash flows from operating activities</t>
  </si>
  <si>
    <t>bezpośredniej</t>
  </si>
  <si>
    <t>pośredniej</t>
  </si>
  <si>
    <t>Spółka sporządza CF w wersji</t>
  </si>
  <si>
    <t>nie sporządza</t>
  </si>
  <si>
    <t>Dzień bilansowy sprzed 2 lat</t>
  </si>
  <si>
    <t>Zobowiązania i rezerwy na zobowiązania</t>
  </si>
  <si>
    <t>Rezerwy na zobowiązania</t>
  </si>
  <si>
    <t>Rezerwa z tytułu odroczonego podatku dochodowego</t>
  </si>
  <si>
    <t>Rezerwa na świadczenia emerytalne i podobne</t>
  </si>
  <si>
    <t>długoterminowa</t>
  </si>
  <si>
    <t>krótkoterminowa</t>
  </si>
  <si>
    <t>Zobowiązania długoterminowe</t>
  </si>
  <si>
    <t>Wobec jednostek powiązanych</t>
  </si>
  <si>
    <t>Wobec pozostałych jednostek</t>
  </si>
  <si>
    <t>kredyty i pożyczki</t>
  </si>
  <si>
    <t>z tytułu emisji dłużnych papierów wartościowych</t>
  </si>
  <si>
    <t>inne zobowiązania finansowe</t>
  </si>
  <si>
    <t>z tytułu dostaw i usług, o okresie wymagalności:</t>
  </si>
  <si>
    <t>zobowiązania wekslowe</t>
  </si>
  <si>
    <t>Pasywa razem</t>
  </si>
  <si>
    <t>z tytułu wynagrodzeń</t>
  </si>
  <si>
    <t>Rozliczenia międzyokresowe</t>
  </si>
  <si>
    <t>Ujemna wartość firmy</t>
  </si>
  <si>
    <t>Rachunek zysków i strat</t>
  </si>
  <si>
    <t>Bilans</t>
  </si>
  <si>
    <t>(wariant kalkulacyjny)</t>
  </si>
  <si>
    <t>od jednostek powiązanych</t>
  </si>
  <si>
    <t>Przychody netto ze sprzedaży towarów i materiałów</t>
  </si>
  <si>
    <t>jednostkom powiązanym</t>
  </si>
  <si>
    <t>Koszt wytworzenia sprzedanych produktów</t>
  </si>
  <si>
    <t>Liabilities and provisions for liabilities</t>
  </si>
  <si>
    <t>Provisions for liabilities</t>
  </si>
  <si>
    <t>Provision for deferred tax liability</t>
  </si>
  <si>
    <t>non-current</t>
  </si>
  <si>
    <t>current</t>
  </si>
  <si>
    <t>Other provisions</t>
  </si>
  <si>
    <t>Non-current liabilities</t>
  </si>
  <si>
    <t>Against related parties</t>
  </si>
  <si>
    <t>Against third parties</t>
  </si>
  <si>
    <t>issued debt securities</t>
  </si>
  <si>
    <t>other financial liabilities</t>
  </si>
  <si>
    <t>Current liabilities</t>
  </si>
  <si>
    <t xml:space="preserve">other </t>
  </si>
  <si>
    <t>bills of exchange payable</t>
  </si>
  <si>
    <t>Część zobowiązań wspólnie zaciągniętych</t>
  </si>
  <si>
    <t>Zobowiązania inwestycyjne dotyczące wspólnego przedsięwzięcia</t>
  </si>
  <si>
    <t>Przychody finansowe</t>
  </si>
  <si>
    <t>(w przypadku różnic pomiędzy zmianami stanu niektórych pozycji w bilansie oraz zmianami tych samych pozycji wykazanymi w rachunku przepływów pieniężnych należy wyjaśnić ich przyczyny)</t>
  </si>
  <si>
    <t>Środki pieniężne na początek roku obrotowego</t>
  </si>
  <si>
    <t>Środki pieniężne na koniec roku obrotowego</t>
  </si>
  <si>
    <t>Przeciętny stan zatrudnienia w roku obrotowym</t>
  </si>
  <si>
    <t>Kobiety</t>
  </si>
  <si>
    <t>Mężczyźni</t>
  </si>
  <si>
    <t>Other payments for financing activities</t>
  </si>
  <si>
    <t>Pozycja</t>
  </si>
  <si>
    <t>Kraj</t>
  </si>
  <si>
    <t>Eksport</t>
  </si>
  <si>
    <t>Razem</t>
  </si>
  <si>
    <t>Kapitał (fundusz) własny na początek okresu (BO)</t>
  </si>
  <si>
    <t>Total net cash inflow/outflow</t>
  </si>
  <si>
    <t>Balance sheet change in cash and cash equivalents, incl.:</t>
  </si>
  <si>
    <t>W Radzie Nadzorczej zasiadają:</t>
  </si>
  <si>
    <t>Rentowność sprzedaży brutto</t>
  </si>
  <si>
    <t>Zobowiązania do majątku</t>
  </si>
  <si>
    <t>niemieckie</t>
  </si>
  <si>
    <t xml:space="preserve">tłumaczenie </t>
  </si>
  <si>
    <t>angielskie</t>
  </si>
  <si>
    <t>x</t>
  </si>
  <si>
    <t>Kapitał własny, rezerwy i zobowiązania długoterminowe do sumy pasywów</t>
  </si>
  <si>
    <t>Zobowiązania z dostaw i usług do wartości sprzedanych towarów i kosztu wytworzenia sprzedanych produktów</t>
  </si>
  <si>
    <t>Szybkość obrotu zapasami</t>
  </si>
  <si>
    <t>zmiana stanu środków pieniężnych z tytułu różnic kursowych</t>
  </si>
  <si>
    <t>Zysk z lat ubiegłych na koniec okresu</t>
  </si>
  <si>
    <t>Strata z lat ubiegłych na początek okresu</t>
  </si>
  <si>
    <t>Strata z lat ubiegłych na początek okresu, po korektach</t>
  </si>
  <si>
    <t>przeniesienia straty z lat ubiegłych do pokrycia</t>
  </si>
  <si>
    <t>zysk / strata brutto</t>
  </si>
  <si>
    <t>(+) koszty nkup</t>
  </si>
  <si>
    <t>(-) koszty nkup z lat poprzednich stanowiące kup w roku obrotowym</t>
  </si>
  <si>
    <t>GA</t>
  </si>
  <si>
    <t>dane przeniesione z innego arkusza</t>
  </si>
  <si>
    <t>pola kontrolne</t>
  </si>
  <si>
    <t>formuły</t>
  </si>
  <si>
    <t>ulica i numer</t>
  </si>
  <si>
    <t>nazwa Spółki</t>
  </si>
  <si>
    <t>kod pocztowy</t>
  </si>
  <si>
    <t>siedziba</t>
  </si>
  <si>
    <t>rok</t>
  </si>
  <si>
    <t>miesiąc</t>
  </si>
  <si>
    <t>dzień</t>
  </si>
  <si>
    <t>Spółka sporządza rachunek zysków i strat w wersji</t>
  </si>
  <si>
    <t>Entry rules:</t>
  </si>
  <si>
    <t>Previous balance sheet date</t>
  </si>
  <si>
    <t>Date of preparation of the financial statements</t>
  </si>
  <si>
    <t>not applicable</t>
  </si>
  <si>
    <t>INTRODUCTION TO THE FINANCIAL STATEMENTS</t>
  </si>
  <si>
    <t>Name of the Company:</t>
  </si>
  <si>
    <t xml:space="preserve">Registered office: </t>
  </si>
  <si>
    <t>Basic business activity:</t>
  </si>
  <si>
    <t>Competent court or another body keeping the register:</t>
  </si>
  <si>
    <t>Period covered by the financial statements:</t>
  </si>
  <si>
    <t>Valuation methods:</t>
  </si>
  <si>
    <t>perpetual usufruct right</t>
  </si>
  <si>
    <t>Wertberichtigungen auf Forderungen</t>
  </si>
  <si>
    <t>Angaben zu Wertberichtigungen auf Forderungen</t>
  </si>
  <si>
    <t>(-) nicht steuerbare Betriebseinnahmen</t>
  </si>
  <si>
    <t>f) Personalnebenkosten</t>
  </si>
  <si>
    <t>g) sonstige Aufwendungen der betrieblichen Tätigkeit</t>
  </si>
  <si>
    <t xml:space="preserve">Außerordentliche Aufwendungen </t>
  </si>
  <si>
    <t xml:space="preserve">Körperschaftsteuer auf das außerordentliche Ergebnis </t>
  </si>
  <si>
    <t>Vergütung für die Geschäftsführung</t>
  </si>
  <si>
    <t>sonstige Leistungen</t>
  </si>
  <si>
    <t>Falls die Gesellschaft keinen Konzernabschluss erstellt, weil sie Befreiungen und Ausschlüsse in Anspruch nimmt, Informationen über:</t>
  </si>
  <si>
    <t xml:space="preserve">Note zur Kapitalflussrechnung </t>
  </si>
  <si>
    <t>Erhaltene und erfasste Dividenden</t>
  </si>
  <si>
    <t>Dividenden und andere Zahlungen an Eigentümer</t>
  </si>
  <si>
    <t>Übergebene Schenkungen der nicht geldlichen Gegenstände der Investitionstätigkeit</t>
  </si>
  <si>
    <t>Rückstellung für latente Steuern, erfasst als Aufwand</t>
  </si>
  <si>
    <t>Kurzfristige Forderungen gegen verbundene Unternehmen</t>
  </si>
  <si>
    <t>Kurzfristige Verbindlichkeiten gegenüber verbundenen Unternehmen</t>
  </si>
  <si>
    <t>darunter Verbindlichkeiten aus der Investitionstätigkeit</t>
  </si>
  <si>
    <t>Verbindlichkeiten aufgrund des Erwerbs von Investitionen in Immobilien und immaterielle Vermögensgegenstände und Rechte</t>
  </si>
  <si>
    <t>Sonstige Verbindlichkeiten aus der Investitionstätigkeit</t>
  </si>
  <si>
    <t>Verbindlichkeiten aus Dividenden und sonstigen Zahlungen an Eigentümer</t>
  </si>
  <si>
    <t>Andere Verbindlichkeiten als Gewinnausschüttungen an Eigentümer</t>
  </si>
  <si>
    <t>Verbindlichkeiten aus schuldrechtlichen Wertpapieren</t>
  </si>
  <si>
    <t>Verbindlichkeiten aus der laufenden Geschäftstätigkeit</t>
  </si>
  <si>
    <t>1. Bestandsveränderung</t>
  </si>
  <si>
    <t>2. Bestandsveränderung</t>
  </si>
  <si>
    <t>Nicht geldliche Verluste aufgrund von nicht vorhersehbaren Ereignissen in den Gegenständen der Investitionstätigkeit (plus)</t>
  </si>
  <si>
    <t>Nicht geldliche Gewinne aufgrund von nicht vorhersehbaren Ereignissen in den Gegenständen der Investitionstätigkeit (minus)</t>
  </si>
  <si>
    <t>Zuschüsse im Jahre deren Erhalts, wenn sie im Vollwert eingingen, bezogen auf das Ergebnis der laufenden Periode</t>
  </si>
  <si>
    <t>– Schecks,</t>
  </si>
  <si>
    <t>– sonstige</t>
  </si>
  <si>
    <t>Geldmittel und Äquivalente der Geldmittel insgesamt</t>
  </si>
  <si>
    <t>Ergebnis aus dem Verkauf zu Umsatzerlösen</t>
  </si>
  <si>
    <t>Die erwirtschafteten Ergebnisse aus den einzelnen Geschäftsbereichen in der Gewinn- und Verlustrechnung für den Prüfungszeitraum:</t>
  </si>
  <si>
    <t>Verbindlichkeiten aus Lieferungen und Leistungen zu Aufwendungen der betrieblichen Tätigkeit</t>
  </si>
  <si>
    <t>Vorräte zu Aufwendungen der betrieblichen Tätigkeit</t>
  </si>
  <si>
    <t>Verbindlichkeiten aus Krediten und Darlehen</t>
  </si>
  <si>
    <t>Inhaltsverzeichnis</t>
  </si>
  <si>
    <t>Langfristige Rechnungsabgrenzungsposten (Passiva)</t>
  </si>
  <si>
    <t>Kurzfristige Rechnungsabgrenzungsposten (Passiva)</t>
  </si>
  <si>
    <t>Usługi doradztwa podatkowego</t>
  </si>
  <si>
    <t>Nota do rachunku przepływów środków pieniężnych</t>
  </si>
  <si>
    <t>Struktur der Geldmittel aus der Kapitalflussrechnung</t>
  </si>
  <si>
    <t>Zinsen auf Einlagen über 3 Monate</t>
  </si>
  <si>
    <t>bezahlte</t>
  </si>
  <si>
    <t xml:space="preserve">erhaltene </t>
  </si>
  <si>
    <t>Darlehenszinsen</t>
  </si>
  <si>
    <t>erhaltene</t>
  </si>
  <si>
    <t>Kreditzinsen</t>
  </si>
  <si>
    <t>Sonstige Zinsen</t>
  </si>
  <si>
    <t>Zinsen insgesamt</t>
  </si>
  <si>
    <t>A.II.4. Ergebnis aus der Investitionstätigkeit</t>
  </si>
  <si>
    <t>WPROWADZENIE DO SPRAWOZDANIA FINANSOWEGO</t>
  </si>
  <si>
    <t>Siedziba jednostki:</t>
  </si>
  <si>
    <t>Strata z lat ubiegłych na koniec okresu</t>
  </si>
  <si>
    <t>Zysk (strata) z lat ubiegłych na koniec okresu</t>
  </si>
  <si>
    <t>Wynik netto</t>
  </si>
  <si>
    <t>zysk netto</t>
  </si>
  <si>
    <t>strata netto</t>
  </si>
  <si>
    <t>odpisy z zysku</t>
  </si>
  <si>
    <t>Kapitał (fundusz) własny na koniec okresu (BZ)</t>
  </si>
  <si>
    <t>Insgesamt Körperschaftsteuer</t>
  </si>
  <si>
    <t>c) Fremdleistungen</t>
  </si>
  <si>
    <t>d) Steuern und Gebühren</t>
  </si>
  <si>
    <t>e) Löhne und Gehälter</t>
  </si>
  <si>
    <t>Herstellungskosten der Anlagen im Bau</t>
  </si>
  <si>
    <t>darunter für Umweltschutzmaßnahmen</t>
  </si>
  <si>
    <t>Erhaltene Entschädigungen aufgrund von unvorhersehbaren Ereignissen</t>
  </si>
  <si>
    <t>Folgen unvorhersehbarer Ereignisse</t>
  </si>
  <si>
    <t>Erläuterungen zur Struktur der Geldmittel, die der Kapitalflussrechnung zugrunde liegen (unter Anwendung der direkten und indirekten Methode)</t>
  </si>
  <si>
    <t>trade payables falling due:</t>
  </si>
  <si>
    <t>Bilansowa zmiana stanu środków pieniężnych, w tym:</t>
  </si>
  <si>
    <t>Środki pieniężne na koniec okresu, w tym:</t>
  </si>
  <si>
    <t>Ekwiwalenty środków pieniężnych, w tym:</t>
  </si>
  <si>
    <t>Other interest</t>
  </si>
  <si>
    <t>Total interest</t>
  </si>
  <si>
    <t xml:space="preserve">Granted donations of non-pecuniary investment assets  </t>
  </si>
  <si>
    <t>A.II.5. Increase (decrease) in provisions for liabilities</t>
  </si>
  <si>
    <t>including</t>
  </si>
  <si>
    <t>Increase (decrease)</t>
  </si>
  <si>
    <t>A.II.7. Increase (decrease) in receivables</t>
  </si>
  <si>
    <t>Non-current receivables</t>
  </si>
  <si>
    <t>nota 1.10</t>
  </si>
  <si>
    <t>Suma (1+2)</t>
  </si>
  <si>
    <t>Zobowiązania długoterminowe według pozycji bilansu</t>
  </si>
  <si>
    <t>nota 1.11</t>
  </si>
  <si>
    <t>Należności długoterminowe</t>
  </si>
  <si>
    <t>Zapasy</t>
  </si>
  <si>
    <t>Materiały</t>
  </si>
  <si>
    <t>Półprodukty i produkty w toku</t>
  </si>
  <si>
    <t>Produkty gotowe</t>
  </si>
  <si>
    <t>Towary</t>
  </si>
  <si>
    <t>krótkoterminowe</t>
  </si>
  <si>
    <t>Aktywa trwałe</t>
  </si>
  <si>
    <t>Zaliczki na wartości niematerialne i prawne</t>
  </si>
  <si>
    <t>Rzeczowe aktywa trwałe</t>
  </si>
  <si>
    <t>pokrycia straty</t>
  </si>
  <si>
    <t>Einleitung zum Jahresabschluss</t>
  </si>
  <si>
    <t>Bilanz</t>
  </si>
  <si>
    <t>CONTENTS</t>
  </si>
  <si>
    <t>Interest on deposits (more than 3 months)</t>
  </si>
  <si>
    <t>paid</t>
  </si>
  <si>
    <t>received</t>
  </si>
  <si>
    <t>Interest on loans advanced</t>
  </si>
  <si>
    <t xml:space="preserve">paid </t>
  </si>
  <si>
    <t>Received and calculated dividends</t>
  </si>
  <si>
    <t>Dotacje</t>
  </si>
  <si>
    <t>Koszty zakończonych prac rozwojowych</t>
  </si>
  <si>
    <t>Przychody netto ze sprzedaży produktów, towarów i materiałów</t>
  </si>
  <si>
    <t>Koszty sprzedanych produktów, towarów i materiałów</t>
  </si>
  <si>
    <t>Dynamika bilansu w cenach bieżących</t>
  </si>
  <si>
    <t>Dynamika rachunku zysków i strat w cenach bieżących</t>
  </si>
  <si>
    <t>Koszty finansowe</t>
  </si>
  <si>
    <t>Zyski nadzwyczajne</t>
  </si>
  <si>
    <t>Straty nadzwyczajne</t>
  </si>
  <si>
    <t>Extraordinary losses</t>
  </si>
  <si>
    <t>Kapitał (fundusz) podstawowy na koniec okresu</t>
  </si>
  <si>
    <t>Stan kapitału (funduszu) zapasowego na koniec okresu</t>
  </si>
  <si>
    <t>Pozostałe kapitały (fundusze) rezerwowe na początek okresu</t>
  </si>
  <si>
    <t>other tangible assets</t>
  </si>
  <si>
    <t>Assets under construction</t>
  </si>
  <si>
    <t xml:space="preserve">Non-current receivables </t>
  </si>
  <si>
    <t>From related parties</t>
  </si>
  <si>
    <t>From third parties</t>
  </si>
  <si>
    <t>Non-current investments</t>
  </si>
  <si>
    <t>Non-current financial assets</t>
  </si>
  <si>
    <t>Balance sheet date 2 years ago</t>
  </si>
  <si>
    <t>1. Zmiana stanu</t>
  </si>
  <si>
    <t>Długoterminowe rozliczenia międzyokresowe (pasywa)</t>
  </si>
  <si>
    <t>Krótkoterminowe rozliczenia międzyokresowe (pasywa)</t>
  </si>
  <si>
    <t>Ogółem zmiana stanu rozliczeń międzyokresowych (1+2)</t>
  </si>
  <si>
    <t>Niepieniężne straty spowodowane zdarzeniami losowymi w składnikach działalności inwestycyjnej (plus)</t>
  </si>
  <si>
    <t>Odpisy netto z tytułu utraty wartości, korygujące wartość składników aktywów trwałych oraz krótkoterminowych aktywów finansowych (plus lub minus)</t>
  </si>
  <si>
    <t>Odpisanie wartości środków trwałych w budowie, które nie dały efektu gospodarczego</t>
  </si>
  <si>
    <t xml:space="preserve">Środki pieniężne w kasie </t>
  </si>
  <si>
    <t>Środki pieniężne na rachunkach bankowych</t>
  </si>
  <si>
    <t>–  czeki,</t>
  </si>
  <si>
    <t>–  weksle,</t>
  </si>
  <si>
    <t>–  inne</t>
  </si>
  <si>
    <t>Razem środki pieniężne oraz ekwiwalenty środków pieniężnych</t>
  </si>
  <si>
    <t>Zmiana środków pieniężnych oraz ekwiwalentów środków pieniężnych</t>
  </si>
  <si>
    <t>Wycena bilansowa środków pieniężnych</t>
  </si>
  <si>
    <t>Zmiany pozostałych kapitałów (funduszy) rezerwowych</t>
  </si>
  <si>
    <t>Zysk z lat ubiegłych na początek okresu, po korektach</t>
  </si>
  <si>
    <t>Kapitał (fundusz) własny, po uwzględnieniu proponowanego podziału zysku (pokrycia straty)</t>
  </si>
  <si>
    <t>Odsetki i udziały w zyskach (dywidendy)</t>
  </si>
  <si>
    <t>zbycie aktywów finansowych</t>
  </si>
  <si>
    <t>spłata udzielonych pożyczek długoterminowych</t>
  </si>
  <si>
    <t>Przepływy pieniężne netto z działalności inwestycyjnej</t>
  </si>
  <si>
    <t>Wpływy netto z wydania udziałów (emisji akcji) i innych instrumentów kapitałowych oraz dopłat do kapitału</t>
  </si>
  <si>
    <t>Kredyty i pożyczki</t>
  </si>
  <si>
    <t>Emisja dłużnych papierów wartościowych</t>
  </si>
  <si>
    <t>Inne wpływy finansowe</t>
  </si>
  <si>
    <t>The Company prepares the cash flow statement using</t>
  </si>
  <si>
    <t>The cash flow statement is prepared using the indirect method.</t>
  </si>
  <si>
    <t>The cash flow statement is prepared using the direct method.</t>
  </si>
  <si>
    <t>Value adjustment of non-financial assets</t>
  </si>
  <si>
    <t>Outstanding share capital contributions at the beginning of the period</t>
  </si>
  <si>
    <t>Movements in outstanding share capital contributions</t>
  </si>
  <si>
    <t>Outstanding share capital contributions at the end of the period</t>
  </si>
  <si>
    <t>Z aktywów finansowych, w tym:</t>
  </si>
  <si>
    <t>dywidendy i udziały w zyskach</t>
  </si>
  <si>
    <t>odsetki</t>
  </si>
  <si>
    <t>inne wpływy z aktywów finansowych</t>
  </si>
  <si>
    <t>Inne wpływy inwestycyjne</t>
  </si>
  <si>
    <t>Wydatki</t>
  </si>
  <si>
    <t>Nabycie wartości niematerialnych i prawnych oraz rzeczowych aktywów trwałych</t>
  </si>
  <si>
    <t>długoterminowe</t>
  </si>
  <si>
    <t>Rok obrotowy rozpoczyna się:</t>
  </si>
  <si>
    <t>Zysk (strata) brutto</t>
  </si>
  <si>
    <t>Write-down specification</t>
  </si>
  <si>
    <t>Issued debt securities</t>
  </si>
  <si>
    <t>Z tytułu emisji dłużnych papierów wartościowych</t>
  </si>
  <si>
    <t xml:space="preserve">Specification </t>
  </si>
  <si>
    <t>d) Investments</t>
  </si>
  <si>
    <t>d) Inwestycje</t>
  </si>
  <si>
    <t>c) Środki trwałe w budowie</t>
  </si>
  <si>
    <t>c) Assets under construction</t>
  </si>
  <si>
    <t>b) Tangible assets</t>
  </si>
  <si>
    <t>a) Intangible assets</t>
  </si>
  <si>
    <t>Other receipts from investing activities</t>
  </si>
  <si>
    <t>Kapitał (fundusz) podstawowy</t>
  </si>
  <si>
    <t>Kapitał (fundusz) zapasowy</t>
  </si>
  <si>
    <t>Kapitał (fundusz) z aktualizacji wyceny</t>
  </si>
  <si>
    <t>Pozostałe kapitały (fundusze) rezerwowe</t>
  </si>
  <si>
    <t xml:space="preserve">Accumulated profit (loss) carried forward </t>
  </si>
  <si>
    <t>Balance at the beginning of the financial year</t>
  </si>
  <si>
    <t>Stan na początek roku obrotowego po korektach</t>
  </si>
  <si>
    <t>Balance at the beginning of the financial year after corrections</t>
  </si>
  <si>
    <t>Balance at the end of the financial year</t>
  </si>
  <si>
    <t>Wykorzystanie</t>
  </si>
  <si>
    <t>Used</t>
  </si>
  <si>
    <t>Rozwiązanie</t>
  </si>
  <si>
    <t>Reversed</t>
  </si>
  <si>
    <t>Okres spłaty</t>
  </si>
  <si>
    <t>Repayment period</t>
  </si>
  <si>
    <t>Informacje o transakcjach z jednostkami powiązanymi</t>
  </si>
  <si>
    <t>Information on transactions with related parties</t>
  </si>
  <si>
    <t>Opis szczegółowy</t>
  </si>
  <si>
    <t>Detailed description</t>
  </si>
  <si>
    <t>Podmioty powiązane</t>
  </si>
  <si>
    <t>Podmioty niepowiązane</t>
  </si>
  <si>
    <t>Related parties</t>
  </si>
  <si>
    <t>Tytuł czynnych rozliczeń międzyokresowych</t>
  </si>
  <si>
    <t>Specification of prepayments</t>
  </si>
  <si>
    <t>Ujęcie w kosztach roku obrotowego</t>
  </si>
  <si>
    <t>Tytuł biernych rozliczeń międzyokresowych</t>
  </si>
  <si>
    <t>Specification of accruals</t>
  </si>
  <si>
    <t>Wysokość i wyjaśnienie przyczyn odpisów aktualizujących środki trwałe</t>
  </si>
  <si>
    <t>Value adjustment write-downs of inventories</t>
  </si>
  <si>
    <t>KONZERNORDNUNG</t>
  </si>
  <si>
    <t>wages and salaries</t>
  </si>
  <si>
    <t>Accruals</t>
  </si>
  <si>
    <t>Negative goodwill</t>
  </si>
  <si>
    <t>Other accruals</t>
  </si>
  <si>
    <t>Total Equity and Liabilities</t>
  </si>
  <si>
    <t>Zysk (strata) brutto ze sprzedaży</t>
  </si>
  <si>
    <t>Koszty sprzedaży</t>
  </si>
  <si>
    <t>Zysk (strata) ze sprzedaży</t>
  </si>
  <si>
    <t>Inne przychody operacyjne</t>
  </si>
  <si>
    <t>Strata ze zbycia niefinansowych aktywów trwałych</t>
  </si>
  <si>
    <t>Inne koszty operacyjne</t>
  </si>
  <si>
    <t>nota 9</t>
  </si>
  <si>
    <t>SPIS TREŚCI</t>
  </si>
  <si>
    <t>Przychody ze sprzedaży towarów i materiałów</t>
  </si>
  <si>
    <t>Previous year</t>
  </si>
  <si>
    <t>Structure of cash and cash equivalents against the cash flow statement</t>
  </si>
  <si>
    <t>2. Zmiana stanu</t>
  </si>
  <si>
    <t>Total increase (decrease) in prepayments and accruals (1+2)</t>
  </si>
  <si>
    <t>A.II.9. Increase (decrease) in prepayments and accruals</t>
  </si>
  <si>
    <t>- cheques,</t>
  </si>
  <si>
    <t>- bills of exchange,</t>
  </si>
  <si>
    <t>- other</t>
  </si>
  <si>
    <t>SPRAWOZDANIE ZARZĄDU Z DZIAŁALNOŚCI JEDNOSTKI</t>
  </si>
  <si>
    <t>CORPORATE GOVERNANCE</t>
  </si>
  <si>
    <t>Business activity of the Company</t>
  </si>
  <si>
    <t>Branch offices</t>
  </si>
  <si>
    <t>Aktywa obrotowe ogółem do zobowiązań krótkoterminowych</t>
  </si>
  <si>
    <t>Kapitał (fundusz) zapasowy na początek okresu</t>
  </si>
  <si>
    <t>Przepływy środków pieniężnych z działalności operacyjnej</t>
  </si>
  <si>
    <t>The Company prepares the income statement using the nature of expense method.</t>
  </si>
  <si>
    <t>The Company prepares the income statement using the function of expense method.</t>
  </si>
  <si>
    <t>Advance payments on account of intangible assets</t>
  </si>
  <si>
    <t>Advance payments on account of assets under construction</t>
  </si>
  <si>
    <t>Provision for retirement benefits and similar obligations</t>
  </si>
  <si>
    <t>Work performed by the entity and capitalised</t>
  </si>
  <si>
    <t>that paid to related parties</t>
  </si>
  <si>
    <t>that from related parties</t>
  </si>
  <si>
    <t>Equity at the beginning of the period (OB)</t>
  </si>
  <si>
    <t>Equity at the end of the period (CB)</t>
  </si>
  <si>
    <t>Payment of financial lease liabilities</t>
  </si>
  <si>
    <t>Net cash flows from financing activities</t>
  </si>
  <si>
    <t>Costs of finished goods, merchandise and raw materials sold</t>
  </si>
  <si>
    <t xml:space="preserve">Financial lease liabilities </t>
  </si>
  <si>
    <t>Schedule of property, plant and equipment</t>
  </si>
  <si>
    <t>including confirmed amounts</t>
  </si>
  <si>
    <t>including paid amounts</t>
  </si>
  <si>
    <t>Provision specification</t>
  </si>
  <si>
    <t>(-) non-taxable revenues</t>
  </si>
  <si>
    <t>Production costs of assets under construction</t>
  </si>
  <si>
    <t>Production costs of tangible assets capitalised</t>
  </si>
  <si>
    <t>Explanations to the structure of cash and cash equivalents to be included in cash flow statement (when using the direct and indirect methods)</t>
  </si>
  <si>
    <t>Remuneration for the Management Board</t>
  </si>
  <si>
    <t>Advanced to members of the Management Board</t>
  </si>
  <si>
    <t>Advanced to members of the Supervisory Board</t>
  </si>
  <si>
    <t>company's net profit/ loss for the last financial year</t>
  </si>
  <si>
    <t>Körperschaftsteuer auf das außerordentliche Ergebnis</t>
  </si>
  <si>
    <t>Koszty rodzajowe</t>
  </si>
  <si>
    <t>Informacje o istotnych transakcjach (wraz z ich kwotami) zawartych przez jednostkę na innych warunkach niż rynkowe z jednostkami powiązanymi</t>
  </si>
  <si>
    <t>Significant transactions (incl. their amounts) made by the Company with related parties on terms deferring from market conditions</t>
  </si>
  <si>
    <t>Informacje o przeciętnym zatrudnieniu w roku obrotowym z podziałem na grupy zawodowe</t>
  </si>
  <si>
    <t>Informacje o spółce, z którą nastąpiło połączenie rozliczone metodą nabycia</t>
  </si>
  <si>
    <t>Informacja o wyemitowanych akcjach (udziałach) w celu połączenia</t>
  </si>
  <si>
    <t>Information on shares issued for the purpose of the merger</t>
  </si>
  <si>
    <t>Nazwa spółki</t>
  </si>
  <si>
    <t>Name of the company</t>
  </si>
  <si>
    <t>Przedmiot działalności spółki przejętej</t>
  </si>
  <si>
    <t>Loss on the liquidation of investing activities</t>
  </si>
  <si>
    <t>Liabilities due to dividends and other payments to owners</t>
  </si>
  <si>
    <t>Net profit against total assets</t>
  </si>
  <si>
    <t>Dane o strukturze własności kapitału podstawowego oraz liczbie i wartości nominalnej subskrybowanych akcji, w tym uprzywilejowanych</t>
  </si>
  <si>
    <t>Wysokość odpisów aktualizujących wartość zapasów</t>
  </si>
  <si>
    <t>(-) przychody niepodlegające opodatkowaniu</t>
  </si>
  <si>
    <t>A.II.8. Zmiana stanu zobowiązań krótkoterminowych bez kredytów i pożyczek</t>
  </si>
  <si>
    <t>- legal grounds together with information justifying the resignation from consolidation,</t>
  </si>
  <si>
    <t>Number of shares:</t>
  </si>
  <si>
    <t>Geldmittel und sonstige flüssige Mittel</t>
  </si>
  <si>
    <t>Geldmittel in der Kasse und Bankguthaben</t>
  </si>
  <si>
    <t>Sonstige kurzfristige Investitionen</t>
  </si>
  <si>
    <t>Kurzfristige Rechnungsabgrenzungsposten</t>
  </si>
  <si>
    <t>Eigenkapital</t>
  </si>
  <si>
    <t>Gezeichnetes Kapital</t>
  </si>
  <si>
    <t>Ergebnisvortrag</t>
  </si>
  <si>
    <t>Jahresergebnis</t>
  </si>
  <si>
    <t>Verbindlichkeiten und Rückstellungen für Verbindlichkeiten</t>
  </si>
  <si>
    <t>Rückstellungen für Verbindlichkeiten</t>
  </si>
  <si>
    <t>Rückstellungen für latente Steuern</t>
  </si>
  <si>
    <t>kurzfristig</t>
  </si>
  <si>
    <t>Sonstige Rückstellungen</t>
  </si>
  <si>
    <t>Langfristige Verbindlichkeiten</t>
  </si>
  <si>
    <t>Gegenüber dritten Unternehmen</t>
  </si>
  <si>
    <t>Kredite und Darlehen</t>
  </si>
  <si>
    <t>Sonstige</t>
  </si>
  <si>
    <t>Kurzfristige Verbindlichkeiten</t>
  </si>
  <si>
    <t>Gegenüber verbundenen Unternehmen</t>
  </si>
  <si>
    <t>Wechselverbindlichkeiten</t>
  </si>
  <si>
    <t>aus Löhnen und Gehältern</t>
  </si>
  <si>
    <t>Sonderfonds</t>
  </si>
  <si>
    <t>langfristig</t>
  </si>
  <si>
    <t>Erstellt von:</t>
  </si>
  <si>
    <t>Geschäftsführung:</t>
  </si>
  <si>
    <t>(Gesamtkostenverfahren)</t>
  </si>
  <si>
    <t>aus verbundenen Unternehmen</t>
  </si>
  <si>
    <t>Eigenleistungen</t>
  </si>
  <si>
    <t>Aufwendungen der betrieblichen Tätigkeit</t>
  </si>
  <si>
    <t>Abschreibungen</t>
  </si>
  <si>
    <t>Fremdleistungen</t>
  </si>
  <si>
    <t>Löhne und Gehälter</t>
  </si>
  <si>
    <t>Sonstige Aufwendungen der betrieblichen Tätigkeit</t>
  </si>
  <si>
    <t>Ergebnis aus dem Verkauf</t>
  </si>
  <si>
    <t>Sonstige betriebliche Erträge</t>
  </si>
  <si>
    <t>Zuschüsse</t>
  </si>
  <si>
    <t>Sonstige betriebliche Aufwendungen</t>
  </si>
  <si>
    <t>Betriebsergebnis</t>
  </si>
  <si>
    <t>Finanzerträge</t>
  </si>
  <si>
    <t>Eingabekonventionen:</t>
  </si>
  <si>
    <t>Datenübertragung</t>
  </si>
  <si>
    <t>Kontrollfelder</t>
  </si>
  <si>
    <t>Formeln</t>
  </si>
  <si>
    <t>Füge die entsprechenden Daten ein:</t>
  </si>
  <si>
    <t>Straße und Hausnummer</t>
  </si>
  <si>
    <t>PLZ</t>
  </si>
  <si>
    <t>Sitz</t>
  </si>
  <si>
    <t>Bilanzstichtag</t>
  </si>
  <si>
    <t>Jahr</t>
  </si>
  <si>
    <t>Monat</t>
  </si>
  <si>
    <t>Die Gewinn- und Verlustrechnung wird von der Gesellschaft nach dem Gesamtkostenverfahren erstellt.</t>
  </si>
  <si>
    <t>Die Gewinn- und Verlustrechnung wird von der Gesellschaft nach dem Umsatzkostenverfahren erstellt.</t>
  </si>
  <si>
    <t>Die Kapitalflussrechnung wird nach der indirekten Methode erstellt.</t>
  </si>
  <si>
    <t>Die Kapitalflussrechnung wird nach der direkten Methode erstellt.</t>
  </si>
  <si>
    <t>Hauptunternehmensgegenstand:</t>
  </si>
  <si>
    <t>Sitz der Gesellschaft:</t>
  </si>
  <si>
    <t>Zuständiges Registergericht oder eine andere Registrierungsbehörde:</t>
  </si>
  <si>
    <t>Berichtszeitraum:</t>
  </si>
  <si>
    <t>AKTIVA</t>
  </si>
  <si>
    <t>Langfristige Vermögenswerte</t>
  </si>
  <si>
    <t>Anzahlungen auf immaterielle Vermögensgegenstände und Rechte</t>
  </si>
  <si>
    <t>Sachanlagen</t>
  </si>
  <si>
    <t>Grundstücke (darunter Erbnießbrauchrecht)</t>
  </si>
  <si>
    <t>Anlagen im Bau</t>
  </si>
  <si>
    <t>Anzahlungen auf Anlagen im Bau</t>
  </si>
  <si>
    <t>Langfristige Forderungen</t>
  </si>
  <si>
    <t>Gegen dritte Unternehmen</t>
  </si>
  <si>
    <t>Langfristige Investitionen</t>
  </si>
  <si>
    <t>Immobilien</t>
  </si>
  <si>
    <t>Langfristige finanzielle Vermögenswerte</t>
  </si>
  <si>
    <t>Anteile oder Aktien</t>
  </si>
  <si>
    <t>sonstige Wertpapiere</t>
  </si>
  <si>
    <t>Ausleihungen</t>
  </si>
  <si>
    <t>an dritten Unternehmen</t>
  </si>
  <si>
    <t>Sonstige langfristige Investitionen</t>
  </si>
  <si>
    <t>Langfristige Rechnungsabgrenzungsposten</t>
  </si>
  <si>
    <t>Sonstige Rechnungsabgrenzung</t>
  </si>
  <si>
    <t>Kurzfristige Vermögenswerte</t>
  </si>
  <si>
    <t>Vorräte</t>
  </si>
  <si>
    <t>Roh-, Hilfs- und Betriebsstoffe</t>
  </si>
  <si>
    <t>Halbfertige und unfertige Erzeugnisse</t>
  </si>
  <si>
    <t>Waren</t>
  </si>
  <si>
    <t>Kurzfristige Forderungen</t>
  </si>
  <si>
    <t>Forderungen gegen verbundene Unternehmen</t>
  </si>
  <si>
    <t>über 12 Monate</t>
  </si>
  <si>
    <t>sonstige</t>
  </si>
  <si>
    <t>auf dem Klageweg</t>
  </si>
  <si>
    <t>Kurzfristige Investitionen</t>
  </si>
  <si>
    <t>Kurzfristige finanzielle Vermögenswerte</t>
  </si>
  <si>
    <t>Non-current investments are valued as follows:</t>
  </si>
  <si>
    <t>Current investments are valued as follows:</t>
  </si>
  <si>
    <t>e) Inventories</t>
  </si>
  <si>
    <t>f) Receivables</t>
  </si>
  <si>
    <t>g) Provisions</t>
  </si>
  <si>
    <t>Provisions are made in compliance with the following principles:</t>
  </si>
  <si>
    <t>h) Liabilities</t>
  </si>
  <si>
    <t>Prior year</t>
  </si>
  <si>
    <t xml:space="preserve">trade receivables falling due: </t>
  </si>
  <si>
    <t>EQUITY AND LIABILITIES</t>
  </si>
  <si>
    <t>Prepared by:</t>
  </si>
  <si>
    <t>Management Board:</t>
  </si>
  <si>
    <t>Financial revenue</t>
  </si>
  <si>
    <t>Financial expenses</t>
  </si>
  <si>
    <t>Sales</t>
  </si>
  <si>
    <t>Supplies and services</t>
  </si>
  <si>
    <t xml:space="preserve">Net wages and salaries </t>
  </si>
  <si>
    <t>Social security and health insurance, and other employee benefits</t>
  </si>
  <si>
    <t>Tax and public and legal charges</t>
  </si>
  <si>
    <t>Other payments for operating activities</t>
  </si>
  <si>
    <t>issuance of shares</t>
  </si>
  <si>
    <t>redemption of shares</t>
  </si>
  <si>
    <t>Capital reserves at the beginning of the period</t>
  </si>
  <si>
    <t>created in accordance with the statutes</t>
  </si>
  <si>
    <t>A.II.10. Sonstige Korrekturen</t>
  </si>
  <si>
    <t>Geldmittel in der Kasse</t>
  </si>
  <si>
    <t>Bankguthaben</t>
  </si>
  <si>
    <t>Bankeinlagen bis zu 3 Monaten</t>
  </si>
  <si>
    <t>Pozostałe koszty rodzajowe</t>
  </si>
  <si>
    <t>Zysk (strata) z działalności operacyjnej</t>
  </si>
  <si>
    <t>Kapitał (fundusz) własny na początek okresu (BO), po korektach</t>
  </si>
  <si>
    <t>Kapitał (fundusz) podstawowy na początek okresu</t>
  </si>
  <si>
    <t>Cash and cash equivalents at the beginning of the period</t>
  </si>
  <si>
    <t>Cash and cash equivalents at the end of the period, incl.:</t>
  </si>
  <si>
    <t>those with restricted availability for use</t>
  </si>
  <si>
    <t>Wprowadź odpowiednie dane:</t>
  </si>
  <si>
    <t>1.</t>
  </si>
  <si>
    <t>2.</t>
  </si>
  <si>
    <t>4.</t>
  </si>
  <si>
    <t>5.</t>
  </si>
  <si>
    <t>Sprzedaż</t>
  </si>
  <si>
    <t>Inne wpływy z działalności operacyjnej</t>
  </si>
  <si>
    <t>Ubezpieczenia społeczne i zdrowotne oraz inne świadczenia</t>
  </si>
  <si>
    <t>Podatki i opłaty o charakterze publicznoprawnym</t>
  </si>
  <si>
    <t>Wartość brutto</t>
  </si>
  <si>
    <t xml:space="preserve">Zobowiązania z dostaw 
i usług do kosztów działalności operacyjnej
</t>
  </si>
  <si>
    <t>Trade payables against costs of operating activities</t>
  </si>
  <si>
    <t>Zapasy do kosztów działalności operacyjnej</t>
  </si>
  <si>
    <t>Inventories against costs of operating activities</t>
  </si>
  <si>
    <t>Amortisation</t>
  </si>
  <si>
    <t>name of the Company</t>
  </si>
  <si>
    <t>street and number</t>
  </si>
  <si>
    <t>registered office</t>
  </si>
  <si>
    <t>year</t>
  </si>
  <si>
    <t>month</t>
  </si>
  <si>
    <t>day</t>
  </si>
  <si>
    <t>formulas</t>
  </si>
  <si>
    <t>The financial year commences at:</t>
  </si>
  <si>
    <t>Język / Sprache / Language</t>
  </si>
  <si>
    <t>Poprzedni dzień bilansowy</t>
  </si>
  <si>
    <t>Środki transportu</t>
  </si>
  <si>
    <t>Zmiany kapitału (funduszu) z aktualizacji wyceny</t>
  </si>
  <si>
    <t>zbycia środków trwałych</t>
  </si>
  <si>
    <t>Kapitał (fundusz) z aktualizacji wyceny na koniec okresu</t>
  </si>
  <si>
    <t>Pozostałe kapitały (fundusze) rezerwowe na koniec okresu</t>
  </si>
  <si>
    <t>Zysk (strata) z lat ubiegłych na początek okresu</t>
  </si>
  <si>
    <t>Zysk z lat ubiegłych na początek okresu</t>
  </si>
  <si>
    <t>podziału zysku z lat ubiegłych</t>
  </si>
  <si>
    <t>Przepływy środków pieniężnych z działalności inwestycyjnej</t>
  </si>
  <si>
    <t>(-) Minderungen des Einkommens</t>
  </si>
  <si>
    <t>Zu versteuerndes Einkommen</t>
  </si>
  <si>
    <t>Körperschaftsteuerliche Bemessungsgrundlage (nach Abrundung)</t>
  </si>
  <si>
    <t>UWAGA !!!  Dane z żółtych pól nie są tłumaczone automatycznie.</t>
  </si>
  <si>
    <t>Non-current assets</t>
  </si>
  <si>
    <t>Intangible assets</t>
  </si>
  <si>
    <t>Research and development costs</t>
  </si>
  <si>
    <t>Other intangible assets</t>
  </si>
  <si>
    <t>Property, plant and equipment</t>
  </si>
  <si>
    <t>Tangible assets</t>
  </si>
  <si>
    <t>land (incl. perpetual usufruct right)</t>
  </si>
  <si>
    <t>kalkulacyjnej</t>
  </si>
  <si>
    <t>Liczba akcji (udziałów):</t>
  </si>
  <si>
    <t>Rodzaj akcji (udziałów):</t>
  </si>
  <si>
    <t>Przychody</t>
  </si>
  <si>
    <t>Zmiana kapitału własnego</t>
  </si>
  <si>
    <t>8.</t>
  </si>
  <si>
    <t>9.</t>
  </si>
  <si>
    <t>Dochód</t>
  </si>
  <si>
    <t>Podstawa PDOP (po zaokrągleniu)</t>
  </si>
  <si>
    <t>Razem podatek dochodowy</t>
  </si>
  <si>
    <t>Koszty wytworzenia produktów na własne potrzeby</t>
  </si>
  <si>
    <t>a) amortyzacja</t>
  </si>
  <si>
    <t>c) usługi obce</t>
  </si>
  <si>
    <t>d) podatki i opłaty</t>
  </si>
  <si>
    <t>e) wynagrodzenia</t>
  </si>
  <si>
    <t>g) pozostałe koszty rodzajowe</t>
  </si>
  <si>
    <t>Koszty wytworzenia środków trwałych w budowie</t>
  </si>
  <si>
    <t>Koszty wytworzenia środków trwałych na własne potrzeby</t>
  </si>
  <si>
    <t>w tym poniesione nakłady na ochronę środowiska</t>
  </si>
  <si>
    <t>Jeżeli jednostka nie sporządza skonsolidowanego sprawozdania finansowego, korzystając ze zwolnienia lub wyłączeń informacje o:</t>
  </si>
  <si>
    <t>Metody wyceny:</t>
  </si>
  <si>
    <t>a) Wartości niematerialne i prawne</t>
  </si>
  <si>
    <t>numer strony</t>
  </si>
  <si>
    <t>Inne, niż wypłaty na rzecz właścicieli, wydatki z tytułu podziału zysku</t>
  </si>
  <si>
    <t>Płatności zobowiązań z tytułu umów leasingu finansowego</t>
  </si>
  <si>
    <t>Current receivables from related parties</t>
  </si>
  <si>
    <t>Current receivables from third parties</t>
  </si>
  <si>
    <t>Total net receivables</t>
  </si>
  <si>
    <t xml:space="preserve">Receivables due to sale of tangible assets or from non-pecuniary operations and items </t>
  </si>
  <si>
    <t>A.II.8. Increase (decrease) in current liabilities, exclusive of credits and loans</t>
  </si>
  <si>
    <t>Current liabilities against related parties</t>
  </si>
  <si>
    <t>Current liabilities against third parties</t>
  </si>
  <si>
    <t>Total liabilities</t>
  </si>
  <si>
    <t>including liabilities due to investing activities</t>
  </si>
  <si>
    <t>Liabilities due to purchase of intangible and tangible assets</t>
  </si>
  <si>
    <t>Other liabilities due to investing activities</t>
  </si>
  <si>
    <t>including liabilities due to financing activities</t>
  </si>
  <si>
    <t>Liabilities due to purchase of treasury shares</t>
  </si>
  <si>
    <t>Liabilities due to debt securities</t>
  </si>
  <si>
    <t>Liabilities due to credits and loans</t>
  </si>
  <si>
    <t>Liabilities due to operating activities</t>
  </si>
  <si>
    <t>Increase (decrease) in liabilities</t>
  </si>
  <si>
    <t>1. Increase (decrease)</t>
  </si>
  <si>
    <t>2. Increase (decrease)</t>
  </si>
  <si>
    <t>A.II.10. Other adjustments</t>
  </si>
  <si>
    <t>Non-cash losses resulting from extraordinary items in investment assets (plus)</t>
  </si>
  <si>
    <t>Non-cash profits resulting from extraordinary items in investment assets (minus)</t>
  </si>
  <si>
    <t>E. Balance sheet change in cash and cash equivalents</t>
  </si>
  <si>
    <t>Cash in hand</t>
  </si>
  <si>
    <t>Cash at bank</t>
  </si>
  <si>
    <t xml:space="preserve">Bank deposits (up to 3 months) </t>
  </si>
  <si>
    <t>Cash equivalents, incl.:</t>
  </si>
  <si>
    <t>Total cash and cash equivalents</t>
  </si>
  <si>
    <t>Change in cash and cash equivalents</t>
  </si>
  <si>
    <t>Balance sheet valuation of cash and cash equivalents</t>
  </si>
  <si>
    <t xml:space="preserve">Contents </t>
  </si>
  <si>
    <t>Page</t>
  </si>
  <si>
    <t>GENERAL INFORMATION</t>
  </si>
  <si>
    <t>COMPANY BUSINESS CARD</t>
  </si>
  <si>
    <t>SALES</t>
  </si>
  <si>
    <t>PERSONNEL</t>
  </si>
  <si>
    <t>FINANCIAL ANALYSIS</t>
  </si>
  <si>
    <t>EXPECTED DEVELOPMENT OF THE COMPANY</t>
  </si>
  <si>
    <t>SUMMARY</t>
  </si>
  <si>
    <t>od 3 do 5 lat</t>
  </si>
  <si>
    <t>powyżej 5 lat</t>
  </si>
  <si>
    <t>Razem:</t>
  </si>
  <si>
    <t>f) Należności</t>
  </si>
  <si>
    <t>g) Rezerwy</t>
  </si>
  <si>
    <t>ACHTUNG !!! Angaben in gelben Feldern werden nicht automatisch übersetzt</t>
  </si>
  <si>
    <t>Einzugebende Felder</t>
  </si>
  <si>
    <t>Voriger Bilanzstichtag</t>
  </si>
  <si>
    <t>trifft nicht zu</t>
  </si>
  <si>
    <t>Die Sachanlagen werden nach den durch das Finanzministerium festgelegten Prinzipien periodisch neubewertet.</t>
  </si>
  <si>
    <t>Die Rückstellungen werden nach folgenden Prinzipien gebildet:</t>
  </si>
  <si>
    <t>Gegen verbundene Unternehmen</t>
  </si>
  <si>
    <t>an verbundenen Unternehmen</t>
  </si>
  <si>
    <t>sonstige langfristige finanzielle Vermögenswerte</t>
  </si>
  <si>
    <t>sonstige kurzfristige finanzielle Vermögenswerte</t>
  </si>
  <si>
    <t>sonstige Geldmittel</t>
  </si>
  <si>
    <t>sonstige flüssige Mittel</t>
  </si>
  <si>
    <t>Summe Aktiva</t>
  </si>
  <si>
    <t>PASSIVA</t>
  </si>
  <si>
    <t>Sonstige Rücklagen</t>
  </si>
  <si>
    <t>Summe Passiva</t>
  </si>
  <si>
    <t>an verbundene Unternehmen</t>
  </si>
  <si>
    <t>Aus finanziellen Vermögenswerten, darunter:</t>
  </si>
  <si>
    <t>Für finanzielle Vermögenswerte, darunter:</t>
  </si>
  <si>
    <t>Steuern und öffentlich-rechtliche Gebühren</t>
  </si>
  <si>
    <t>Veränderung der sonstigen Rücklagen</t>
  </si>
  <si>
    <t>Erbnießbrauchrecht an Grundstücken</t>
  </si>
  <si>
    <t>sonstige finanzielle Schulden</t>
  </si>
  <si>
    <t xml:space="preserve">Zinsen und Gewinnbeteiligungen (Dividenden) </t>
  </si>
  <si>
    <t>Aus anderen finanziellen Schulden</t>
  </si>
  <si>
    <t>Veränderung der ausstehenden Einlagen auf das gezeichnete Kapital</t>
  </si>
  <si>
    <t>Sonstige finanzielle Schulden</t>
  </si>
  <si>
    <t xml:space="preserve">Kurzfristige Investitionen zu kurzfristigen Verbindlichkeiten </t>
  </si>
  <si>
    <t>Der Jahresabschluss enthält auch Angaben der internen Organisationseinheiten, die ihre Jahresabschlüsse selbstständig erstellen.</t>
  </si>
  <si>
    <t xml:space="preserve">Wirtschaftsabteilung des Landesgerichtsregisters </t>
  </si>
  <si>
    <t>unbeschränkt</t>
  </si>
  <si>
    <t>36 Monate</t>
  </si>
  <si>
    <t xml:space="preserve">Die Abschreibungen erfolgen ab dem ersten Tag des Monats, der dem Monat folgt, in dem der betreffende Vermögensgegenstand zur Nutzung freigegeben wurde. </t>
  </si>
  <si>
    <t xml:space="preserve">Die Sachanlagen werden zu Anschaffungskosten in den Büchern erfasst und nach der linearen Methode zu folgenden Prozentsätzen abgeschrieben: </t>
  </si>
  <si>
    <t xml:space="preserve">Die Sachanlagen werden nach der linearen/degressiven Methode im voraussichtlichen Nutzungszeitraum, beginnend ab dem ersten Tag des Monats, der dem Monat folgt, in dem die Sachanlagen zur Nutzung freigegeben wurden, abgeschrieben.  </t>
  </si>
  <si>
    <t xml:space="preserve">Die Anlagen im Bau werden zu Anschaffungs- oder Herstellungskosten der Sachanlagen, die infolge des Abschlusses der Investition entstehen, bewertet. </t>
  </si>
  <si>
    <t>Die langfristigen Investitionen werden unter Berücksichtigung der Abschreibungen aufgrund dauerhafter Wertminderung in den Büchern erfasst.</t>
  </si>
  <si>
    <t xml:space="preserve">Der Jahresabschluss wurde unter der Annahme der Unternehmensfortführung erstellt. </t>
  </si>
  <si>
    <t xml:space="preserve">Es liegen keine Umstände vor, die auf eine Gefährdung der Unternehmensfortführung hinweisen würden. </t>
  </si>
  <si>
    <t xml:space="preserve">Die Wertberichtigungen auf Vorräte werden einmal im Jahr vorgenommen. Die Vorräte gelten nach drei Jahren ab deren Erfassung in den Büchern als veraltet. </t>
  </si>
  <si>
    <t>Die Forderungen werden zu Rückzahlungsbeträgen ausgewiesen.</t>
  </si>
  <si>
    <t>Die Wertberichtigungen werden unter Berücksichtigung des Risikos vorgenommen, das mit der betreffenden Forderung verbunden ist, und zwar nach folgenden Grundsätzen:</t>
  </si>
  <si>
    <t>Die verjährten Forderungen werden nach dem hierfür gesetzlich vorgeschriebenen Zeitraum abgeschrieben.</t>
  </si>
  <si>
    <t>Die Verbindlichkeiten werden zu Rückzahlungsbeträgen bewertet.</t>
  </si>
  <si>
    <t>Übrige betriebliche Erträge</t>
  </si>
  <si>
    <t>Übrige betriebliche Aufwendungen</t>
  </si>
  <si>
    <t>Passive Rechnungsabgrenzungsposten</t>
  </si>
  <si>
    <t xml:space="preserve"> - podstawie prawnej wraz z danymi uzasadniającymi odstąpienie od konsolidacji,</t>
  </si>
  <si>
    <t>Unternehmensgegenstand der Gesellschaft umfasst:</t>
  </si>
  <si>
    <t>– aus Garantien und Bürgschaften</t>
  </si>
  <si>
    <t>– aus Kautionen und Vadien</t>
  </si>
  <si>
    <t>– aus Wechselindossament</t>
  </si>
  <si>
    <t>– aus den abgeschlossenen, aber noch nicht ausgeführten Verträgen</t>
  </si>
  <si>
    <t>Gesellschaft X</t>
  </si>
  <si>
    <t>Gesellschaft Y</t>
  </si>
  <si>
    <t xml:space="preserve">Die Forderungen werden zu Nettobeträgen (gemindert um Wertberichtigung) ausgewiesen. </t>
  </si>
  <si>
    <t>Forderungen gegen dritte Unternehmen</t>
  </si>
  <si>
    <t>Bezeichnung</t>
  </si>
  <si>
    <t>ANHANG</t>
  </si>
  <si>
    <t>nicht steuerbare Einnahmen</t>
  </si>
  <si>
    <t>Auflösung der Rückstellungen</t>
  </si>
  <si>
    <t>berechnete Zinsen</t>
  </si>
  <si>
    <t>erhaltene Dividenden</t>
  </si>
  <si>
    <t xml:space="preserve">Kursdifferenzen aus der Bewertung der Forderungen/Verbindlichkeiten </t>
  </si>
  <si>
    <t xml:space="preserve">Rückstellung für die Jahresabschlussprüfung </t>
  </si>
  <si>
    <t>Urlaubsrückstellung</t>
  </si>
  <si>
    <t>Schenkung</t>
  </si>
  <si>
    <t>Rückstellungen für strittige Ansprüche</t>
  </si>
  <si>
    <t>Behindertenfonds</t>
  </si>
  <si>
    <t>nicht ausbezahlte Auftragsverträge (+ Sozialabgaben)</t>
  </si>
  <si>
    <t>Neubewertung der Vorräte</t>
  </si>
  <si>
    <t>Überschreitung des Limits für Repräsentation und Werbung</t>
  </si>
  <si>
    <t>Schenkungen</t>
  </si>
  <si>
    <t>Verlustvorträge</t>
  </si>
  <si>
    <t>bezahlte Kreditzinsen</t>
  </si>
  <si>
    <t>ausbezahlte Auftragsverträge</t>
  </si>
  <si>
    <t>Zuführung zu Steuerrückstellung</t>
  </si>
  <si>
    <t>Gruppe 1</t>
  </si>
  <si>
    <t>Gruppe 2</t>
  </si>
  <si>
    <t>Gruppe 3</t>
  </si>
  <si>
    <t>Gruppe 4</t>
  </si>
  <si>
    <t>Gruppe 5</t>
  </si>
  <si>
    <t>Gruppe 6</t>
  </si>
  <si>
    <t>Gruppe 7</t>
  </si>
  <si>
    <t>Darlehen 1</t>
  </si>
  <si>
    <t>Darlehen 2</t>
  </si>
  <si>
    <t>Übernahmepreis</t>
  </si>
  <si>
    <t>Die gesellschaftsrechtlichen Verhältnisse sind im Gesellschaftsvertrag in der Fassung vom  …………….., mit späteren Änderungen, geregelt. Der Gesellschaftsvertrag wurde in (Notarkanzlei) in (Stadt) unter der Urkundenrolle ……………. geschlossen.</t>
  </si>
  <si>
    <t>Herrn/Frau</t>
  </si>
  <si>
    <t>Name der Niederlassung</t>
  </si>
  <si>
    <t>Adresse der Niederlassung</t>
  </si>
  <si>
    <t>Vor- und Nachname</t>
  </si>
  <si>
    <t>Geschäftsführer</t>
  </si>
  <si>
    <t>Die unserer Gesellschaft bekannten Sachverhalte, deren wichtigste Aspekte im vorliegenden Lagebericht dargestellt wurden, deuten darauf hin, dass die Lage der Gesellschaft keine Bedenken hinsichtlich der Unternehmensfortführung in absehbarer Zukunft aufkommen lässt.</t>
  </si>
  <si>
    <t>Investitionen in Immobilien sowie immaterielle Vermögensgegenstände und Rechte</t>
  </si>
  <si>
    <t>Langfristige Verbindlichkeiten nach Bilanzpositionen</t>
  </si>
  <si>
    <t>Herstellungskosten der Sachanlagen für den Eigenbedarf</t>
  </si>
  <si>
    <t>Im Vorjahr getragene und für das Folgejahr geplante Aufwendungen für nicht finanzielle langfristige Vermögenswerte</t>
  </si>
  <si>
    <t>für Geschäftsführer</t>
  </si>
  <si>
    <t>für Aufsichtsratsmitglieder</t>
  </si>
  <si>
    <t>Vorstand und Vertretung</t>
  </si>
  <si>
    <t>Sprawozdanie finansowe zawiera dane łączne z wewnętrznymi jednostkami organizacyjnymi sporządzającymi samodzielnie sprawozdania finansowe.</t>
  </si>
  <si>
    <t xml:space="preserve">Odpisów amortyzacyjnych dokonuje się od pierwszego dnia miesiąca następującego po miesiącu, w którym dany tytuł przyjęto do używania. </t>
  </si>
  <si>
    <t xml:space="preserve">Tytuły wartości niematerialnych i prawnych o cenie niższej niż 3.500,00 są w momencie zakupu odpisane w koszty. </t>
  </si>
  <si>
    <t xml:space="preserve">Wartość początkową środków trwałych ujmuje się w księgach po cenie ich nabycia i umarza metodą liniową według następujących stawek procentowych:  </t>
  </si>
  <si>
    <t xml:space="preserve">Środki trwałe umarzane są według metody liniowej/degresywnej w okresie przewidywanego użytkowania, począwszy od pierwszego dnia miesiąca następującego po miesiącu, w którym przyjęto je do użytkowania.  </t>
  </si>
  <si>
    <t>Środki trwałe o cenie niższej niż 3.500,00 są ujmowane w ewidencji środków trwałych. W miesiącu przyjęcia do użytkowania następuje  jednorazowe odpisanie ich w koszty amortyzacji.</t>
  </si>
  <si>
    <t>Wartość środków trwałych w budowie wycenia się w wysokości kosztów poniesionych na nabycie lub wytworzenie środków trwałych, które powstaną  w wyniku zakończenia inwestycji.</t>
  </si>
  <si>
    <t>nieruchomości w cenie nabycia,</t>
  </si>
  <si>
    <t>wartości niematerialne i prawne w cenie nabycia,</t>
  </si>
  <si>
    <t>udziały lub akcje w cenie nabycia,</t>
  </si>
  <si>
    <t>inne papiery wartościowe w cenie nabycia,</t>
  </si>
  <si>
    <t>udzielone pożyczki w kwocie wymagającej zapłaty,</t>
  </si>
  <si>
    <t>inne długoterminowe aktywa finansowe w kwocie nominalnej,</t>
  </si>
  <si>
    <t>inne inwestycje długoterminowe w cenie nabycia.</t>
  </si>
  <si>
    <t>Inwestycje długoterminowe ujmuje się w księgach rachunkowych z uwzględnieniem odpisów z tytułu trwałej utraty ich wartości.</t>
  </si>
  <si>
    <t>inne krótkotetrminowe aktywa finansowe w kwocie nominalnej,</t>
  </si>
  <si>
    <t>inne inwestycje krótkoterminowe w cenie rynkowej.</t>
  </si>
  <si>
    <t>materiały i towary w cenie nabycia nie wyższej od ceny sprzedaży netto</t>
  </si>
  <si>
    <t>produkty gotowe w koszcie ich wytworzenia nie wyższym od cen sprzedaży netto</t>
  </si>
  <si>
    <t>półprodukty i produkty w toku w wysokości bezpośrednich kosztów ich wytworzenia nie wyższych od cen sprzedaży netto</t>
  </si>
  <si>
    <t>Odpisy aktualizujące wartość zapasów są dokonywane raz do roku. Zapasy uznaje się za przeterminowane po trzech latach od momentu przyjęcia ich do ewidencji księgowej.</t>
  </si>
  <si>
    <t>Należności wykazywane są w wartości netto (pomniejszonej o odpis aktualizacyjny).</t>
  </si>
  <si>
    <t>Należności wykazywane są w kwocie wymaganej zapłaty.</t>
  </si>
  <si>
    <t>Odpisy aktualizujące tworzone są z uwzględnieniem stopnia ryzyka, jakie wiąże się z daną należnością według następujących zasad:</t>
  </si>
  <si>
    <t>Odpis należności przedawnionych następuje po okresie przewidzianym prawem.</t>
  </si>
  <si>
    <t>Zobowiązania wyceniane są w kwocie wymagającej zapłaty.</t>
  </si>
  <si>
    <t>Zobowiązania warunkowe wobec jednostek powiązanych:</t>
  </si>
  <si>
    <t>– z tytułu gwarancji i poręczeń</t>
  </si>
  <si>
    <t>– z tytułu kaucji i wadiów</t>
  </si>
  <si>
    <t>– z tytułu indosu weksli</t>
  </si>
  <si>
    <t>– z tytułu zawartych, lecz jeszcze nie wykonanych umów</t>
  </si>
  <si>
    <t>– inne</t>
  </si>
  <si>
    <t>Zobowiązania warunkowe wobec jednostek pozostałych:</t>
  </si>
  <si>
    <t>przychody nie podatkowe</t>
  </si>
  <si>
    <t>rozwiązanie rezerw</t>
  </si>
  <si>
    <t>odsetki naliczone</t>
  </si>
  <si>
    <t>dywidendy otrzymane</t>
  </si>
  <si>
    <t xml:space="preserve">różnice kursowe z wyceny rozrachunków </t>
  </si>
  <si>
    <t xml:space="preserve">odpisy aktualizujące należności </t>
  </si>
  <si>
    <t xml:space="preserve">rezerwa na badanie bilansu </t>
  </si>
  <si>
    <t xml:space="preserve">rezerwa na urlopy </t>
  </si>
  <si>
    <t xml:space="preserve">darowizna </t>
  </si>
  <si>
    <t>przecena zapasów</t>
  </si>
  <si>
    <t>odsetki budżetowe</t>
  </si>
  <si>
    <t>odsetki od  kredytu</t>
  </si>
  <si>
    <t xml:space="preserve">przekroczenie limitu reprezentacji i reklamy </t>
  </si>
  <si>
    <t>VAT nkup</t>
  </si>
  <si>
    <t>niewypłacone umowy zlecenia (+ ZUS)</t>
  </si>
  <si>
    <t>amortyzacja</t>
  </si>
  <si>
    <t>PFRON</t>
  </si>
  <si>
    <t>rezerwy na roszczenia sporne</t>
  </si>
  <si>
    <t>pozostałe</t>
  </si>
  <si>
    <t>zapłacone odsetki od kredytów</t>
  </si>
  <si>
    <t>wypłacone umowy zlecenia</t>
  </si>
  <si>
    <t>utworzenie rezerwy podatkowej</t>
  </si>
  <si>
    <t>straty z lat ubiegłych</t>
  </si>
  <si>
    <t>Kursy przyjęte do wyceny pozycji bilansu oraz rachunku zysków i strat wyrażonych w walutach obcych</t>
  </si>
  <si>
    <t>Grupa 1</t>
  </si>
  <si>
    <t>Pożyczka 1</t>
  </si>
  <si>
    <t>Cena przejęcia</t>
  </si>
  <si>
    <t>Wartość aktywów netto</t>
  </si>
  <si>
    <t>Wartość firmy/Ujemna wartość firmy</t>
  </si>
  <si>
    <t xml:space="preserve">w Sądzie Rejonowym dla ……………., ………... Wydział Gospodarczy Krajowego Rejestru Sądowego, numer rejestru ………….. </t>
  </si>
  <si>
    <t>Podstawą działalności Spółki jest umowa Spółki z dnia ……………..,  sporządzona w (nawa kancelarii) w (miasto) pod sygnaturą akt Repertorium ……………. wraz z późniejszymi zmianami.</t>
  </si>
  <si>
    <t>Kapitał zakładowy Spółki  wynosi PLN ………….... Składa się z ………. udziałów o wartości nominalnej PLN ………. każdy.</t>
  </si>
  <si>
    <t>Kapitał zakładowy Spółki  wynosi PLN ………….... Składa się z ………. akcji o wartości nominalnej PLN ………. każdy.</t>
  </si>
  <si>
    <t>Pan/Pani</t>
  </si>
  <si>
    <t>Nazwa oddziału</t>
  </si>
  <si>
    <t>Adres oddziału</t>
  </si>
  <si>
    <t xml:space="preserve">Znane naszej spółce fakty, z których najistotniejsze zostały przedstawione w niniejszym sprawozdaniu, wskazują, że sytuacja spółki nie budzi obaw, co do funkcjonowania w dającej się przewidzieć przyszłości. </t>
  </si>
  <si>
    <t>Sąd Rejonowy</t>
  </si>
  <si>
    <t>Wydział Gospodarczy Krajowego Rejestru Sądowego</t>
  </si>
  <si>
    <t xml:space="preserve">XX-XX Miasto, ul. XXX </t>
  </si>
  <si>
    <t>XX-XX Stadt, ul. XXX</t>
  </si>
  <si>
    <t>Nieograniczony</t>
  </si>
  <si>
    <t>36 miesięcy</t>
  </si>
  <si>
    <t>60 miesięcy</t>
  </si>
  <si>
    <t>24-60 miesięcy</t>
  </si>
  <si>
    <t>darowizny</t>
  </si>
  <si>
    <t>Grupa 2</t>
  </si>
  <si>
    <t>Grupa 3</t>
  </si>
  <si>
    <t>Grupa 4</t>
  </si>
  <si>
    <t>Grupa 5</t>
  </si>
  <si>
    <t>Grupa 6</t>
  </si>
  <si>
    <t>Grupa 7</t>
  </si>
  <si>
    <t>Pożyczka 2</t>
  </si>
  <si>
    <t>Informacje o cenie przejęcia i wartości firmy</t>
  </si>
  <si>
    <t>Spółka X</t>
  </si>
  <si>
    <t>Spółka Y</t>
  </si>
  <si>
    <t>Imię i nazwisko</t>
  </si>
  <si>
    <t>członek zarządu</t>
  </si>
  <si>
    <t>w tym odsetki oraz skapitalizowane różnice kursowe od zobowiązań zaciągniętych w celu ich sfinansowania</t>
  </si>
  <si>
    <t>wynik finansowy netto oraz wartość kapitału własnego, z podziałem na grupy</t>
  </si>
  <si>
    <t>wartość aktywów trwałych</t>
  </si>
  <si>
    <t>przeciętne roczne zatrudnienie</t>
  </si>
  <si>
    <t>WAŻNIEJSZE OSIĄGNIĘCIA W DZIEDZINIE BADAŃ I ROZWOJU</t>
  </si>
  <si>
    <t>INFORMACJE O NABYCIU UDZIAŁÓW (AKCJI) WŁASNYCH</t>
  </si>
  <si>
    <t>Informacje o celu nabycia udziałów (akcji) własnych, liczbie i wartości nominalnej, ze wskazaniem, jaką część kapitału zakładowego reprezentują oraz cenie nabycia i cenie sprzedaży w przypadku ich zbycia.</t>
  </si>
  <si>
    <t>CZYNNIKI RYZYKA ZWIĄZANE Z PROWADZONĄ DZIAŁALNOŚCIĄ</t>
  </si>
  <si>
    <t xml:space="preserve">5. </t>
  </si>
  <si>
    <t>Opis ryzyk na jakie narażona jest jednostka (zmiany cen, kredytowego, istotnych zakłóceń przepływów środków pieniężnych oraz utraty płynności finansowej).</t>
  </si>
  <si>
    <t>Opis przyjętych przez jednostkę celów i metod zarządzania ryzykiem finansowym, łącznie z metodami zabezpieczenia istotnych rodzajów planowanych transakcji, dla których stosowana jest rachunkowość zabezpieczeń.</t>
  </si>
  <si>
    <t>Jeśli nie dotyczy, proszę to napisać.</t>
  </si>
  <si>
    <t>Opisać aktualną oraz przewidywaną sytuację finansową</t>
  </si>
  <si>
    <t>Jahresergebnis und Eigenkapital, unter Aufteilung in Gruppen</t>
  </si>
  <si>
    <t xml:space="preserve">Langfristige Vermögenswerte </t>
  </si>
  <si>
    <t>Beschäftigtenzahl im Jahresdurchschnitt</t>
  </si>
  <si>
    <t xml:space="preserve">RISIKOFAKTOREN IM RAHMEN DER GEWERBETÄTIGKEIT </t>
  </si>
  <si>
    <t xml:space="preserve">WICHTIGSTE ERRUNGENSCHAFTEN IM BEREICH FORSCHUNG UND ENTWICKLUNG </t>
  </si>
  <si>
    <t>Die immateriellen Vermögensgegenstände und Rechte werden zu Anschaffungskosten in den Büchern erfasst und nach der linearen Methode über folgenden Zeitraum abgeschrieben:</t>
  </si>
  <si>
    <t>Sachanlagevermögen</t>
  </si>
  <si>
    <t>Zusammenstellung des Sachanlagevermögens</t>
  </si>
  <si>
    <t>Umsatzerlöse und Finanzerträge</t>
  </si>
  <si>
    <t>Die Vorräte werden wie folgt bewertet:</t>
  </si>
  <si>
    <t>Veräußerung von immateriellen Vermögensgegenständen und Rechten sowie von Gegenständen des Sachanlagevermögens</t>
  </si>
  <si>
    <t>der Einziehung von Anteilen (Aktien)</t>
  </si>
  <si>
    <t>der Gewinnverwendung (gesetzlich)</t>
  </si>
  <si>
    <t>der Verlustdeckung</t>
  </si>
  <si>
    <t>dem Verlustvortrag zur Deckung</t>
  </si>
  <si>
    <t>Einzelaufstellung</t>
  </si>
  <si>
    <t>Unternehmensgegenstand der Gesellschaft:</t>
  </si>
  <si>
    <t>Anzahl der Aktien (Anteile):</t>
  </si>
  <si>
    <t>Art der Aktien (Anteile):</t>
  </si>
  <si>
    <t xml:space="preserve">darunter Zinsen und kapitalisierte Kursdifferenzen auf die zu deren Finanzierung aufgenommenen Verbindlichkeiten </t>
  </si>
  <si>
    <t>Beschreibung der Risiken, denen die Gesellschaft ausgesetzt ist (Preisänderungs- oder Kreditrisiko sowie Risiko wesentlicher Kapitalflussstörungen oder einer Liquiditätseinbuße).</t>
  </si>
  <si>
    <t>INFORMATIONEN ÜBER DEN ERWERB EIGENER ANTEILE (AKTIEN)</t>
  </si>
  <si>
    <t>Informationen über den Zweck des Erwerbs eigener Anteile (Aktien), die Zahl und den Nennwert, unter Angabe des Teils des gezeichneten Kapitals, den sie darstellen, sowie über den Kauf- und Verkaufspreis bei ihrer Veräußerung.</t>
  </si>
  <si>
    <r>
      <rPr>
        <sz val="10"/>
        <rFont val="Arial"/>
        <family val="2"/>
      </rPr>
      <t>These financial statements contain aggregate data combined with the data of internal organisational units which prepare independent financial statements.</t>
    </r>
  </si>
  <si>
    <r>
      <rPr>
        <sz val="10"/>
        <rFont val="Arial"/>
        <family val="2"/>
      </rPr>
      <t xml:space="preserve">Intangible assets are amortised as from the first day of the month following the month in which the asset was brought into service. </t>
    </r>
  </si>
  <si>
    <r>
      <rPr>
        <sz val="10"/>
        <rFont val="Arial"/>
        <family val="2"/>
      </rPr>
      <t xml:space="preserve">Intangible assets, the cost of which is less than PLN 3.500,00 are amortised as a one-off charge at the moment of their acquisition. </t>
    </r>
  </si>
  <si>
    <r>
      <rPr>
        <sz val="10"/>
        <rFont val="Arial"/>
        <family val="2"/>
      </rPr>
      <t xml:space="preserve">The initial value of tangible assets is recognised in the books of account at the acquisition cost and depreciated on the basis of the straight-line method at the following percentage rates:  </t>
    </r>
  </si>
  <si>
    <r>
      <rPr>
        <sz val="10"/>
        <rFont val="Arial"/>
        <family val="2"/>
      </rPr>
      <t>Tangible assets the cost of which is less than PLN 3.500,00 are recognised under the tangible assets records. They are depreciated as a one-off charge in the month in which they were brought into service.</t>
    </r>
  </si>
  <si>
    <r>
      <rPr>
        <sz val="10"/>
        <rFont val="Arial"/>
        <family val="2"/>
      </rPr>
      <t>real properties – at the acquisition cost;</t>
    </r>
  </si>
  <si>
    <r>
      <rPr>
        <sz val="10"/>
        <rFont val="Arial"/>
        <family val="2"/>
      </rPr>
      <t>intangible assets – at the acquisition cost;</t>
    </r>
  </si>
  <si>
    <r>
      <rPr>
        <sz val="10"/>
        <rFont val="Arial"/>
        <family val="2"/>
      </rPr>
      <t>shares – at the acquisition cost;</t>
    </r>
  </si>
  <si>
    <r>
      <rPr>
        <sz val="10"/>
        <rFont val="Arial"/>
        <family val="2"/>
      </rPr>
      <t>other securities – at the acquisition cost;</t>
    </r>
  </si>
  <si>
    <r>
      <rPr>
        <sz val="10"/>
        <rFont val="Arial"/>
        <family val="2"/>
      </rPr>
      <t>loans advanced – at the amount due;</t>
    </r>
  </si>
  <si>
    <r>
      <rPr>
        <sz val="10"/>
        <rFont val="Arial"/>
        <family val="2"/>
      </rPr>
      <t>other non-current financial assets – at the nominal value;</t>
    </r>
  </si>
  <si>
    <r>
      <rPr>
        <sz val="10"/>
        <rFont val="Arial"/>
        <family val="2"/>
      </rPr>
      <t>other non-current investments – at the acquisition cost;</t>
    </r>
  </si>
  <si>
    <r>
      <rPr>
        <sz val="10"/>
        <rFont val="Arial"/>
        <family val="2"/>
      </rPr>
      <t>Non-current investments are disclosed in the books taking into account the impairment loss.</t>
    </r>
  </si>
  <si>
    <r>
      <rPr>
        <sz val="10"/>
        <rFont val="Arial"/>
        <family val="2"/>
      </rPr>
      <t>other current financial assets – at the nominal value;</t>
    </r>
  </si>
  <si>
    <r>
      <rPr>
        <sz val="10"/>
        <rFont val="Arial"/>
        <family val="2"/>
      </rPr>
      <t>other current investments – at the market price;</t>
    </r>
  </si>
  <si>
    <r>
      <rPr>
        <sz val="10"/>
        <rFont val="Arial"/>
        <family val="2"/>
      </rPr>
      <t>raw materials and merchandise – at the acquisition cost not higher than the net sales price;</t>
    </r>
  </si>
  <si>
    <r>
      <rPr>
        <sz val="10"/>
        <rFont val="Arial"/>
        <family val="2"/>
      </rPr>
      <t>finished goods – at their production cost not higher than the net sales price;</t>
    </r>
  </si>
  <si>
    <r>
      <rPr>
        <sz val="10"/>
        <rFont val="Arial"/>
        <family val="2"/>
      </rPr>
      <t>semi-finished goods and work-in-progress – at their direct production cost not higher than the net sales price.</t>
    </r>
  </si>
  <si>
    <r>
      <rPr>
        <sz val="10"/>
        <rFont val="Arial"/>
        <family val="2"/>
      </rPr>
      <t>In order to value the disposal of tangible current assets, the first-in first-out method (FIFO) has been adopted.</t>
    </r>
  </si>
  <si>
    <r>
      <rPr>
        <sz val="10"/>
        <rFont val="Arial"/>
        <family val="2"/>
      </rPr>
      <t>Receivables are disclosed at the net value (less the value adjustment write-down).</t>
    </r>
  </si>
  <si>
    <r>
      <rPr>
        <sz val="10"/>
        <rFont val="Arial"/>
        <family val="2"/>
      </rPr>
      <t>Receivables are disclosed at the amount due.</t>
    </r>
  </si>
  <si>
    <r>
      <rPr>
        <sz val="10"/>
        <rFont val="Arial"/>
        <family val="2"/>
      </rPr>
      <t>Value adjustment write-downs are made while taking into account the degree of the risk related to a given receivable, in accordance with the following principles:</t>
    </r>
  </si>
  <si>
    <r>
      <rPr>
        <sz val="10"/>
        <rFont val="Arial"/>
        <family val="2"/>
      </rPr>
      <t>Time-barred debts are subject to a write-off after the period provided for by the law lapses.</t>
    </r>
  </si>
  <si>
    <r>
      <rPr>
        <sz val="10"/>
        <rFont val="Arial"/>
        <family val="2"/>
      </rPr>
      <t>Liabilities are recognised at the amount due.</t>
    </r>
  </si>
  <si>
    <r>
      <rPr>
        <sz val="10"/>
        <rFont val="Arial"/>
        <family val="2"/>
      </rPr>
      <t>Contingent liabilities against related parties:</t>
    </r>
  </si>
  <si>
    <r>
      <rPr>
        <sz val="10"/>
        <rFont val="Arial"/>
        <family val="2"/>
      </rPr>
      <t>– guaranties and warranties</t>
    </r>
  </si>
  <si>
    <r>
      <rPr>
        <sz val="10"/>
        <rFont val="Arial"/>
        <family val="2"/>
      </rPr>
      <t>– deposits and bid securities</t>
    </r>
  </si>
  <si>
    <r>
      <rPr>
        <sz val="10"/>
        <rFont val="Arial"/>
        <family val="2"/>
      </rPr>
      <t>– bills of exchange endorsed</t>
    </r>
  </si>
  <si>
    <r>
      <rPr>
        <sz val="10"/>
        <rFont val="Arial"/>
        <family val="2"/>
      </rPr>
      <t>– due from contracts concluded but not yet performed</t>
    </r>
  </si>
  <si>
    <r>
      <rPr>
        <sz val="10"/>
        <rFont val="Arial"/>
        <family val="2"/>
      </rPr>
      <t>– other</t>
    </r>
  </si>
  <si>
    <r>
      <rPr>
        <sz val="10"/>
        <rFont val="Arial"/>
        <family val="2"/>
      </rPr>
      <t>Contingent liabilities against third parties:</t>
    </r>
  </si>
  <si>
    <r>
      <rPr>
        <sz val="10"/>
        <rFont val="Arial"/>
        <family val="2"/>
      </rPr>
      <t>Total</t>
    </r>
  </si>
  <si>
    <r>
      <rPr>
        <sz val="10"/>
        <rFont val="Arial"/>
        <family val="2"/>
      </rPr>
      <t>reversal of provisions</t>
    </r>
  </si>
  <si>
    <r>
      <rPr>
        <sz val="10"/>
        <rFont val="Arial"/>
        <family val="2"/>
      </rPr>
      <t>interest accrued</t>
    </r>
  </si>
  <si>
    <r>
      <rPr>
        <sz val="10"/>
        <rFont val="Arial"/>
        <family val="2"/>
      </rPr>
      <t>dividends received</t>
    </r>
  </si>
  <si>
    <r>
      <rPr>
        <sz val="10"/>
        <rFont val="Arial"/>
        <family val="2"/>
      </rPr>
      <t xml:space="preserve">gains (losses) from valuation of transactions </t>
    </r>
  </si>
  <si>
    <r>
      <rPr>
        <sz val="10"/>
        <rFont val="Arial"/>
        <family val="2"/>
      </rPr>
      <t xml:space="preserve">value adjustment write-downs of receivables </t>
    </r>
  </si>
  <si>
    <r>
      <rPr>
        <sz val="10"/>
        <rFont val="Arial"/>
        <family val="2"/>
      </rPr>
      <t xml:space="preserve">provision for financial statements audit </t>
    </r>
  </si>
  <si>
    <r>
      <rPr>
        <sz val="10"/>
        <rFont val="Arial"/>
        <family val="2"/>
      </rPr>
      <t xml:space="preserve">Provision for unused holiday leave </t>
    </r>
  </si>
  <si>
    <r>
      <rPr>
        <sz val="10"/>
        <rFont val="Arial"/>
        <family val="2"/>
      </rPr>
      <t xml:space="preserve">donation </t>
    </r>
  </si>
  <si>
    <r>
      <rPr>
        <sz val="10"/>
        <rFont val="Arial"/>
        <family val="2"/>
      </rPr>
      <t>revaluation of inventories</t>
    </r>
  </si>
  <si>
    <r>
      <rPr>
        <sz val="10"/>
        <rFont val="Arial"/>
        <family val="2"/>
      </rPr>
      <t>interest payable to state budget</t>
    </r>
  </si>
  <si>
    <r>
      <rPr>
        <sz val="10"/>
        <rFont val="Arial"/>
        <family val="2"/>
      </rPr>
      <t>bank loan interest</t>
    </r>
  </si>
  <si>
    <r>
      <rPr>
        <sz val="10"/>
        <rFont val="Arial"/>
        <family val="2"/>
      </rPr>
      <t xml:space="preserve">expenses for official entertainment and advertising, above limit </t>
    </r>
  </si>
  <si>
    <r>
      <rPr>
        <sz val="10"/>
        <rFont val="Arial"/>
        <family val="2"/>
      </rPr>
      <t>VAT non-tax-deductible</t>
    </r>
  </si>
  <si>
    <r>
      <rPr>
        <sz val="10"/>
        <rFont val="Arial"/>
        <family val="2"/>
      </rPr>
      <t>remuneration under contracts of mandate, unpaid (+ ZUS)</t>
    </r>
  </si>
  <si>
    <r>
      <rPr>
        <sz val="10"/>
        <rFont val="Arial"/>
        <family val="2"/>
      </rPr>
      <t>depreciation and amortisation</t>
    </r>
  </si>
  <si>
    <r>
      <rPr>
        <sz val="10"/>
        <rFont val="Arial"/>
        <family val="2"/>
      </rPr>
      <t>State Fund for Rehabilitation of the Disabled (PFRON)</t>
    </r>
  </si>
  <si>
    <r>
      <rPr>
        <sz val="10"/>
        <rFont val="Arial"/>
        <family val="2"/>
      </rPr>
      <t>provisions for disputable claims</t>
    </r>
  </si>
  <si>
    <r>
      <rPr>
        <sz val="10"/>
        <rFont val="Arial"/>
        <family val="2"/>
      </rPr>
      <t>other</t>
    </r>
  </si>
  <si>
    <r>
      <rPr>
        <sz val="10"/>
        <rFont val="Arial"/>
        <family val="2"/>
      </rPr>
      <t>bank loan interest, paid</t>
    </r>
  </si>
  <si>
    <r>
      <rPr>
        <sz val="10"/>
        <rFont val="Arial"/>
        <family val="2"/>
      </rPr>
      <t>dues under contracts of mandate, paid</t>
    </r>
  </si>
  <si>
    <r>
      <rPr>
        <sz val="10"/>
        <rFont val="Arial"/>
        <family val="2"/>
      </rPr>
      <t>tax provision, made</t>
    </r>
  </si>
  <si>
    <r>
      <rPr>
        <sz val="10"/>
        <rFont val="Arial"/>
        <family val="2"/>
      </rPr>
      <t>accumulated loss carried forward</t>
    </r>
  </si>
  <si>
    <r>
      <rPr>
        <sz val="10"/>
        <rFont val="Arial"/>
        <family val="2"/>
      </rPr>
      <t>Foreign exchange rates assumed for valuation of balance sheet items and income statement items denominated in foreign currencies</t>
    </r>
  </si>
  <si>
    <r>
      <rPr>
        <sz val="10"/>
        <rFont val="Arial"/>
        <family val="2"/>
      </rPr>
      <t>(indirect method)</t>
    </r>
  </si>
  <si>
    <r>
      <rPr>
        <sz val="10"/>
        <rFont val="Arial"/>
        <family val="2"/>
      </rPr>
      <t>Group 1</t>
    </r>
  </si>
  <si>
    <r>
      <rPr>
        <sz val="10"/>
        <rFont val="Arial"/>
        <family val="2"/>
      </rPr>
      <t>Group 2</t>
    </r>
  </si>
  <si>
    <r>
      <rPr>
        <sz val="10"/>
        <rFont val="Arial"/>
        <family val="2"/>
      </rPr>
      <t>Group 3</t>
    </r>
  </si>
  <si>
    <r>
      <rPr>
        <sz val="10"/>
        <rFont val="Arial"/>
        <family val="2"/>
      </rPr>
      <t>Group 4</t>
    </r>
  </si>
  <si>
    <r>
      <rPr>
        <sz val="10"/>
        <rFont val="Arial"/>
        <family val="2"/>
      </rPr>
      <t>Group 5</t>
    </r>
  </si>
  <si>
    <r>
      <rPr>
        <sz val="10"/>
        <rFont val="Arial"/>
        <family val="2"/>
      </rPr>
      <t>Group 6</t>
    </r>
  </si>
  <si>
    <r>
      <rPr>
        <sz val="10"/>
        <rFont val="Arial"/>
        <family val="2"/>
      </rPr>
      <t>Group 7</t>
    </r>
  </si>
  <si>
    <r>
      <rPr>
        <sz val="10"/>
        <rFont val="Arial"/>
        <family val="2"/>
      </rPr>
      <t>Loan 1</t>
    </r>
  </si>
  <si>
    <r>
      <rPr>
        <sz val="10"/>
        <rFont val="Arial"/>
        <family val="2"/>
      </rPr>
      <t>Loan 2</t>
    </r>
  </si>
  <si>
    <r>
      <rPr>
        <sz val="10"/>
        <rFont val="Arial"/>
        <family val="2"/>
        <charset val="238"/>
      </rPr>
      <t>Information on acquisition cost and goodwill</t>
    </r>
  </si>
  <si>
    <r>
      <rPr>
        <sz val="10"/>
        <rFont val="Arial"/>
        <family val="2"/>
      </rPr>
      <t>Item</t>
    </r>
  </si>
  <si>
    <r>
      <rPr>
        <sz val="10"/>
        <rFont val="Arial"/>
        <family val="2"/>
      </rPr>
      <t>Acquisition cost</t>
    </r>
  </si>
  <si>
    <r>
      <rPr>
        <sz val="10"/>
        <rFont val="Arial"/>
        <family val="2"/>
      </rPr>
      <t>Net assets by value</t>
    </r>
  </si>
  <si>
    <r>
      <rPr>
        <sz val="10"/>
        <rFont val="Arial"/>
        <family val="2"/>
      </rPr>
      <t>Goodwill / Negative goodwill</t>
    </r>
  </si>
  <si>
    <r>
      <rPr>
        <sz val="10"/>
        <rFont val="Arial"/>
        <family val="2"/>
      </rPr>
      <t>Company X</t>
    </r>
  </si>
  <si>
    <r>
      <rPr>
        <sz val="10"/>
        <rFont val="Arial"/>
        <family val="2"/>
      </rPr>
      <t>Company Y</t>
    </r>
  </si>
  <si>
    <r>
      <rPr>
        <sz val="10"/>
        <rFont val="Arial"/>
        <family val="2"/>
      </rPr>
      <t>Description of goodwill amortisation method.</t>
    </r>
  </si>
  <si>
    <r>
      <rPr>
        <sz val="10"/>
        <rFont val="Arial"/>
        <family val="2"/>
      </rPr>
      <t xml:space="preserve">in the District Court for ……………., ………... Commercial Division of the National Court Register, under number ………….. </t>
    </r>
  </si>
  <si>
    <r>
      <rPr>
        <sz val="10"/>
        <rFont val="Arial"/>
        <family val="2"/>
      </rPr>
      <t>The Company’s share capital amounts to PLN ………….... It consists of ………. shares in the nominal value of PLN ………. each.</t>
    </r>
  </si>
  <si>
    <r>
      <rPr>
        <sz val="10"/>
        <rFont val="Arial"/>
        <family val="2"/>
      </rPr>
      <t>Mr/Ms</t>
    </r>
  </si>
  <si>
    <r>
      <rPr>
        <sz val="10"/>
        <rFont val="Arial"/>
        <family val="2"/>
      </rPr>
      <t>Branch name</t>
    </r>
  </si>
  <si>
    <r>
      <rPr>
        <sz val="10"/>
        <rFont val="Arial"/>
        <family val="2"/>
      </rPr>
      <t>Branch address</t>
    </r>
  </si>
  <si>
    <r>
      <rPr>
        <sz val="10"/>
        <rFont val="Arial"/>
        <family val="2"/>
      </rPr>
      <t>The Company earns revenue from sale of services in Poland and/or abroad.</t>
    </r>
  </si>
  <si>
    <r>
      <rPr>
        <sz val="10"/>
        <rFont val="Arial"/>
        <family val="2"/>
      </rPr>
      <t>In the period under consideration, the Company earned the net profit of PLN …………... made up in particular of ………………….</t>
    </r>
  </si>
  <si>
    <r>
      <rPr>
        <sz val="10"/>
        <rFont val="Arial"/>
        <family val="2"/>
      </rPr>
      <t xml:space="preserve">The facts and circumstances we are aware of, the most important of which are outlined in this report, indicate that there are no threats to the Company's operations in the foreseeable future. </t>
    </r>
  </si>
  <si>
    <r>
      <rPr>
        <sz val="10"/>
        <rFont val="Arial"/>
        <family val="2"/>
      </rPr>
      <t>Full name</t>
    </r>
  </si>
  <si>
    <r>
      <rPr>
        <sz val="10"/>
        <rFont val="Arial"/>
        <family val="2"/>
      </rPr>
      <t>Member of Management Board</t>
    </r>
  </si>
  <si>
    <r>
      <rPr>
        <sz val="10"/>
        <rFont val="Arial"/>
        <family val="2"/>
      </rPr>
      <t>Management Board and representation</t>
    </r>
  </si>
  <si>
    <r>
      <rPr>
        <sz val="10"/>
        <rFont val="Arial"/>
        <family val="2"/>
      </rPr>
      <t>District Court</t>
    </r>
  </si>
  <si>
    <r>
      <rPr>
        <sz val="10"/>
        <rFont val="Arial"/>
        <family val="2"/>
      </rPr>
      <t>Commercial Division of the National Court Register</t>
    </r>
  </si>
  <si>
    <r>
      <rPr>
        <sz val="10"/>
        <rFont val="Arial"/>
        <family val="2"/>
      </rPr>
      <t xml:space="preserve">XX-XX town, ul. XXX </t>
    </r>
  </si>
  <si>
    <r>
      <rPr>
        <sz val="10"/>
        <rFont val="Arial"/>
        <family val="2"/>
      </rPr>
      <t>Unlimited</t>
    </r>
  </si>
  <si>
    <r>
      <rPr>
        <sz val="10"/>
        <rFont val="Arial"/>
        <family val="2"/>
      </rPr>
      <t>36 months</t>
    </r>
  </si>
  <si>
    <r>
      <rPr>
        <sz val="10"/>
        <rFont val="Arial"/>
        <family val="2"/>
      </rPr>
      <t>60 months</t>
    </r>
  </si>
  <si>
    <r>
      <rPr>
        <sz val="10"/>
        <rFont val="Arial"/>
        <family val="2"/>
      </rPr>
      <t>including interest and capitalised foreign exchange gains (losses) on liabilities incurred to finance them</t>
    </r>
  </si>
  <si>
    <r>
      <rPr>
        <sz val="10"/>
        <rFont val="Arial"/>
        <family val="2"/>
      </rPr>
      <t>revenue from sale of finished goods, merchandise and raw materials, and financial income</t>
    </r>
  </si>
  <si>
    <r>
      <rPr>
        <sz val="10"/>
        <rFont val="Arial"/>
        <family val="2"/>
      </rPr>
      <t>RISK FACTORS RELATED TO BUSINESS ACTIVITY</t>
    </r>
  </si>
  <si>
    <r>
      <rPr>
        <sz val="10"/>
        <rFont val="Arial"/>
        <family val="2"/>
      </rPr>
      <t>MAJOR R&amp;D ACHIEVEMENTS</t>
    </r>
  </si>
  <si>
    <r>
      <rPr>
        <sz val="10"/>
        <rFont val="Arial"/>
        <family val="2"/>
      </rPr>
      <t>INFORMATION ON PURCHASE OF TREASURY SHARES</t>
    </r>
  </si>
  <si>
    <r>
      <rPr>
        <sz val="10"/>
        <rFont val="Arial"/>
        <family val="2"/>
      </rPr>
      <t>Information on the purpose of purchase of treasury shares, their number and nominal value, including the amount of the share capital they represent, and their acquisition cost and sales price if they are disposed of.</t>
    </r>
  </si>
  <si>
    <r>
      <rPr>
        <sz val="10"/>
        <rFont val="Arial"/>
        <family val="2"/>
      </rPr>
      <t>The information on applying the corporate governance principles should be provided with respect to the entities whose securities have been admitted for trading in one of the regulated markets of the European Economic Area.</t>
    </r>
  </si>
  <si>
    <t>ATTENTION !!! Data from yellow fields are not translated automatically.</t>
  </si>
  <si>
    <t>Intangible assets are recognised in the books of account at their acquisition cost and amortised on the basis of the straight-line method in the period:</t>
  </si>
  <si>
    <t>Profit (loss) on sales</t>
  </si>
  <si>
    <t>Loss on disposal of non-financial non-current assets</t>
  </si>
  <si>
    <t>Profit (loss) on operating activities</t>
  </si>
  <si>
    <t>Gain on disposal of investments</t>
  </si>
  <si>
    <t>Loss on disposal of investments</t>
  </si>
  <si>
    <t>Total gains (losses) on investing activities</t>
  </si>
  <si>
    <t>Profit (loss) on particular types of activities, shown in the income statement for the audited period:</t>
  </si>
  <si>
    <t>- profit (loss) on sales</t>
  </si>
  <si>
    <t>- profit (loss) on other operating activities</t>
  </si>
  <si>
    <t>- profit (loss) on financing activities</t>
  </si>
  <si>
    <t>Profit (loss) on ordinary activities</t>
  </si>
  <si>
    <t>Gross profit (loss) on sales</t>
  </si>
  <si>
    <t>Gain (loss) on investing activities</t>
  </si>
  <si>
    <t>A.II.4. Gain (loss) on investing activities</t>
  </si>
  <si>
    <t>Profit (loss) on the sale of investment assets</t>
  </si>
  <si>
    <t>Losses on extraordinary items</t>
  </si>
  <si>
    <t>Profit on sales against sale of finished goods and merchandise</t>
  </si>
  <si>
    <t>Borrowings and loans</t>
  </si>
  <si>
    <t>change in cash and cash equivalents arising from foreign exchange gains (losses)</t>
  </si>
  <si>
    <r>
      <rPr>
        <sz val="10"/>
        <rFont val="Arial"/>
        <family val="2"/>
      </rPr>
      <t xml:space="preserve">Tangible assets are depreciated on the basis of the straight-line/declining method over the expected useful life, starting from the first day of the month following the month in which they were brought into service.  </t>
    </r>
  </si>
  <si>
    <r>
      <rPr>
        <sz val="10"/>
        <rFont val="Arial"/>
        <family val="2"/>
      </rPr>
      <t>Assets under construction are valued at the costs incurred to acquire or manufacture the tangible assets to be created once the investment is completed.</t>
    </r>
  </si>
  <si>
    <r>
      <rPr>
        <sz val="10"/>
        <rFont val="Arial"/>
        <family val="2"/>
      </rPr>
      <t>Value adjustment write-downs of inventories are made annually. Inventories are regarded as overdue after three years from being entered in the accounting records.</t>
    </r>
  </si>
  <si>
    <r>
      <rPr>
        <sz val="10"/>
        <rFont val="Arial"/>
        <family val="2"/>
      </rPr>
      <t>non-taxable revenues</t>
    </r>
  </si>
  <si>
    <r>
      <rPr>
        <sz val="10"/>
        <rFont val="Arial"/>
        <family val="2"/>
      </rPr>
      <t>donations</t>
    </r>
  </si>
  <si>
    <r>
      <rPr>
        <sz val="10"/>
        <rFont val="Arial"/>
        <family val="2"/>
      </rPr>
      <t>The Company conducts its business activity on the basis of the Articles of Association dated …………….., drawn up in the notary office in (location), and recorded in Register no. ……………., as amended.</t>
    </r>
  </si>
  <si>
    <r>
      <rPr>
        <sz val="10"/>
        <rFont val="Arial"/>
        <family val="2"/>
      </rPr>
      <t>net profit (loss) and owners' equity, in breakdown by group</t>
    </r>
  </si>
  <si>
    <r>
      <rPr>
        <sz val="10"/>
        <rFont val="Arial"/>
        <family val="2"/>
      </rPr>
      <t>non-current assets value</t>
    </r>
  </si>
  <si>
    <r>
      <rPr>
        <sz val="10"/>
        <rFont val="Arial"/>
        <family val="2"/>
      </rPr>
      <t>annual average employment</t>
    </r>
  </si>
  <si>
    <r>
      <rPr>
        <sz val="10"/>
        <rFont val="Arial"/>
        <family val="2"/>
      </rPr>
      <t>Description of the risks (price fluctuation risk, credit risk, substantial cash flow disruptions and loss of liquidity) to which the Company is exposed.</t>
    </r>
  </si>
  <si>
    <r>
      <rPr>
        <sz val="10"/>
        <rFont val="Arial"/>
        <family val="2"/>
      </rPr>
      <t>Description of the goals and methods adopted by the Company to manage the financial risk, including the methods to secure important types of the planned transactions to which the hedging accounting is applied.</t>
    </r>
  </si>
  <si>
    <r>
      <rPr>
        <sz val="10"/>
        <rFont val="Arial"/>
        <family val="2"/>
      </rPr>
      <t>24–60 months</t>
    </r>
  </si>
  <si>
    <t>Accumulated profit carried forward at the beginning of the period</t>
  </si>
  <si>
    <t xml:space="preserve">Accumulated profit carried forward at the beginning of the period, after corrections </t>
  </si>
  <si>
    <t>Accumulated profit carried forward at the end of the period</t>
  </si>
  <si>
    <t>Accumulated loss carried forward at the beginning of the period</t>
  </si>
  <si>
    <t>Accumulated loss carried forward at the beginning of the period after corrections</t>
  </si>
  <si>
    <t>Accumulated loss carried forward at the end of the period</t>
  </si>
  <si>
    <t xml:space="preserve">Balance at the end of the financial year </t>
  </si>
  <si>
    <t>Liabilities against state budget or units of territorial self-government, due to obtained ownership right to buildings and structures</t>
  </si>
  <si>
    <t>As of the balance sheet date the shares in the Company are held by:</t>
  </si>
  <si>
    <t>91–180 days</t>
  </si>
  <si>
    <t>Kapitał własny – stan na XX.XX.XXXX</t>
  </si>
  <si>
    <t>Eigenkapital – Stand zum XX.XX.XXXX</t>
  </si>
  <si>
    <t>GA – dane ogólne o Spółce</t>
  </si>
  <si>
    <t>GA – Allgemeine Angaben über die Gesellschaft</t>
  </si>
  <si>
    <t>GA – general information on the Company</t>
  </si>
  <si>
    <t>RZiS Por. – rachunek zysków i strat w wersji porównawczej</t>
  </si>
  <si>
    <t>RZiS Por. – Gewinn- und Verlustrechnung nach dem Gesamtkostenverfahren</t>
  </si>
  <si>
    <t>RZiS Por. – Income statement – nature of expense method</t>
  </si>
  <si>
    <t>RZiS Kal. – rachunek zysków i strat w wersji kalkulacyjnej</t>
  </si>
  <si>
    <t>RZiS Kal. – Gewinn- und Verlustrechnung nach dem Umsatzkostenverfahren</t>
  </si>
  <si>
    <t>RZiS Kal. – Income statement – function of expense method</t>
  </si>
  <si>
    <t>CF mp – rachunek przepływów środków pieniężnych sporządzony metodą pośrednią</t>
  </si>
  <si>
    <t>CF mp. – Kapitalflussrechnung erstellt nach der indirekten Methode</t>
  </si>
  <si>
    <t>CF mp – Cash flow statement prepared using the indirect method</t>
  </si>
  <si>
    <t>CF mb – rachunek przepływów środków pieniężnych sporządzony metodą bezpośrednią</t>
  </si>
  <si>
    <t>CF mb – Cash flow statement prepared using the direct method</t>
  </si>
  <si>
    <t>CF mb – Kapitalflussrechnung erstellt nach der direkten Methode</t>
  </si>
  <si>
    <t>Z. Zm. w Kap. – zestawienie zmian w kapitale (funduszu) własnym</t>
  </si>
  <si>
    <t>Z Zm. w Kap. – Eigenkapitalspiegel</t>
  </si>
  <si>
    <t>Z. Zm. w Kap. – Statement of changes in equity</t>
  </si>
  <si>
    <t>nota 1.1.a – zestawienie wartości niematerialnych i prawnych</t>
  </si>
  <si>
    <t>nota 1.1.a – Zusammenstellung der immateriellen Vermögensgegenstände und Rechte</t>
  </si>
  <si>
    <t>nota 1.1.b – zestawienie rzeczowych aktywów trwałych</t>
  </si>
  <si>
    <t>nota 1.1.b – Zusammenstellung des Sachanlagevermögens</t>
  </si>
  <si>
    <t>nota 1.1.c – zestawienie inwestycji długoterminowych</t>
  </si>
  <si>
    <t>nota do CF – informacje dodatkowe do sprawozdania z przepływów środków pieniężnych</t>
  </si>
  <si>
    <t>nota do CF – Zusätzliche Informationen über die Kapitalflussrechnung</t>
  </si>
  <si>
    <t>SPRAWOZDANIE – sprawozdanie Zarządu z działalności jednostki</t>
  </si>
  <si>
    <t>Proponowany podział zysku – jeśli wypłacony wspólnikom</t>
  </si>
  <si>
    <t>Proposed distribution of profit – if paid to the shareholders</t>
  </si>
  <si>
    <t>Immobilien – zu Anschaffungskosten;</t>
  </si>
  <si>
    <t>Immaterielle Vermögensgegenstände und Rechte – zu Anschaffungskosten;</t>
  </si>
  <si>
    <t>sonstige Wertpapiere – zu Anschaffungskosten;</t>
  </si>
  <si>
    <t>Ausleihungen – zu Rückzahlungsbeträgen;</t>
  </si>
  <si>
    <t>sonstige langfristige Investitionen – zu Anschaffungskosten.</t>
  </si>
  <si>
    <t>sonstige kurzfristige Investitionen – zu Marktpreisen.</t>
  </si>
  <si>
    <t>Roh-, Hilfs- und Betriebsstoffe und Waren – zu Anschaffungskosten, die nicht höher als Nettoverkaufspreise sind;</t>
  </si>
  <si>
    <t>Jako zasadę wyceny wartości rozchodu rzeczowych składników aktywów obrotowych przyjęto metodę "pierwsze przyszło – pierwsze wyszło".</t>
  </si>
  <si>
    <t>Umsatzsteuer – nicht abzugsfähig</t>
  </si>
  <si>
    <t>0–90 dni</t>
  </si>
  <si>
    <t>91–180 dni</t>
  </si>
  <si>
    <t>181–360 dni</t>
  </si>
  <si>
    <t>0–90 Tage</t>
  </si>
  <si>
    <t>91–180 Tage</t>
  </si>
  <si>
    <t>181–360 Tage</t>
  </si>
  <si>
    <t>181–360 days</t>
  </si>
  <si>
    <t xml:space="preserve">3) including overdue liabilities covered by bankruptcy, liquidation and arrangement proceedings
</t>
  </si>
  <si>
    <t>Unrelated parties</t>
  </si>
  <si>
    <t>Recognition under costs of the financial year</t>
  </si>
  <si>
    <t>Settlement of main items which cause differences between taxable income and profit (loss) before tax</t>
  </si>
  <si>
    <t>gross profit (loss)</t>
  </si>
  <si>
    <t>(+) non-tax-deductible costs</t>
  </si>
  <si>
    <t>(+) non-tax-deductible costs carried forward, deductible in the financial year</t>
  </si>
  <si>
    <t>Production costs of finished goods, capitalised</t>
  </si>
  <si>
    <t>Cash and cash equivalents at the beginning of the financial year</t>
  </si>
  <si>
    <t>Cash and cash equivalents as the end of the financial year</t>
  </si>
  <si>
    <t>Average employment in the Company during the financial year in breakdown by professional groups</t>
  </si>
  <si>
    <t>Percentage share of the entity in the joint venture</t>
  </si>
  <si>
    <t>percentage of shares</t>
  </si>
  <si>
    <t>- name and registered office of the entity preparing the consolidated financial statements at a higher level of the group as well as the place of their publishing</t>
  </si>
  <si>
    <t>Owners' equity – balance as of XX.XX.XXXX.</t>
  </si>
  <si>
    <t>Subsidies in the year of their reception, if they were received in total, included in the proft (loss) for the relevant period</t>
  </si>
  <si>
    <t>Net profit (loss)</t>
  </si>
  <si>
    <t>SPRAWOZDANIE – Management Report</t>
  </si>
  <si>
    <t>Interest on bank loans</t>
  </si>
  <si>
    <t>Redemption of borrowings and loans contracted and other financial liabilities (minus)</t>
  </si>
  <si>
    <t>MANAGEMENT REPORT OF</t>
  </si>
  <si>
    <t>tu 'Rozliczenia międzyokresowe' wynikają pewnie z terminologii w ustawie, ALE w 488 jest w PL 'Bierne rozliczenia międzyokresowe' i jako odpowiednik 'Accruals' - gdyby tu (w wersji PL) było też tak, sytuacja byłaby klarowna</t>
  </si>
  <si>
    <t>Information on the company with which the entity has merged, the consolidation accounted for using the acquisition method</t>
  </si>
  <si>
    <t>Information on the companies with which the entity has merged, the consolidation accounted for using the pooling of interests method</t>
  </si>
  <si>
    <t>A.II.3. Interest and dividends</t>
  </si>
  <si>
    <t>wartość przychodów netto ze sprzedaży produktów, towarów i materiałów oraz przychodów finansowych</t>
  </si>
  <si>
    <t>The employment in the Company as of " &amp; dzb &amp; " amounted to …………… persons/person</t>
  </si>
  <si>
    <t>including interest and capitalised foreign exchange gains (losses) on liabilities incurred to finance them</t>
  </si>
  <si>
    <t>revenue from sale of finished goods, merchandise and raw materials, and financial income</t>
  </si>
  <si>
    <t>der Verwendung des Gewinnvortrags</t>
  </si>
  <si>
    <t>Zaliczki na dostawy i usługi</t>
  </si>
  <si>
    <t>Anzahlungen auf Lieferungen und Leistungen</t>
  </si>
  <si>
    <t>Advance payments on account of supplies and services</t>
  </si>
  <si>
    <t>Od pozostałych jednostek, w których jednostka posiada zaangażowanie w kapitale</t>
  </si>
  <si>
    <t>Należności od pozostałych jednostek, w których jednostka posiada zaangażowanie w kapitale</t>
  </si>
  <si>
    <t>Forderungen gegen dritte Unternehmen, an denen eine Beteiligung vorliegt</t>
  </si>
  <si>
    <t xml:space="preserve">Outstanding share capital contributions </t>
  </si>
  <si>
    <t xml:space="preserve">Ausstehende Einlagen auf das gezeichnete Kapital </t>
  </si>
  <si>
    <t xml:space="preserve">Udziały (akcje) własne </t>
  </si>
  <si>
    <t xml:space="preserve">Eigene Anteile (Aktien) </t>
  </si>
  <si>
    <t xml:space="preserve">Treasury shares </t>
  </si>
  <si>
    <t>w pozostałych jednostkach, w których jednostka posiada zaangażowanie w kapitale</t>
  </si>
  <si>
    <t>an dritten Unternehmen, an denen eine Beteiligung vorliegt</t>
  </si>
  <si>
    <t>Gegen dritte Unternehmen, an denen eine Beteiligung vorliegt</t>
  </si>
  <si>
    <t>Kapitalrücklage, darunter:</t>
  </si>
  <si>
    <t>nadwyżka wartości sprzedaży (wartości emisyjnej) nad wartością nominalną udziałów (akcji)</t>
  </si>
  <si>
    <t>Überhang des Verkaufswertes (Emissionswertes) über den Nennwert der Anteile (Aktien)</t>
  </si>
  <si>
    <t>share premium (agio)</t>
  </si>
  <si>
    <t>Neubewertungsrücklage, darunter:</t>
  </si>
  <si>
    <t>aus der Neubewertung des beizulegenden Zeitwertes</t>
  </si>
  <si>
    <t>z tytułu aktualizacji wartości godziwej</t>
  </si>
  <si>
    <t>fair value adjustment</t>
  </si>
  <si>
    <t>Sonstige Rücklagen, darunter:</t>
  </si>
  <si>
    <t>satzungsmäßige Rücklagen</t>
  </si>
  <si>
    <t>as per the entity's constitutional document</t>
  </si>
  <si>
    <t>for treasury shares</t>
  </si>
  <si>
    <t>tworzone zgodnie z umową (statutem) spółki</t>
  </si>
  <si>
    <t>na udziały (akcje) własne</t>
  </si>
  <si>
    <t>Wobec pozostałych jednostek, w których jednostka posiada zaangażowanie w kapitale</t>
  </si>
  <si>
    <t>Gegenüber dritten Unternehmen, an denen eine Beteiligung vorliegt</t>
  </si>
  <si>
    <t>Zobowiązania wobec pozostałych jednostek, w których jednostka posiada zaangażowanie w kapitale</t>
  </si>
  <si>
    <t>Social security and other employee benefits, incl.:</t>
  </si>
  <si>
    <t>Personalnebenkosten, darunter:</t>
  </si>
  <si>
    <t>Verbrauchsteuer</t>
  </si>
  <si>
    <t>retirement pension insurance</t>
  </si>
  <si>
    <t>emerytalne</t>
  </si>
  <si>
    <t>Dywidendy i udziały w zyskach, w tym:</t>
  </si>
  <si>
    <t>Dividenden und Gewinnbeteiligungen, darunter:</t>
  </si>
  <si>
    <t>Dividends and profit sharing, incl.:</t>
  </si>
  <si>
    <t>Odsetki, w tym:</t>
  </si>
  <si>
    <t>Zinsen, darunter:</t>
  </si>
  <si>
    <t>Interest, incl.:</t>
  </si>
  <si>
    <t>od jednostek powiązanych, w tym:</t>
  </si>
  <si>
    <t>aus verbundenen Unternehmen, darunter:</t>
  </si>
  <si>
    <t>those received from related parties, incl.:</t>
  </si>
  <si>
    <t>w których jednostka posiada zaangażowanie w kapitale</t>
  </si>
  <si>
    <t>an denen eine Beteiligung vorliegt</t>
  </si>
  <si>
    <t>od jednostek pozostałych, w tym:</t>
  </si>
  <si>
    <t>from third parties, incl.:</t>
  </si>
  <si>
    <t>aus dritten Unternehmen, darunter:</t>
  </si>
  <si>
    <t>Zysk z tytułu rozchodu aktywów finansowych, w tym:</t>
  </si>
  <si>
    <t>Profit on disposal of financial assets, incl.:</t>
  </si>
  <si>
    <t>Gewinn aus dem Abgang finanzieller Vermögenswerte, darunter:</t>
  </si>
  <si>
    <t>Aktualizacja wartości aktywów finansowych</t>
  </si>
  <si>
    <t>Value adjustment of financial assets</t>
  </si>
  <si>
    <t>Neubewertung finanzieller Vermögenswerte</t>
  </si>
  <si>
    <t>Strata z tytułu rozchodu aktywów finansowych, w tym:</t>
  </si>
  <si>
    <t>Loss on disposal of financial assets, incl.:</t>
  </si>
  <si>
    <t>Verlust aus dem Abgang finanzieller Vermögenswerte, darunter:</t>
  </si>
  <si>
    <t>Zysk z tytułu rozchodu niefinansowych aktywów trwałych</t>
  </si>
  <si>
    <t>Profit on sales of non-financial non-current assets</t>
  </si>
  <si>
    <t>Gewinn aus dem Abgang nicht finanzieller langfristiger Vermögenswerte</t>
  </si>
  <si>
    <t>Neubewertung nicht finanzieller Vermögenswerte</t>
  </si>
  <si>
    <t>Rok bieżący</t>
  </si>
  <si>
    <t>Current Year</t>
  </si>
  <si>
    <t>Capital reserves, incl:</t>
  </si>
  <si>
    <t>Revaluation reserve, incl:</t>
  </si>
  <si>
    <t>Other capital reserves, incl:</t>
  </si>
  <si>
    <t>z tytułu podatków, ceł, ubezpieczeń społecznych i zdrowotnych oraz innych tytułów publicznoprawnych</t>
  </si>
  <si>
    <t>aus Steuern, Zöllen, Sozial- und Krankenversicherungen sowie andere öffentlich-rechtliche Verbindlichkeiten</t>
  </si>
  <si>
    <t>tax, customs duty, social security, health insurance and other public payables</t>
  </si>
  <si>
    <t>Strata z tytułu rozchodu niefinansowych aktywów trwałych</t>
  </si>
  <si>
    <t>Verlust aus dem Abgang nicht finanzieller langfristiger Vermögenswerte</t>
  </si>
  <si>
    <t>zmiany przyjętych zasad (polityki) rachunkowości</t>
  </si>
  <si>
    <t>Änderung der angenommenen Rechnungslegungsgrundsätze (-politik)</t>
  </si>
  <si>
    <t>changes to the adopted accounting (policy) rules</t>
  </si>
  <si>
    <t xml:space="preserve">korekty błędów </t>
  </si>
  <si>
    <t>Korrekturen der Fehler</t>
  </si>
  <si>
    <t>correction of errors</t>
  </si>
  <si>
    <t>Kapitał (fundusz) z aktualizacji wyceny na początek okresu – zmiany przyjętych zasad (polityki) rachunkowości</t>
  </si>
  <si>
    <t>Revaluation reserve at the beginning of the period – changes to the adopted accounting (policy) rules</t>
  </si>
  <si>
    <t>Szczegółowy zakres zmian kapitałów zapasowych, rezerwowych oraz kapitału z aktualizacji wyceny (o ile jednostka nie sporządza zestawienia zmian w kapitale własnym)</t>
  </si>
  <si>
    <t>Detailed scope of changes in capital reserves, other capital reserves  and revaluation reserve (unless the Company prepares the statement of changes in equity)</t>
  </si>
  <si>
    <t>powyżej 1 roku do 3 lat</t>
  </si>
  <si>
    <t>over 1 to 3 years</t>
  </si>
  <si>
    <t>różnice kursowe</t>
  </si>
  <si>
    <t>nota 1.3–1.10 – grunty użytkowane wieczyście, środki trwałe w leasingu, najmie, dzierżawie, papiery wartościowe, odpisy aktualizujące należności,  struktura własności kapitału własnego,  zestawienie zmian kapitałów własnych, propozycje podziału zysku lub pokrycia straty</t>
  </si>
  <si>
    <t>nota 1.11 – zestawienie rezerw na zobowiązania</t>
  </si>
  <si>
    <t>nota 1.11 – Zusammenstellung der Rückstellungen für Verbindlichkeiten</t>
  </si>
  <si>
    <t>nota 1.12 – Langfristige Verbindlichkeiten</t>
  </si>
  <si>
    <t>nota 1.12 – zobowiązania długoterminowe</t>
  </si>
  <si>
    <t>nota 1.13 – wykaz grup zobowiązań zabezpieczonych na majątku jednostki (ze wskazaniem jego rodzaju)</t>
  </si>
  <si>
    <t>nota 1.14 – zestawienie czynnych i biernych rozliczeń międzyokresowych</t>
  </si>
  <si>
    <t>nota 1.14 – Zusammenstellung der aktiven und passiven Rechnungsabgrenzungsposten</t>
  </si>
  <si>
    <t>nota 1.16. - zobowiązania warunkowe</t>
  </si>
  <si>
    <t>nota 3 - Kursy przyjęte do wyceny pozycji bilansu oraz rachunku zysków i strat wyrażonych w walutach obcych</t>
  </si>
  <si>
    <t>nota 4 – struktura środków pieniężnych przyjętych do rachunku przepływu pieniężnych</t>
  </si>
  <si>
    <t>nota 4 – Struktur der Geldmittel, die der Kapitalflussrechnung zugrunde liegen</t>
  </si>
  <si>
    <t>nota 6 – informacje o istotnych zdarzeniach dotyczących lat ubiegłych lub powstałych po dniu bilansowym nie ujętych w sprawozdaniu finansowym oraz zmiany zasad (polityki) rachunkowości</t>
  </si>
  <si>
    <t>nota 6 – Angaben über wesentliche Ereignisse aus den Vorjahren oder nach dem Bilanzstichtag eingetretene Ereignisse, die im Jahresabschluss nicht ausgewiesen wurden, sowie Änderungen der Rechnungslegungsgrundsätze (-politik)</t>
  </si>
  <si>
    <t>nota 7 – informacje o wspólnych przedsięwzięciach, które nie podlegają konsolidacji, transakcjach z jednostkami powiązanymi, wykaz spółek powiązanych, przyczynach odstąpienia od konsolidacji</t>
  </si>
  <si>
    <t>nota 8 – informacje o połączeniu spółek (metoda nabycia lub łączenia udziałów)</t>
  </si>
  <si>
    <t>nota 9 – informacje o zagrożeniu kontynuowania działalności</t>
  </si>
  <si>
    <t>nota 10 – inne istotne informacje</t>
  </si>
  <si>
    <t>nota 10 – Sonstige wesentliche Informationen</t>
  </si>
  <si>
    <t xml:space="preserve">nota 5 – informacje o zatrudnieniu i wynagrodzeniach członków Zarządu, Rady Nadzorczej oraz Biegłego Rewidenta </t>
  </si>
  <si>
    <t>nota 1.3. - 1.10</t>
  </si>
  <si>
    <t>Aktywa niebędące instrumentami finansowymi, wyceniane wg wartości godziwej</t>
  </si>
  <si>
    <t>Kursdifferenzen</t>
  </si>
  <si>
    <t>foreign exchange gains (losses)</t>
  </si>
  <si>
    <t>Pozostałe jednostki, w których jednostka posiada zaangażowanie w kapitale</t>
  </si>
  <si>
    <t>wypłata dywidendy</t>
  </si>
  <si>
    <t>Należności krótkoterminowe  od pozostałych jednostek, w których jednostka posiada zaangażowanie w kapitale</t>
  </si>
  <si>
    <t>Kurzfristige Forderungen gegen dritte Unternehmen, an denen eine Beteiligung vorliegt</t>
  </si>
  <si>
    <t>do 1 roku</t>
  </si>
  <si>
    <t>Różnica między wartością otrzymanych sładników aktywów a zobowiązaniem zapłaty za nie</t>
  </si>
  <si>
    <t>Należności i zobowiązania wykazywane w więcej niż jednej pozycji bilansu</t>
  </si>
  <si>
    <t>Należności</t>
  </si>
  <si>
    <t>Forderungen</t>
  </si>
  <si>
    <t>część krótkoterminowa</t>
  </si>
  <si>
    <t>część długoterminowa</t>
  </si>
  <si>
    <t>Zobowiązania</t>
  </si>
  <si>
    <t>Verbindlichkeiten</t>
  </si>
  <si>
    <t>`</t>
  </si>
  <si>
    <t>Zobowiązania warunkowe wobec pozostałych jednostek, w których jednostka posiada zaangażowanie w kapitale:</t>
  </si>
  <si>
    <t>Wykaz spółek, w których jednostka posiada zaangażowanie w kapitale lub 20% w ogólnej liczbie głosów w organie stanowiącym Spółki</t>
  </si>
  <si>
    <t>Rezerwa na odprawy emerytalne i rentowe</t>
  </si>
  <si>
    <t>Badanie sprawozdania finansowego</t>
  </si>
  <si>
    <t>Rezerwa na świadczenia urlopowe</t>
  </si>
  <si>
    <t>Rezerwa na premie i wynagrodzenia</t>
  </si>
  <si>
    <t>Wartość gruntów użytkowanych wieczyście</t>
  </si>
  <si>
    <t>Wartość nieamortyzowanych lub nieumarzanych przez jednostkę środków trwałych, używanych na podstawie umów najmu, dzierżawy i innych umów, w tym z tytułu umów leasingu</t>
  </si>
  <si>
    <t>Łączna kwota zobowiązań warunkowych, w tym również udzielonych przez jednostkę gwarancji i poręczeń, także wekslowych, niewykazanych w bilansie, ze wskazaniem zobowiązań zabezpieczonych na majątku jednostki oraz charakteru i formy tych zabezpieczeń</t>
  </si>
  <si>
    <t>Odsetki oraz różnice kursowe, które powiększyły cenę nabycia towarów lub koszt wytworzenia produktów w roku obrotowym</t>
  </si>
  <si>
    <t xml:space="preserve"> - nazwie i siedzibie jednostki sporządzającej skonsolidowane sprawozdanie finansowe na wyższym szczeblu grupy kapitałowej oraz miejscu jego publikacji</t>
  </si>
  <si>
    <t>W przypadku występowania niepewności co do możliwości kontynuowania działalności opis tych niepewności oraz stwierdzenie, że taka niepewność występuje, oraz wskazanie czy sprawozdanie finansowe zawiera korekty z tym związane oraz opis podejmowanych bądź planowanych przez jednostkę działań mających na celu eliminację niepewności</t>
  </si>
  <si>
    <t>Kwota i charakter poszczególnych pozycji przychodów lub kosztów o nadzwyczajnej wartości lub które wystąpiły incydentalnie</t>
  </si>
  <si>
    <t>Dokonane w roku obrotowym zmiany zasad (polityki) rachunkowości, w tym metody wyceny, jeżeli wywierają one istotny wpływ na sytuację majątkową, finansową i wynik finansowy jednostki, ich przyczyny i spowodowaną zmianami kwotę wyniku finansowego oraz zmian w kapitale (funduszu) własnym, oraz przedstawienie zmiany sposobu sporządzania sprawozdania finansowego wraz z podaniem jej przyczyny</t>
  </si>
  <si>
    <t>Koszt wytworzenia środków trwałych w budowie, w tym odsetki oraz różnice kursowe, które powiększyły koszt wytworzenia środków trwałych w budowie w roku obrotowym</t>
  </si>
  <si>
    <t>Herstellungskosten der Anlagen im Bau, darunter Zinsen und Kursdifferenzen, die die Herstellungskosten der Anlagen im Bau im Geschäftsjahr erhöhten</t>
  </si>
  <si>
    <t xml:space="preserve">Suma </t>
  </si>
  <si>
    <t xml:space="preserve">Summe </t>
  </si>
  <si>
    <t>Łączna kwota zobowiązań zabezpieczonych na majątku jednostki (ze wskazaniem charakteru i formy tych zabezpieczeń)</t>
  </si>
  <si>
    <t>w tym: dotyczące zobowiązań warunkowych w zakresie emerytur i podobnych świadczeń:</t>
  </si>
  <si>
    <t>Amount granted</t>
  </si>
  <si>
    <t>Betrag gewährt</t>
  </si>
  <si>
    <t>Kwota udzielona</t>
  </si>
  <si>
    <t>Kwota spłacona</t>
  </si>
  <si>
    <t>Nie dotyczy</t>
  </si>
  <si>
    <t>Trifft nicht zu</t>
  </si>
  <si>
    <t>Not applicable</t>
  </si>
  <si>
    <t>Inne informacje niż wymienione w pozostałych notach, które mogłyby w istotny sposób wpłynąć na ocenę sytuacji majątkowej, finansowej oraz wynik finansowy jednostki</t>
  </si>
  <si>
    <t xml:space="preserve">Informacje dodatkowe do zmian w kapitale (funduszu) własnym </t>
  </si>
  <si>
    <t>Zusätzliche Informationen über Änderungen im Eigenkapital</t>
  </si>
  <si>
    <t>Additional information concerning the statement of changes in equity</t>
  </si>
  <si>
    <t>budynki, lokale, prawa do lokali i obiekty inżynierii lądowej i wodnej</t>
  </si>
  <si>
    <t>Podatki i opłaty, w tym:</t>
  </si>
  <si>
    <t>Steuern und Gebühren, darunter:</t>
  </si>
  <si>
    <t>Taxes and charges, incl:</t>
  </si>
  <si>
    <t>Przychody netto ze sprzedaży i zrównane z nimi, w tym:</t>
  </si>
  <si>
    <t>Umsatzerlöse und ihnen gleichgestellte Erträge, darunter:</t>
  </si>
  <si>
    <t>Sales revenue and sales equivalents, incl:</t>
  </si>
  <si>
    <t>Przychody netto ze sprzedaży produktów, towarów i materiałów, w tym:</t>
  </si>
  <si>
    <t xml:space="preserve">Umsatzerlöse, darunter: </t>
  </si>
  <si>
    <t>Revenue from sale of finished goods, merchandise and raw materials, incl:</t>
  </si>
  <si>
    <t>Koszty sprzedanych produktów, towarów i materiałów, w tym:</t>
  </si>
  <si>
    <t>Aufwendungen für verkaufte Erzeugnisse, Waren und Roh-, Hilfs- und Betriebsstoffe, darunter:</t>
  </si>
  <si>
    <t>Costs of finished goods, merchandise and raw materials sold, incl:</t>
  </si>
  <si>
    <t>Budynki, lokale, prawa do lokali i obiekty inżynierii lądowej i wodnej</t>
  </si>
  <si>
    <t>Zarząd proponuje …</t>
  </si>
  <si>
    <t>Die Geschäftsführung schlägt …. vor.</t>
  </si>
  <si>
    <t>Management Board suggests …</t>
  </si>
  <si>
    <t>- rodzaju stosowanych standardów rachunkowości (krajowych czy międzynarodowych) przez jednostki powiązane</t>
  </si>
  <si>
    <t>nota 1.17. - Aktywa niebędące instrumentami finansowymi, wyceniane wg wartości godziwej</t>
  </si>
  <si>
    <t>zaliczki otrzymane na dostawy i usługi</t>
  </si>
  <si>
    <t>erhaltene Anzahlungen auf Lieferungen und Leistungen</t>
  </si>
  <si>
    <t>payments received on account of supplies and services</t>
  </si>
  <si>
    <t>Przemieszczenia 
wewnętrzne (+/-)</t>
  </si>
  <si>
    <t>Internal 
Reposting (+/-)</t>
  </si>
  <si>
    <t>aktualizacji wartości</t>
  </si>
  <si>
    <t>nabycia</t>
  </si>
  <si>
    <t>Neubewertung</t>
  </si>
  <si>
    <t>Erwerb</t>
  </si>
  <si>
    <t xml:space="preserve">Korekty błędów </t>
  </si>
  <si>
    <t>Correction of  errors</t>
  </si>
  <si>
    <t>CZYNNIKI RYZYKA ZWIĄZANE Z PROWADZONĄ DZIAŁALNOŚCIĄ,  W TYM W ZAKRESIE INSTRUMENTÓW FINANSOWYCH</t>
  </si>
  <si>
    <t>RISK FACTORS RELATED TO BUSINESS ACTIVITY, INCL. FINANCIAL INSTRUMENTS</t>
  </si>
  <si>
    <t>Czynniki ryzyka związane z instrumentami finansowymi</t>
  </si>
  <si>
    <t>Risikofaktoren bei Finanzinstrumenten</t>
  </si>
  <si>
    <t>Risk factors related to financial instruments</t>
  </si>
  <si>
    <t>Kapitał  (fundusz) własny</t>
  </si>
  <si>
    <t>z tytułu podatków, dotacji, ceł, ubezpieczeń społecznych i zdrowotnych oraz innych tytułów publicznoprawnych</t>
  </si>
  <si>
    <t xml:space="preserve">Należne wpłaty na kapitał (fundusz) podstawowy </t>
  </si>
  <si>
    <t>Verbindlichkeiten gegenüber verbundenen Unternehmen</t>
  </si>
  <si>
    <t>Liabilities against related parties</t>
  </si>
  <si>
    <t>Zobowiązania wobec pozostałych jednostek</t>
  </si>
  <si>
    <t>Verbindlichkeiten gegenüber dritten Unternehmen</t>
  </si>
  <si>
    <t>Liabilities against third parties</t>
  </si>
  <si>
    <t>Zobowiązania wekslowe</t>
  </si>
  <si>
    <t>Bills of exchange payable</t>
  </si>
  <si>
    <t>Informacje o znaczących zdarzeniach, jakie nastąpiły po dniu bilansowym, a nieuwzględnionych w sprawozdaniu finansowym oraz o ich wpływie na sytuację majątkową, finansową oraz wynik finansowy jedostki</t>
  </si>
  <si>
    <t>Zinsen und Kursdifferenzen, die die Anschaffungskosten der Waren oder die Herstellungskosten der Erzeugnisse im Geschäftsjahr erhöhten</t>
  </si>
  <si>
    <t>Wertberichtigung auf Sachanlagen</t>
  </si>
  <si>
    <t>Entwicklungskosten</t>
  </si>
  <si>
    <t>Gebäude, Räumlichkeiten und Rechte daran sowie Hoch-, Tief- und Wasserbauten</t>
  </si>
  <si>
    <t>technische Anlagen und Maschinen</t>
  </si>
  <si>
    <t>sonstige Sachanlagen</t>
  </si>
  <si>
    <t>Geschäfts- oder Firmenwert</t>
  </si>
  <si>
    <t>Fertige Erzeugnisse</t>
  </si>
  <si>
    <t>Rückstellung für Pensionen und ähnliche Verpflichtungen</t>
  </si>
  <si>
    <t>Veränderung des Bestandes an Erzeugnissen</t>
  </si>
  <si>
    <t>Pensionsleistungen</t>
  </si>
  <si>
    <t>Sonstige Pflichtabzüge vom Ergebnis</t>
  </si>
  <si>
    <t>Veränderung des Bestandes an Rückstellungen</t>
  </si>
  <si>
    <t>Veränderung des Bestandes an Vorräten</t>
  </si>
  <si>
    <t>Veränderung des Bestandes an Forderungen</t>
  </si>
  <si>
    <t>Veränderung des Bestandes an kurzfristigen Verbindlichkeiten (ohne Darlehen und Kredite)</t>
  </si>
  <si>
    <t>Veränderung des Bestandes an Rechnungsabgrenzungsposten</t>
  </si>
  <si>
    <t>Nettokapitalfluss aus der laufenden Geschäftstätigkeit</t>
  </si>
  <si>
    <t>Einzahlungen</t>
  </si>
  <si>
    <t>Rückzahlung langfristiger Ausleihungen</t>
  </si>
  <si>
    <t>sonstige Einzahlungen aus finanziellen Vermögenswerten</t>
  </si>
  <si>
    <t>Auszahlungen</t>
  </si>
  <si>
    <t>Erwerb finanzieller Vermögenswerte</t>
  </si>
  <si>
    <t>Erwerb von immateriellen Vermögensgegenständen und Rechten sowie von Gegenständen des Sachanlagevermögens</t>
  </si>
  <si>
    <t>langfristige Ausleihungen</t>
  </si>
  <si>
    <t>Nettokapitalfluss aus der Investitionstätigkeit</t>
  </si>
  <si>
    <t>Kapitalfluss aus der Finanzierungstätigkeit</t>
  </si>
  <si>
    <t xml:space="preserve">Nettoeinzahlungen aus der Ausgabe von Anteilen (Emission von Aktien) und sonstigen Kapitalmarktinstrumenten sowie aus Kapitalnachschüssen </t>
  </si>
  <si>
    <t>aus der Emission schuldrechtlicher Wertpapiere</t>
  </si>
  <si>
    <t>Emission schuldrechtlicher Wertpapiere</t>
  </si>
  <si>
    <t>Sonstige Einzahlungen aus der Finanzierungstätigkeit</t>
  </si>
  <si>
    <t>Erwerb eigener Anteile (Aktien)</t>
  </si>
  <si>
    <t>Andere Gewinnausschüttungen als Zahlungen an Eigentümer</t>
  </si>
  <si>
    <t>Rückkauf schuldrechtlicher Wertpapiere</t>
  </si>
  <si>
    <t>Zahlungen aus Finanzierungsleasingverträgen</t>
  </si>
  <si>
    <t>Sonstige Auszahlungen für die Finanzierungstätigkeit</t>
  </si>
  <si>
    <t>Nettokapitalfluss aus der Finanzierungstätigkeit</t>
  </si>
  <si>
    <t>Nettokapitalfluss insgesamt</t>
  </si>
  <si>
    <t>Bilanzielle Veränderung des Bestandes an Geldmitteln, darunter:</t>
  </si>
  <si>
    <t>Veränderung des Bestandes an Geldmitteln aus Kursdifferenzen</t>
  </si>
  <si>
    <t>Geldmittel am Anfang der Periode</t>
  </si>
  <si>
    <t>Geldmittel am Ende der Periode, darunter:</t>
  </si>
  <si>
    <t>Sonstige Einzahlungen aus der laufenden Geschäftstätigkeit</t>
  </si>
  <si>
    <t>Nettolöhne und Gehälter</t>
  </si>
  <si>
    <t>Sonstige Auszahlungen für die laufende Geschäftstätigkeit</t>
  </si>
  <si>
    <t>Eigenkapital am Anfang der Periode (EB)</t>
  </si>
  <si>
    <t>Eigenkapital am Anfang der Periode (EB), nach Korrekturen</t>
  </si>
  <si>
    <t>Gezeichnetes Kapital am Anfang der Periode</t>
  </si>
  <si>
    <t>der Ausgabe von Anteilen (Emission von Aktien)</t>
  </si>
  <si>
    <t>Gezeichnetes Kapital am Ende der Periode</t>
  </si>
  <si>
    <t>Ausstehende Einlagen auf das gezeichnete Kapital am Anfang der Periode</t>
  </si>
  <si>
    <t>Ausstehende Einlagen auf das gezeichnete Kapital am Ende der Periode</t>
  </si>
  <si>
    <t>Eigene Anteile (Aktien) am Anfang der Periode</t>
  </si>
  <si>
    <t>Eigene Anteile (Aktien) am Ende der Periode</t>
  </si>
  <si>
    <t>Kapitalrücklage am Anfang der Periode</t>
  </si>
  <si>
    <t>Kapitalrücklage am Ende der Periode</t>
  </si>
  <si>
    <t>Neubewertungsrücklage am Anfang der Periode   - Änderung der angenommenen Rechnungslegungsgrundsätze (-politik)</t>
  </si>
  <si>
    <t>der Veräußerung von Sachanlagen</t>
  </si>
  <si>
    <t>Neubewertungsrücklage am Ende der Periode</t>
  </si>
  <si>
    <t>Sonstige Rücklagen am Anfang der Periode</t>
  </si>
  <si>
    <t>Sonstige Rücklagen am Ende der Periode</t>
  </si>
  <si>
    <t>Ergebnisvortrag am Anfang der Periode</t>
  </si>
  <si>
    <t>Gewinnvortrag am Anfang der Periode</t>
  </si>
  <si>
    <t>Gewinnvortrag am Anfang der Periode, nach Korrekturen</t>
  </si>
  <si>
    <t>Gewinnvortrag am Ende der Periode</t>
  </si>
  <si>
    <t>Verlustvortrag am Anfang der Periode</t>
  </si>
  <si>
    <t>Verlustvortrag am Anfang der Periode, nach Korrekturen</t>
  </si>
  <si>
    <t>Verlustvortrag am Ende der Periode</t>
  </si>
  <si>
    <t>Abzüge vom Jahresüberschuss</t>
  </si>
  <si>
    <t>Eigenkapital am Ende der Periode (SB)</t>
  </si>
  <si>
    <t>Eigenkapital nach Berücksichtigung der vorgeschlagenen Gewinnverwendung (Verlustdeckung)</t>
  </si>
  <si>
    <t>Verbindlichkeiten gegenüber dem Staatshaushalt oder Gebietskörperschaften aufgrund der Erlangung des Eigentumsrechts an Gebäuden und Bauten</t>
  </si>
  <si>
    <t>Vorschläge zur Gewinnverwendung oder Verlustdeckung für das Geschäftsjahr</t>
  </si>
  <si>
    <t>Aus der Emission schuldrechtlicher Wertpapiere</t>
  </si>
  <si>
    <t>Einzelaufstellung aktiver Rechnungsabgrenzungsposten</t>
  </si>
  <si>
    <t>Einzelaufstellung passiver Rechnungsabgrenzungsposten</t>
  </si>
  <si>
    <t>Bezeichnung und Umfang der Tätigkeit der gemeinsamen Unternehmung</t>
  </si>
  <si>
    <t>Mit der gemeinsamen Unternehmung verbundene Aufwendungen</t>
  </si>
  <si>
    <t xml:space="preserve"> - grundlegende Wirtschafts- und Finanzdaten, die über die Geschäftstätigkeit der verbundenen Unternehmen im laufenden sowie im vorausgehenden Geschäftsjahr Auskunft geben.</t>
  </si>
  <si>
    <t>- Art der durch verbundene Unternehmen angewandten (nationalen oder internationalen) Rechnungslegungsgrundsätze</t>
  </si>
  <si>
    <t>Informationen über die Gesellschaft, mit der eine Verschmelzung nach der Erwerbsmethode erfolgte</t>
  </si>
  <si>
    <t>Nennwert der Aktien (Anteile):</t>
  </si>
  <si>
    <t>Angaben zu verschmolzenen Gesellschaften für den Zeitraum vom XX.XX.XXXX bis zum XX.XX.XXXX</t>
  </si>
  <si>
    <t>nota 1.1.c – Zusammenstellung der langfristigen Investitionen</t>
  </si>
  <si>
    <t>nota 1.13 – Aufstellung der Gruppen von Verbindlichkeiten, die mit dem Vermögen der Gesellschaft besichert sind (unter Angabe der Art)</t>
  </si>
  <si>
    <t>nota 1.16. - Eventualverbindlichkeiten</t>
  </si>
  <si>
    <t xml:space="preserve">nota 7 – Informationen über gemeinsame Unternehmungen, die nicht in den Konzernabschluss einbezogen werden, Geschäfte mit verbundenen Unternehmen, Auflistung der verbundenen Unternehmen, Gründe für den Verzicht auf die Konsolidierung </t>
  </si>
  <si>
    <t>nota 8 – Angaben zur Verschmelzung der Gesellschaften (Erwerbsmethode oder Methode der Interessenzusammenführung)</t>
  </si>
  <si>
    <t>nota 9 – Angaben zur Gefährdung der Unternehmensfortführung</t>
  </si>
  <si>
    <t xml:space="preserve">SPRAWOZDANIE – Lagebericht </t>
  </si>
  <si>
    <t>Vorgeschlagene Gewinnverwendung – falls an die Gesellschafter ausgeschüttet</t>
  </si>
  <si>
    <t>Verlust aus der Veräußerung nicht finanzieller langfristiger Vermögenswerte</t>
  </si>
  <si>
    <t>A.II.5. Veränderung des Bestandes an Rückstellungen für Verbindlichkeiten</t>
  </si>
  <si>
    <t xml:space="preserve">A.II.7. Veränderung des Bestandes an Forderungen </t>
  </si>
  <si>
    <t>A.II.8. Veränderung des Bestandes an kurzfristigen Verbindlichkeiten, ohne Kredite und Darlehen</t>
  </si>
  <si>
    <t>Veränderung des Bestandes an Verbindlichkeiten</t>
  </si>
  <si>
    <t>A.II.9. Veränderung des Bestandes an Rechnungsabgrenzungsposten</t>
  </si>
  <si>
    <t>Insgesamt Veränderung des Bestandes an Rechnungsabgrenzungsposten (1+2)</t>
  </si>
  <si>
    <t>Erlass aufgenommener Kredite und Darlehen und sonstiger finanzieller Schulden (minus)</t>
  </si>
  <si>
    <t>Erlass erteilter langfristiger Darlehen (plus)</t>
  </si>
  <si>
    <t>Veränderung des Bestandes an Geldmitteln aufgrund von Kursdifferenzen</t>
  </si>
  <si>
    <t>RISIKOFAKTOREN IM RAHMEN DER GEWERBETÄTIGKEIT, DARUNTER DER FINANZINSTRUMENTE</t>
  </si>
  <si>
    <t>Amtsgericht</t>
  </si>
  <si>
    <t>sonstige langfristige finanzielle Vermögenswerte – zu Nennbeträgen;</t>
  </si>
  <si>
    <t>sonstige kurzfristige finanzielle Vermögenswerte – zu Nennbeträgen;</t>
  </si>
  <si>
    <t>Fertige Erzeugnisse – zu Herstellungskosten, die nicht höher als Nettoverkaufspreise sind;</t>
  </si>
  <si>
    <t>Eventualverbindlichkeiten gegenüber verbundenen Unternehmen:</t>
  </si>
  <si>
    <t>Eventualverbindlichkeiten gegenüber dritten Unternehmen:</t>
  </si>
  <si>
    <t>Informationen über den Übernahmepreis und den Geschäfts- oder Firmenwert</t>
  </si>
  <si>
    <t>Geschäfts- oder Firmenwert/Negativer Geschäfts- oder Firmenwert</t>
  </si>
  <si>
    <t xml:space="preserve">beim Amtsgericht ……………., ………... Wirtschaftsabteilung des Landesgerichtsregisters, unter der Nummer ………….. </t>
  </si>
  <si>
    <t>Laufendes Jahr</t>
  </si>
  <si>
    <t xml:space="preserve">Aktive latente Steuern </t>
  </si>
  <si>
    <t>aus Steuern, Zuschüssen, Zöllen, Sozial- und Krankenversicherungen sowie andere öffentlich-rechtliche Forderungen</t>
  </si>
  <si>
    <t>für eigene Anteile (Aktien)</t>
  </si>
  <si>
    <t>Verbindlichkeiten gegenüber dritten Unternehmen, an denen eine Beteiligung vorliegt</t>
  </si>
  <si>
    <t>Negativer Geschäfts- oder Firmenwert</t>
  </si>
  <si>
    <t>Kapitalfluss aus der laufenden Geschäftstätigkeit</t>
  </si>
  <si>
    <t>Kapitalfluss aus der Investitionstätigkeit</t>
  </si>
  <si>
    <t>Sonstige Einzahlungen aus der Investitionstätigkeit</t>
  </si>
  <si>
    <t>Sonstige Auszahlungen für die Investitionstätigkeit</t>
  </si>
  <si>
    <t>Zugänge (aus)</t>
  </si>
  <si>
    <t>Abgänge (aus)</t>
  </si>
  <si>
    <t>der Emission von Aktien über dem Nennwert</t>
  </si>
  <si>
    <t>der Gewinnverwendung (über dem gesetzlichen Minimalwert)</t>
  </si>
  <si>
    <t>podziału zysku (ustawowo)</t>
  </si>
  <si>
    <t>podziału zysku (ponad wymaganą ustawowo minimalną wartość)</t>
  </si>
  <si>
    <t>Ergebnisvortrag am Ende der Periode</t>
  </si>
  <si>
    <t>Interne
Umbuchung  (+/-)</t>
  </si>
  <si>
    <t>Kumulierte Abschreibung</t>
  </si>
  <si>
    <t>Angaben über die Eigentumsstruktur des gezeichneten Kapitals sowie die Anzahl und den Nennwert der gezeichneten Aktien, darunter Vorzugsaktien</t>
  </si>
  <si>
    <t>Ausführliche Darstellung der Änderungen an Kapitalrücklagen, sonstigen Rücklagen und Neubewertungsrücklagen (sofern die Gesellschaft keinen Eigenkapitalspiegel erstellt)</t>
  </si>
  <si>
    <t>Dritte Unternehmen, an denen eine Beteiligung vorliegt</t>
  </si>
  <si>
    <t>bis zu 1 Jahr</t>
  </si>
  <si>
    <t>von 1 Jahr bis zu 3 Jahren</t>
  </si>
  <si>
    <t>von 3 bis zu 5 Jahren</t>
  </si>
  <si>
    <t>Gesamtbetrag der mit dem Vermögen der Gesellschaft besicherten Verbindlichkeiten, unter Angabe der Art und Form dieser Sicherheiten</t>
  </si>
  <si>
    <t>Gesamtbetrag der Eventualverbindlichkeiten, darunter von der Gesellschaft erteilte Garantien und Bürgschaften, auch Wechselbürgschaften, die in der Bilanz nicht ausgewiesen wurden, unter Angabe der mit dem Vermögen der Gesellschaft besicherten Verbindlichkeiten sowie der Art und Form dieser Sicherheiten</t>
  </si>
  <si>
    <t>Höhe und Erläuterung der Gründe für Wertberichtigungen auf Sachanlagen</t>
  </si>
  <si>
    <t>Höhe der Wertberichtigungen auf Vorräte</t>
  </si>
  <si>
    <t>Änderung der latenten Steuern</t>
  </si>
  <si>
    <t>Aufwendungen der betrieblichen Tätigkeit:</t>
  </si>
  <si>
    <t>a) Abschreibung</t>
  </si>
  <si>
    <t>Abstimmung des Nettokapitalflusses aus der laufenden Geschäftstätigkeit, erstellt nach der indirekten Methode (unter Anwendung der direkten Methode)</t>
  </si>
  <si>
    <t>(bei Differenzen zwischen den Bestandsveränderungen einiger Positionen in der Bilanz und den Änderungen derselben Positionen in der Kapitalflussrechnung sind ihre Gründe aufzuklären)</t>
  </si>
  <si>
    <t>Informationen über wesentliche Geschäfte (einschließlich ihrer Beträge), welche die Gesellschaft mit verbundenen Parteien zu anderen als den marktüblichen Konditionen abgeschlossen hat</t>
  </si>
  <si>
    <t>die Steuerberatung</t>
  </si>
  <si>
    <t>Betrag zurückgezahlt</t>
  </si>
  <si>
    <t>Informationen über wesentliche, nach dem Bilanzstichtag eingetretene Ereignisse, die im Jahresabschluss nicht berücksichtigt wurden, und über deren Einfluss auf die Vermögens-, Finanz- und Ertragslage sowie das Jahresergebnis der Gesellschaft</t>
  </si>
  <si>
    <t>Im Geschäftsjahr vorgenommene Änderungen der Rechnungslegungsgrundsätze (-politik), darunter der Bewertungsmethoden, sofern sie wesentlichen Einfluss auf die Vermögens-, Finanz- und Ertragslage sowie das Jahresergebnis der Gesellschaft haben, die Gründe für diese Änderungen und die von ihnen verursachten Änderungen des Jahresergebnisses und des Eigenkapitals sowie Darstellung der Änderung der Art und Weise der Erstellung des Jahresabschlusses, unter Angabe der Gründe für diese Änderung</t>
  </si>
  <si>
    <t>Zahlenangaben mit einer Erläuterung, die die Vergleichbarkeit der Angaben aus dem Vorjahresabschluss mit dem Jahresabschluss für das Geschäftsjahr gewährleisten</t>
  </si>
  <si>
    <t>Prozentanteil der Gesellschaft an der Unternehmung</t>
  </si>
  <si>
    <t>Gemeinsam beherrschte Gegenstände des Sachanlagevermögens sowie immaterielle Vermögensgegenstände und Rechte</t>
  </si>
  <si>
    <t>Verbindlichkeiten, die für Zwecke der Unternehmung oder für den Kauf gebrauchter Gegenstände des Sachanlagevermögens aufgenommen wurden</t>
  </si>
  <si>
    <t>Gemeinsam eingegangene Verbindlichkeiten</t>
  </si>
  <si>
    <t xml:space="preserve">Erträge aus der gemeinsamen Unternehmung </t>
  </si>
  <si>
    <t>Eventualverbindlichkeiten, welche die gemeinsame Unternehmung betreffen</t>
  </si>
  <si>
    <t>Investitionsverbindlichkeiten, welche die gemeinsame Unternehmung betreffen</t>
  </si>
  <si>
    <t>Verzeichnis der Gesellschaften, an deren Kapital die Gesellschaft beteiligt ist oder 20% der Stimmen im beschlussfassenden Organ der Gesellschaft besitzt</t>
  </si>
  <si>
    <t xml:space="preserve"> - die Rechtsgrundlage sowie die Begründung für den Verzicht auf die Erstellung eines Konzernabschlusses;</t>
  </si>
  <si>
    <t>Information über die Aktien (Anteile), die zwecks Verschmelzung emittiert wurden</t>
  </si>
  <si>
    <t>Sollte es Umstände geben, die die Unternehmensfortführung in Frage stellen, so sind diese Umstände zu beschreiben, es ist festzustellen, dass solche Umstände vorliegen, und es ist anzugeben, ob der Jahresabschluss diesbezügliche Korrekturen enthält und welche Maßnahmen die Gesellschaft zur Beseitigung der o.g. Umstände ergriffen hat bzw. zu ergreifen beabsichtigt</t>
  </si>
  <si>
    <t>Sonstige Informationen außer den o.g. Sachverhalten, sofern sie die Vermögens-, Finanz- und Ertragslage sowie das Jahresergebnis der Gesellschaft wesentlich beeinflussen könnten</t>
  </si>
  <si>
    <t>nota 1.3–1 .10 – Grundstücke im Erbnießbrauch, geleaste, gemietete und gepachtete Sachanlagen, Wertpapiere,Wertberichtigungen auf Forderungen, Eigentumsstruktur des Eigenkapitals, Eigenkapitalspiegel, Vorschläge zur Gewinnverwendung oder Verlustdeckung</t>
  </si>
  <si>
    <t>nota 1.17. - Vermögenswerte, die keine Finanzinstrumente sind, zum beizulegenden Zeitwert bewertet</t>
  </si>
  <si>
    <t>nota 2 – Angaben zu Erträgen, Aufwendungen, Wertberichtigungen auf Sachanlagen und Vorräte, Gewinnen und Verlusten aus der Tätigkeit der Gesellschaft, Ermittlung der steuerlichen Bemessungsgrundlage, Herstellungskosten der Anlagen im Bau, Eigenleistungen, Zinsen und Kursdifferenzen, die die Anschaffungskosten der Waren oder die Herstellungskosten der Erzeugnisse erhöhten, geplante Aufwendungen für nicht finanzielle langfristige Vermögenswerte, außerordentliche Erträge und Aufwendungen</t>
  </si>
  <si>
    <t>nota 3 - Umrechnungskurse für die Bewertung der in Fremdwährung ausgedrückten Positionen der Bilanz sowie der Gewinn- und Verlustrechnung</t>
  </si>
  <si>
    <t>nota 5 – Angaben über die Beschäftigung und Vergütungen für die Geschäftsführer, Aufsichtsratmitglieder und Wirtschaftsprüfer</t>
  </si>
  <si>
    <t xml:space="preserve">Verbindlichkeiten aufgrund der Finanzierungsleasingverträge </t>
  </si>
  <si>
    <t>Verbindlichkeiten aufgrund der Darlehen gegenüber dritten Unternehmen, an denen eine Beteiligung vorliegt</t>
  </si>
  <si>
    <t>Verbindlichkeiten aufgrund der Darlehen gegenüber verbundenen Unternehmen</t>
  </si>
  <si>
    <t>Abschreibungen aufgrund der Wertminderung, die den Wert der Gegenstände der langfristigen Vermögenswerte und der kurzfristigen finanziellen Vermögenswerte korrigieren (plus oder minus)</t>
  </si>
  <si>
    <t>E. Bilanzielle Veränderung der Geldmittel</t>
  </si>
  <si>
    <t>Geldmittel mit Verfügbarkeitsbeschränkung</t>
  </si>
  <si>
    <t>60 Monate</t>
  </si>
  <si>
    <t>24-60 Monate</t>
  </si>
  <si>
    <t>Die immateriellen Vermögensgegenstände und Rechte mit einem Wert bis 3.500,00 PLN werden zum Zeitpunkt ihrer Anschaffung als Aufwand verbucht.</t>
  </si>
  <si>
    <t xml:space="preserve">Die Sachanlagen mit einem Wert bis 3.500,00 PLN werden im Verzeichnis der Sachanlagen erfasst. Im Monat der Freigabe zur Nutzung werden sie einmalig abgeschrieben. </t>
  </si>
  <si>
    <t>Anteile oder Aktien – zu Anschaffungskosten;</t>
  </si>
  <si>
    <t>Halbfertige und unfertige Erzeugnisse – zu direkten Herstellungskosten, die nicht höher als Nettoverkaufspreise sind.</t>
  </si>
  <si>
    <t>Die Abgänge an Vorräten werden nach dem FIFO-Verfahren bewertet.</t>
  </si>
  <si>
    <t>Eventualverbindlichkeiten gegenüber dritten Unternehmen, an denen eine Beteiligung vorliegt:</t>
  </si>
  <si>
    <t xml:space="preserve">darunter: Eventualverbindlichkeiten aus Pensionen und ähnlichen Leistungen: </t>
  </si>
  <si>
    <t>Zinsen gegenüber der öffentlichen Hand</t>
  </si>
  <si>
    <t>Umrechnungskurse für die Bewertung der in Fremdwährung ausgedrückten Positionen der Bilanz sowie der Gewinn- und Verlustrechnung</t>
  </si>
  <si>
    <t>Name, Adresse der Geschäftsleitung oder satzungsmäßiger Sitz der Gesellschaft sowie Rechtsform der jeweiligen Gesellschaft, in der die betreffende Gesellschaft persönlich haftender Gesellschafter ist</t>
  </si>
  <si>
    <t>Wert des Nettovermögens</t>
  </si>
  <si>
    <t xml:space="preserve">Beschreibung der von der Gesellschaft angewandten Zwecke und Methoden des Finanzrisikomanagements, einschließlich der Methoden zur Sicherung wesentlicher Arten geplanter Geschäfte, auf die die Bilanzierung von Sicherungsgeschäften Anwendung findet. </t>
  </si>
  <si>
    <t>Informationen über die Anwendung der Grundsätze der Konzernordnung bei Gesellschaften, deren Wertpapiere auf einem der regulierten Märkte des Europäischen Wirtschaftsraums zum Handel zugelassen sind.</t>
  </si>
  <si>
    <t>value adjustment</t>
  </si>
  <si>
    <t>acquisition</t>
  </si>
  <si>
    <t>Receivables and liabilities disclosed in more than one balance sheet item</t>
  </si>
  <si>
    <r>
      <rPr>
        <sz val="10"/>
        <rFont val="Arial"/>
        <family val="2"/>
      </rPr>
      <t>Receivables</t>
    </r>
  </si>
  <si>
    <r>
      <rPr>
        <sz val="10"/>
        <rFont val="Arial"/>
        <family val="2"/>
      </rPr>
      <t>Liabilities</t>
    </r>
  </si>
  <si>
    <t>Difference between the value of received assets and the amount payable for them</t>
  </si>
  <si>
    <r>
      <rPr>
        <sz val="10"/>
        <rFont val="Arial"/>
        <family val="2"/>
      </rPr>
      <t>Total contingent liabilities, including warranties and guarantees granted by the entity, including also promissory notes provided by the entity but not disclosed in the balance sheet, with the indication of liabilities secured against the entity' assets, as well as the nature and form of each security</t>
    </r>
  </si>
  <si>
    <r>
      <rPr>
        <sz val="10"/>
        <rFont val="Arial"/>
        <family val="2"/>
      </rPr>
      <t>Assets other than financial instruments, measured at fair value</t>
    </r>
  </si>
  <si>
    <r>
      <rPr>
        <sz val="10"/>
        <rFont val="Arial"/>
        <family val="2"/>
      </rPr>
      <t>Extraordinary or incidental revenues or expenses, by amount and nature</t>
    </r>
  </si>
  <si>
    <r>
      <rPr>
        <sz val="10"/>
        <rFont val="Arial"/>
        <family val="2"/>
      </rPr>
      <t>Remuneration, including a profit share, paid or payable to members of the management, supervisory or administrative authorities of commercial companies (for each of those authorities separately) for the financial year, as well as all liabilities on account of pensions and similar benefits payable to former members of those authorities, or liabilities contracted in connection with such pensions, with an indication of the total amount for each of the authorities</t>
    </r>
  </si>
  <si>
    <r>
      <rPr>
        <sz val="10"/>
        <rFont val="Arial"/>
        <family val="2"/>
      </rPr>
      <t>Advances, loans, borrowings and similar benefits granted to members of the entity's management, supervisory and administrative authorities, with an indication of their basic terms, interest rate and any and all amounts repaid, written off or forgiven, as well as liabilities contracted on their behalf by way of guarantees and/or warranties of any kind, indicating the total amount for each of the authorities</t>
    </r>
  </si>
  <si>
    <r>
      <rPr>
        <sz val="10"/>
        <rFont val="Arial"/>
        <family val="2"/>
      </rPr>
      <t>Changes in the accounting rules (policy) made in the financial year, including the valuation method, if they have material impact on the net worth, financial standing and profit (loss) of the entity, their reasons and amount of the profit (loss) as affected by the changes, as well changes in owners' equity, and changes in the method of preparing the financial statements along with reasons therefor</t>
    </r>
  </si>
  <si>
    <r>
      <rPr>
        <sz val="10"/>
        <rFont val="Arial"/>
        <family val="2"/>
      </rPr>
      <t>- type of the accounting standards (national or international) used by related parties</t>
    </r>
  </si>
  <si>
    <r>
      <rPr>
        <sz val="10"/>
        <rFont val="Arial"/>
        <family val="2"/>
      </rPr>
      <t>Information other than that included in the remaining notes, which might materially affect the assessment of the net worth, financial standing and profit (loss) of the entity</t>
    </r>
  </si>
  <si>
    <t>nota 2 – informacje o przychodach, kosztach, odpisach aktualizujących środki trwałe i zapasy, zyskach i stratach działalności jednostki, kalkulacja podstawy opodatkowania, kosztów wytworzenia środków trwałych w budowie, środków trwałych na włąsne potrzeby, odsetki oraz różnice kursowe powiększające cenę nabycia towarów lub koszt wytworzenia produktów,  planowane nakłady na niefinansowe aktywa trwałe, zyski i straty nadzwyczajne</t>
  </si>
  <si>
    <r>
      <rPr>
        <sz val="10"/>
        <rFont val="Arial"/>
        <family val="2"/>
      </rPr>
      <t>Value adjustment write-down of tangible assets</t>
    </r>
  </si>
  <si>
    <t>Zobowiązania z tytułu pożyczek od jednostek powiązanych</t>
  </si>
  <si>
    <t>Zobowiązania z tytułu pożyczek od pozostałych jednostek, w których jednostka posiada zaangażowanie w kapitale</t>
  </si>
  <si>
    <r>
      <rPr>
        <sz val="10"/>
        <rFont val="Arial"/>
        <family val="2"/>
      </rPr>
      <t>Contingent liabilities against third parties in which the entity has an equity interest:</t>
    </r>
  </si>
  <si>
    <r>
      <rPr>
        <sz val="10"/>
        <rFont val="Arial"/>
        <family val="2"/>
      </rPr>
      <t>incl. contingent liabilities under retirement severance pays and similar benefits:</t>
    </r>
  </si>
  <si>
    <t>Vorschüsse, Kredite, Darlehen und ähnliche Leistungen für Mitglieder der Leitungs-, Aufsichts- und Verwaltungsorgane der Gesellschaft, unter Angabe der Hauptbedingungen, der Verzinsung und sämtlicher zurückgezahlter, abgeschriebener oder erlassener Beträge, sowie der in ihrem Namen eingegangenen Verbindlichkeiten aus Garantien und Bürgschaften jeglicher Art, unter Angabe des Gesamtbetrages für jede Kategorie dieser Organe</t>
  </si>
  <si>
    <t>Odpis aktualizujący wartość środków trwałych</t>
  </si>
  <si>
    <t>Das gezeichnete Kapital beträgt  …………… PLN. Es ist aufgeteilt in ………. Anteile mit einem Nennwert von je ………… PLN.</t>
  </si>
  <si>
    <t>Das gezeichnete Kapital beträgt …………..... PLN. Es ist aufgeteilt in ………. Aktien mit einem Nennwert von je ………… PLN.</t>
  </si>
  <si>
    <t>Das gezeichnete Kapital beträgt …………..... PLN. Es ist aufgeteilt in ………. Anteile mit einem Nennwert von je ………… PLN.</t>
  </si>
  <si>
    <t>Gebäude, Räumlichkeiten und Rechte daran sowie Hoch-, Tief und Wasserbauten</t>
  </si>
  <si>
    <t>Forderungen und Verbindlichkeiten, die unter mehreren Bilanzpositionen ausgewiesen werden</t>
  </si>
  <si>
    <t>Differenzbetrag zwischen dem Wert der erhaltenen Vermögenswerte und den Zahlungsverbindlichkeiten für diese Vermögenswerte</t>
  </si>
  <si>
    <t>Betrag und Art der einzelnen Posten unter den Erträgen oder Aufwendungen, deren Wert außerordentlich war oder die gelegentlich aufgetreten sind</t>
  </si>
  <si>
    <t>Informationen über die Art und den wirtschaftlichen Zweck der durch die Gesellschaft abgeschlossenen Verträge, die in der Bilanz nicht berücksichtigt wurden, soweit diese Verträge hinsichtlich ihres Einflusses auf die Vermögens-, Finanz- und Ertragslage der Gesellschaft sowie ihr Jahresergebnis als wesentlich einzustufen sind</t>
  </si>
  <si>
    <t>Vergütungen, einschließlich Gewinnbeteiligungen, die an Personen, welche zu den Leitungs-, Aufsichts- oder Verwaltungsorganen von Handelsgesellschaften gehören, für das Geschäftsjahr ausgezahlt wurden oder diesen Personen zustehen (separat für jede Gruppe) sowie sämtliche Verbindlichkeiten aus Pensionen und ähnlichen Leistungen für ehemalige Mitglieder dieser Organe oder eingegangene Verbindlichkeiten im Zusammenhang mit diesen Pensionen, unter Angabe des Gesamtbetrages für jede Kategorie des Organs</t>
  </si>
  <si>
    <t xml:space="preserve">Nazwa, adres siedziby zarządu lub siedziby statutowej jednostki oraz forma prawna każdej z jednostek, których dana jednostka jest wspólnikiem ponoszącym nieograniczoną odpowiedzialność majątkową </t>
  </si>
  <si>
    <t>Struktura rzeczowa (rodzaje działalności) i terytorialna (rynki geograficzne) przychodów netto ze sprzedaży towarów i produktów, w zakresie, w jakim te rodzaje i rynki istotnie różnią się od siebie, z uwzględnieniem zasad organizacji sprzedaży produktów i świadczenia usług</t>
  </si>
  <si>
    <t>Sachbezogene (Arten der Geschäftstätigkeit) und gebietsbezogene (geographische Märkte) Struktur der Erträge aus dem Verkauf von Waren und Erzeugnissen in einem Umfang, in dem sich diese Arten und Märkte wesentlich voneinander unterscheiden, unter Berücksichtigung der Grundsätze für den Verkauf von Erzeugnissen und die Erbringung von Dienstleistungen</t>
  </si>
  <si>
    <t>Wynagrodzenia, łącznie z wynagrodzeniem z zysku, wypłacone lub należne osobom wchodzącym w skład organów zarządzających, nadzorujących albo administrujących spółek handlowych (dla każdej grupy osobno) za rok obrotowy oraz wszelkie zobowiązania wynikające z emerytur i świadczeń o podobnym charakterze dla byłych członków tych organów lub zobowiązania zaciągnięte w związku z tymi emeryturami, ze wskazaniem kwoty ogółem dla każdej kategorii organu</t>
  </si>
  <si>
    <t>Zaliczki, kredyty, pożyczki i świadczenia o podobnym charakterze udzielone osobom wchodzącym w skład organów zarządzających, nadzorujących i administrujących jednostki, ze wskazaniem ich głównych warunków, wysokości oprocentowania oraz wszelkich kwot spłaconych, odpisanych lub umorzonych, a także zobowiązania zaciągnięte w ich imieniu tytułem gwarancji i poręczeń wszelkiego rodzaju, ze wskazaniem kwoty ogółem dla każdego z tych organów</t>
  </si>
  <si>
    <t>Loan liabilities against related parties</t>
  </si>
  <si>
    <t>Liabilities against third parties in which the entity has an equity interest</t>
  </si>
  <si>
    <t>Proszę ukryć wiersz!</t>
  </si>
  <si>
    <t>Kapitał (fundusz) zapasowy, w tym:</t>
  </si>
  <si>
    <t>Kapitał (fundusz) z aktualizacji wyceny, w tym:</t>
  </si>
  <si>
    <t>Pozostałe kapitały (fundusze) rezerwowe, w tym:</t>
  </si>
  <si>
    <t>Informacje uzupełniające do zestawienia inwestycji długoterminowych:</t>
  </si>
  <si>
    <t>Stan środków pieniężnych zgromadzonych na rachunku VAT</t>
  </si>
  <si>
    <t>A. Zysk (strata) brutto za dany rok</t>
  </si>
  <si>
    <t>B. Przychody zwolnione z opodatkowania (trwałe różnice pomiędzy zyskiem/stratą dla celów rachunkowych a dochodem/stratą dla celów podatkowych), w tym:</t>
  </si>
  <si>
    <t>C. Przychody niepodlegające opodatkowania w roku bieżącym, w tym:</t>
  </si>
  <si>
    <t>D. Przychody podlegające opodatkowania w roku bieżącym, ujęte w księgach rachunkowych lat ubiegłych w tym:</t>
  </si>
  <si>
    <t>E. Koszty niestanowiące kosztów uzyskania przychodów (trwałe różnice pomiędzy zyskiem/stratą dla celów rachunkowych a dochodem/stratą dla celów podatkowych), w tym:</t>
  </si>
  <si>
    <t>F. Koszty nieuznawane za koszty uzyskania przychodów w bieżącym roku, w tym:</t>
  </si>
  <si>
    <t>G. Koszty uznawane za koszty uzyskania przychodów w roku bieżącym ujęte w księgach lat ubiegłych, w tym:</t>
  </si>
  <si>
    <t>H. Strata z lat ubiegłych, w tym:</t>
  </si>
  <si>
    <t>I. Inne zmiany podstawy opodatkowania, w tym:</t>
  </si>
  <si>
    <t>J. Podstawa opodatkowania podatkiem dochodowym</t>
  </si>
  <si>
    <t>K. Podatek dochodowy</t>
  </si>
  <si>
    <t>Łącznie:</t>
  </si>
  <si>
    <t>Zysk kapit.</t>
  </si>
  <si>
    <t>Inne źródła</t>
  </si>
  <si>
    <t>Informacje o kosztach związanych z pracami badawczymi i pracami rozwojowymi, które nie zostały zakwalifikowane zgodnie z art. 33 ust. 2 do wartości niematerialnych i prawnych</t>
  </si>
  <si>
    <t>Prace badawcze</t>
  </si>
  <si>
    <t>Prace rozwojowe</t>
  </si>
  <si>
    <t>Informacje o spółkach, z którymi nastąpiło połączenie rozliczone metodą łączenia udziałów</t>
  </si>
  <si>
    <t>nota 1.18. - Środki pieniężne zgromadzone na rachunku VAT, o którym mowaw art.. 62a ust.1 ustawy z dn. 29.08.1997 - Prawo bankowe</t>
  </si>
  <si>
    <t>Sprawozdanie finansowe</t>
  </si>
  <si>
    <t>ZAŁĄCZNIK 1 DO SPRAWOZDANIA FINANSOWEGO SPORZĄDZONEGO W FORMIE ELEKTRONICZNEJ - INFORMACJE DODATKOWE</t>
  </si>
  <si>
    <t>NINIEJSZY DOKUMENT STANOWI JEDYNIE KOPIĘ W/W SPRAWOZDANIA FINANSOWEGO.</t>
  </si>
  <si>
    <t xml:space="preserve">SPRAWOZDANIE FINANSOWE SPÓŁKI SPORZĄDZONE ZOSTAŁO W WYMAGANEJ PRZEZ USTAWĘ FORMIE ELEKTRONICZNEJ. </t>
  </si>
  <si>
    <t>AKTYWA RAZEM</t>
  </si>
  <si>
    <t>PASYWA RAZEM</t>
  </si>
  <si>
    <t>Dotacje, subwencje na zakup ŚT, WNiP</t>
  </si>
  <si>
    <t>Dywidenda</t>
  </si>
  <si>
    <t>Rożnice kursowe od podatku VAT</t>
  </si>
  <si>
    <t>Otrzymane odsetki budżetowe oraz od nadpłaconych zobowiązań podatkowych</t>
  </si>
  <si>
    <t>Różnice kursowe dodatnie niezrealizowane</t>
  </si>
  <si>
    <t>Rozwiązane rezerwy na koszty utworzone w latach ubiegłych</t>
  </si>
  <si>
    <t>Faktury korygujące wystawione w następnym roku podatkowym</t>
  </si>
  <si>
    <t>Utworzone rezerwy na przychody</t>
  </si>
  <si>
    <t>Pobrane wpłaty lub zarachowane należności na poczet dostaw towarów i usług, które zostaną wykonane w następnych okresach sprawozdawczych, a także otrzymane lub zwrócone pożyczki (kredyty)</t>
  </si>
  <si>
    <t>Naliczone odsetki</t>
  </si>
  <si>
    <t>Rozwiązanie odpisu na należności</t>
  </si>
  <si>
    <t>Faktury korygujące przychody wystawione w bieżącym roku obrotowym, a dotyczące roku poprzedniego</t>
  </si>
  <si>
    <t>Odsetki naliczone w roku poprzednim otrzymane w roku bieżącym</t>
  </si>
  <si>
    <t>Przekazane darowizny</t>
  </si>
  <si>
    <t>Składki członkowskie</t>
  </si>
  <si>
    <t>Diety powyżej limitów</t>
  </si>
  <si>
    <t>Koszty reprezentacji</t>
  </si>
  <si>
    <t>Kary umowne oraz odszkodowania za nieterminowe dostawy</t>
  </si>
  <si>
    <t>Odsetki budżetowe</t>
  </si>
  <si>
    <t>Różnice kursowe ujemne niezrealizowane</t>
  </si>
  <si>
    <t>Nieopłacone do ZUS składki - narzuty na wynagrodzenia</t>
  </si>
  <si>
    <t>Niewypłacone w terminie wynagrodzenia</t>
  </si>
  <si>
    <t>Utworzone rezerwy</t>
  </si>
  <si>
    <t>Niewypłacone diety</t>
  </si>
  <si>
    <t>Odsetki naliczone</t>
  </si>
  <si>
    <t>Niewypłacone składki ZUS w roku poprzednim zapłacone w roku bieżącym</t>
  </si>
  <si>
    <t>Wypłacone po terminie wynagrodzenia</t>
  </si>
  <si>
    <t>Wykorzystane rezerwy z roku poprzedniego</t>
  </si>
  <si>
    <t>Niewypłacone diety w roku poprzednim, zapłacone w roku bieżącym</t>
  </si>
  <si>
    <t>Odsetki naliczone w roku poprzednim zapłacone w roku bieżącym</t>
  </si>
  <si>
    <t>Dane identyfikujące jednostkę</t>
  </si>
  <si>
    <t>KRS:</t>
  </si>
  <si>
    <t>Nazwa pełna jednostki:</t>
  </si>
  <si>
    <t>Województwo:</t>
  </si>
  <si>
    <t>Powiat:</t>
  </si>
  <si>
    <t>Gmina:</t>
  </si>
  <si>
    <t>Miejscowość:</t>
  </si>
  <si>
    <t>Dane i adres siedziby</t>
  </si>
  <si>
    <t>Ulica:</t>
  </si>
  <si>
    <t>Kod pocztowy:</t>
  </si>
  <si>
    <t>Adres zagraniczny (opcjonalny)</t>
  </si>
  <si>
    <t>Kody PKD określające podstawową działalność podmiotu</t>
  </si>
  <si>
    <t>Ograniczony do:</t>
  </si>
  <si>
    <t>data od:</t>
  </si>
  <si>
    <t>data do:</t>
  </si>
  <si>
    <t>Wskazanie, że sprawozdanie finansowe zawiera dane łączne</t>
  </si>
  <si>
    <t>Założenie kontynuacji działalności</t>
  </si>
  <si>
    <t>Istnieją poniższe okoliczności wskazujące na zagrożenie kontynuacji działalności:</t>
  </si>
  <si>
    <t>Informacja, czy sprawozdanie finansowe jest sporzadzone po połączeniu spółek</t>
  </si>
  <si>
    <t>Zasady (polityka) rachunkowości</t>
  </si>
  <si>
    <t>Zasady Rachunkowości</t>
  </si>
  <si>
    <t>W bieżącym roku obrotowym nie uległy zmianie:</t>
  </si>
  <si>
    <t>- zasady rachunkowości;</t>
  </si>
  <si>
    <t>- metody wyceny aktywów i pasywów;</t>
  </si>
  <si>
    <t>- sposób ustalania wyniku finansowego;</t>
  </si>
  <si>
    <t>- sposób sporządzenia rachunku zysków i strat oraz rachunku przepływów pieniężnych.</t>
  </si>
  <si>
    <t>Metody wyceny</t>
  </si>
  <si>
    <t xml:space="preserve">Wartości niematerialne i prawne ujmuje się w cenach nabycia lub kosztach wytworzenia pomniejszonych o dokonane odpisy amortyzacyjne. Cena nabycia obejmuje cenę zakupu oraz inne wydatki związane z nabyciem oraz przystosowaniem danego składnika wartości niematerialnych i prawnych do użytkowania. </t>
  </si>
  <si>
    <t xml:space="preserve">Środki trwałe ujmuje się w cenach nabycia lub kosztach wytworzenia pomniejszonych o dokonane odpisy amortyzacyjne. Cena nabycia obejmuje cenę zakupu oraz inne wydatki związane z nabyciem oraz przystosowaniem danego środka trwałego do użytkowania. </t>
  </si>
  <si>
    <t xml:space="preserve">Spółka stosuje następujące roczne stawki amortyzacyjne: </t>
  </si>
  <si>
    <t>Środki trwałe - Stawki amortyzacyjne</t>
  </si>
  <si>
    <t>Środki transportu - 20%</t>
  </si>
  <si>
    <t>Wartości niematerialne i prawne - Stawki amortyzacyjne</t>
  </si>
  <si>
    <t>Licencje - 20% - 50%</t>
  </si>
  <si>
    <t>Materiały wykazywane są według cen nabycia, nie wyższych od cen ich sprzedaży na dzień bilansowy. Korektę wyceny do ceny sprzedaży na dzień bilansowy dokonuje się poprzez dokonanie odpisu aktualizującego.</t>
  </si>
  <si>
    <t xml:space="preserve">Cena nabycia obejmuje cenę zakupu oraz inne wydatki związane z nabyciem materiałów. Jeżeli wydatki związane z nabyciem materiałów (np. koszty transportu, ubezpieczenia) nie są istotne, materiały wycenia się według cen zakupu, nie wyższych od cen ich sprzedaży na dzień bilansowy. </t>
  </si>
  <si>
    <t>Zakupione materiały, dla których nie prowadzi się ewidencji magazynowej, podlegają inwentaryzacji metodą spisu z natury na koniec roku obrotowego.</t>
  </si>
  <si>
    <t>O przydatności lub cechach użytkowych zapasów materiałów w celu ustalenia konieczności dokonania (lub nie) odpisów aktualizujących decyduje każdorazowo kierownik Spółki podczas inwentaryzacji rocznej.</t>
  </si>
  <si>
    <t xml:space="preserve">Towary handlowe </t>
  </si>
  <si>
    <t>Towary handlowe wykazywane są według cen nabycia, nie wyższych od cen ich sprzedaży na dzień bilansowy. Korektę wyceny do ceny sprzedaży na dzień bilansowy dokonuje się poprzez dokonanie odpisu aktualizującego.</t>
  </si>
  <si>
    <t>Cena nabycia obejmuje cenę zakupu oraz inne wydatki związane z nabyciem towarów. Jeżeli wydatki związane z nabyciem towarów (np. koszty transportu, ubezpieczenia) nie są istotne, towary wycenia się według cen zakupu, nie wyższych od cen ich sprzedaży na dzień bilansowy.</t>
  </si>
  <si>
    <t>Dla potrzeb wyceny rozchodu towarów handlowych wykorzystywana jest metoda FIFO / średniej ważonej.</t>
  </si>
  <si>
    <t>Cenę nabycia towarów spełniających warunki zaliczania ich do aktywów nie zwiększa się o koszty obsługi zobowiązań zaciągniętych w celu finansowania zapasu towarów.</t>
  </si>
  <si>
    <t>O przydatności lub cechach użytkowych zapasów towarów w celu ustalenia konieczności dokonania (lub nie) odpisów aktualizujących decyduje każdorazowo kierownik Spółki podczas inwentaryzacji rocznej.</t>
  </si>
  <si>
    <t>Wyroby gotowe</t>
  </si>
  <si>
    <t xml:space="preserve">Wytworzone wyroby gotowe, dla których nie prowadzi się ewidencji magazynowej, podlegają inwentaryzacji metodą spisu z natury na koniec każdego miesiąca. </t>
  </si>
  <si>
    <t>Wytworzone wyroby gotowe wyceniane są wg planowych kosztów wytworzenia wtedy, gdy różnica między planowanym kosztem wytworzenia a kosztem rzeczywistym nie jest znaczna.</t>
  </si>
  <si>
    <t>Koszt wytworzenia wyrobów spełniających warunki zaliczania ich do aktywów nie zwiększa się o koszty obsługi zobowiązań zaciągniętych w celu finansowania produktów w okresie ich wytworzenia.</t>
  </si>
  <si>
    <t>O przydatności lub cechach użytkowych zapasów produktów w celu ustalenia konieczności dokonania (lub nie) odpisów aktualizujących decyduje każdorazowo kierownik Spółki podczas inwentaryzacji rocznej.</t>
  </si>
  <si>
    <t xml:space="preserve">Produkcja w toku </t>
  </si>
  <si>
    <t>Produkcję w toku wykazuje się w sprawozdaniu finansowym w wysokości bezpośrednich kosztów wytworzenia. Wartość produkcji w toku ustala się na podstawie inwentaryzacji.</t>
  </si>
  <si>
    <t>Produkcja w toku, w tym z tytułu usług budowlanych, dotyczy w szczególności:</t>
  </si>
  <si>
    <t>Metodologia kalkulacji odpisów aktualizujących zapasy</t>
  </si>
  <si>
    <t>Odpisy aktualizujące wartość zapasów dokonywane są raz do roku. Zapasy uznaje się za przeterminowane po dwóch latach od momentu przyjęcia ich do ewidencji księgowej i obejmuje się je 100% odpisem aktualizującym.</t>
  </si>
  <si>
    <t>Należności długoterminowe i krótkoterminowe</t>
  </si>
  <si>
    <t>Należności długoterminowe i krótkoterminowe wykazywane są w wartości netto (pomniejszonej o odpisy aktualizujące wartość należności).</t>
  </si>
  <si>
    <t xml:space="preserve">Należności są wyceniane w kwocie wymagającej zapłaty. Kwota ta obejmuje oprócz wartości nominalnej należności także odsetki za zwłokę w zapłacie należności. Odsetki te są księgowane na dobro przychodów finansowych tylko wtedy, gdy jednostka na dzień bilansowy podejmie decyzję o dochodzeniu tych odsetek. </t>
  </si>
  <si>
    <t>Odpisów aktualizujących wartość należności nieprzeterminowanych, przeterminowanych, spornych i wątpliwych dokonuje się na podstawie decyzji kierownika jednostki.</t>
  </si>
  <si>
    <t>Zobowiązania długoterminowe i krótkoterminowe</t>
  </si>
  <si>
    <t>Zobowiązania są wykazywane w kwocie wymagającej zapłaty. Kwota ta obejmuje oprócz wartości nominalnej zobowiązań także odsetki za zwłokę w zapłacie zobowiązań. Odsetki te są księgowane w ciągu roku w ciężar kosztów finansowych na podstawie not obciążeniowych od dostawcy. Na koniec roku obrotowego odsetki są księgowane w wartości zbiorczej na podstawie analizy stanu poszczególnych rozrachunków na koniec roku obrotowego i terminów zapłaty ustalonych z dostawcami.</t>
  </si>
  <si>
    <t>Inwestycje krótkoterminowe w księgach na moment ich nabycia lub powstania wycenia się według cen zakupu lub nabycia.</t>
  </si>
  <si>
    <t>Rozchód inwestycji jednakowych, których ceny nabycia są różne, wycenia się według metody FIFO. Ta zasada dotyczy również inwestycji uznanych za jednakowe, ze względu na podobieństwo rodzaju i przeznaczenie.</t>
  </si>
  <si>
    <t>Inwestycje krótkoterminowe na dzień bilansowy wyceniane są według ceny nabycia lub ceny rynkowej, w zależności od tego, która z nich jest mniejsza.</t>
  </si>
  <si>
    <t>Inwestycje w postaci aktywów finansowych zaliczane są do krótkoterminowych aktywów finansowych, jeżeli są płatne i wymagalne lub przeznaczone do zbycia w ciągu 12 miesięcy od dnia bilansowego lub jeżeli są płatne i wymagalne lub przeznaczone do zbycia w ciągu 12 miesięcy od dnia ich założenia, wystawienia lub nabycia.</t>
  </si>
  <si>
    <t>Inwestycje długoterminowe w księgach na moment ich nabycia lub powstania wycenia się według cen nabycia.</t>
  </si>
  <si>
    <t>Rozchód inwestycji jednakowych, których ceny nabycia są różne, wycenia się według metody FIFO. Analogiczne zasady stosuje się do wyceny rozchodu inwestycji długoterminowych uznanych za jednakowe, ze względu na podobieństwo rodzaju i przeznaczenia.</t>
  </si>
  <si>
    <t xml:space="preserve">Inwestycje długoterminowe na dzień bilansowy wyceniane są według ceny nabycia, pomniejszonej o odpisy spowodowane trwałą utratą wartości lub według wartości godziwej. </t>
  </si>
  <si>
    <t>Kontrakty na usługi i roboty o okresie realizacji nie dłuższym niż 6 miesięcy</t>
  </si>
  <si>
    <t xml:space="preserve">Kontrakty na usługi i roboty o okresie realizacji nie dłuższym niż 6 miesięcy ujmowane są w księgach do czasu zakończenia realizacji kontraktu w wysokości poniesionych kosztów bezpośrednich i prezentowane są jako roboty (usługi) w toku. </t>
  </si>
  <si>
    <t xml:space="preserve">Przychody ujmowane są w księgach w wartości wynikającej z faktur częściowych i protokołów odbioru, a częściowe koszty z nimi związane ustalane są jako różnica pomiędzy kosztami rzeczywiście poniesionymi a tymi, które w wyniku inwentaryzacji wykonanych robót lub usług uznane są za element produkcji w toku. </t>
  </si>
  <si>
    <t>Kontrakty na usługi i roboty o okresie realizacji dłuższym niż 6 miesięcy</t>
  </si>
  <si>
    <t>Kontrakty na usługi i roboty o okresie realizacji dłuższym niż 6 miesięcy ujmowane są w księgach w zależności od stopnia zawansowania robót.</t>
  </si>
  <si>
    <t>Stopień zaawansowania robót z niezakończonej umowy ustala się udziałem kosztów wykonania umowy poniesionych od dnia zawarcia umowy do dnia bilansowego w całkowitych kosztach umowy.</t>
  </si>
  <si>
    <t>Wartość szacowanych przychodów z niezakończonych umów budowlanych ustala się w wysokości takiej części ceny umownej za całą usługę, jaka odpowiada stopniowi zaawansowania usługi na dzień bilansowy, po odliczeniu przychodów, które wpłynęły na wynik finansowy w ubiegłych okresach sprawozdawczych.</t>
  </si>
  <si>
    <t>Przychody z realizacji kontraktów na usługi i roboty o okresie realizacji dłuższym niż 6 miesięcy, dla których nie można wiarygodnie ustalić stopnia zawansowania, ustalane są na poziomie poniesionych kosztów w wysokości, której pokrycie zapewnia zleceniodawca.</t>
  </si>
  <si>
    <t>Koszty wynikające z realizacji kontraktów o okresie realizacji dłuższym niż 6 miesięcy stanowią koszty poniesione do dnia bilansowego.</t>
  </si>
  <si>
    <t>Rozliczenia międzyokresowe kosztów</t>
  </si>
  <si>
    <t xml:space="preserve">Spółka dokonuje czynnych rozliczeń międzyokresowych kosztów, jeżeli dotyczą one przyszłych okresów sprawozdawczych. </t>
  </si>
  <si>
    <t>Bierne rozliczenia międzyokresowe kosztów dokonywane są w wysokości prawdopodobnych zobowiązań przypadających na bieżący okres sprawozdawczy.</t>
  </si>
  <si>
    <t xml:space="preserve">Rozliczenia międzyokresowe przychodów </t>
  </si>
  <si>
    <t>Rozliczenia międzyokresowe przychodów dokonywane są z zachowaniem ostrożnej wyceny i obejmują w szczególności:</t>
  </si>
  <si>
    <t xml:space="preserve">- równowartość otrzymanych lub należnych od kontrahentów środków z tytułu świadczeń, których wykonanie nastąpi w następnych okresach sprawozdawczych; </t>
  </si>
  <si>
    <t xml:space="preserve">- środki pieniężne otrzymane na sfinansowanie nabycia lub wytworzenia środków trwałych, w tym także środków trwałych w budowie oraz prac rozwojowych, jeżeli stosownie do innych ustaw nie zwiększają one kapitałów własnych. </t>
  </si>
  <si>
    <t>Zaliczone do rozliczeń międzyokresowych przychodów kwoty zwiększają stopniowo pozostałe przychody operacyjne, równolegle do odpisów amortyzacyjnych lub umorzeniowych od środków trwałych lub kosztów prac rozwojowych sfinansowanych z tych źródeł.</t>
  </si>
  <si>
    <t>Uznawanie przychodu</t>
  </si>
  <si>
    <t>Przychody ze sprzedaży są uznawane w momencie dostarczenia towaru, jeżeli jednostka przekazała znaczące ryzyko i korzyści wynikające z praw własności do towarów, lub w momencie wykonania usługi. Sprzedaż wykazuje się w wartości netto, tj. bez uwzględnienia podatku od towarów i usług oraz po uwzględnieniu wszelkich udzielonych rabatów.</t>
  </si>
  <si>
    <t xml:space="preserve">Aktywa i rezerwy z tytułu odroczonego podatku dochodowego </t>
  </si>
  <si>
    <t xml:space="preserve">Zgodnie z uproszczeniem wynikającym z Art. 37 ust 10 UoR Spółka odstąpiła od ustalania aktywów i rezerw z tytułu odroczonego podatku dochodowego.  </t>
  </si>
  <si>
    <t xml:space="preserve">W związku z przejściowymi różnicami między wykazywaną w księgach rachunkowych wartością aktywów i pasywów, a ich wartością podatkową oraz stratą podatkową możliwą do odliczenia w przyszłości, tworzona jest rezerwa i ustalane aktywa z tytułu odroczonego podatku dochodowego. </t>
  </si>
  <si>
    <t>Aktywa z tytułu odroczonego podatku dochodowego ustala się w wysokości kwoty przewidzianej w przyszłości do odliczenia od podatku dochodowego, w związku z ujemnymi różnicami przejściowymi, które spowodują w przyszłości zmniejszenie podstawy obliczenia podatku dochodowego oraz straty podatkowej możliwej do odliczenia, ustalonej przy uwzględnieniu zasady ostrożności.</t>
  </si>
  <si>
    <t>Rezerwę z tytułu odroczonego podatku dochodowego tworzy się w wysokości kwoty podatku dochodowego, wymagającej w przyszłości zapłaty, w związku z występowaniem dodatnich różnic przejściowych, to jest różnic, które spowodują zwiększenie podstawy obliczenia podatku dochodowego w przyszłości.</t>
  </si>
  <si>
    <t>Wysokość rezerwy i aktywów z tytułu odroczonego podatku dochodowego ustala się przy uwzględnieniu stawek podatku dochodowego obowiązujących w roku powstania obowiązku podatkowego.</t>
  </si>
  <si>
    <t>Ustalanie wyniku</t>
  </si>
  <si>
    <t>Rachunek przepływów pieniężnych sporządzany jest metodą bezpośrednią.</t>
  </si>
  <si>
    <t>Rachunek przepływów pieniężnych sporządzany jest metodą pośrednią.</t>
  </si>
  <si>
    <t>Zakupione towary handlowe, dla których nie prowadzi się ewidencji magazynowej, podlegają inwentaryzacji metodą spisu z natury na koniec każdego miesiąca, na koniec każdego kwartału, na koniec roku obrotowego.</t>
  </si>
  <si>
    <t>Informacja uszczegółowiająca, wynikająca z potrzeb lub specyfiki jednostki</t>
  </si>
  <si>
    <t>Prowadzenie ksiąg rachunkowych</t>
  </si>
  <si>
    <t>Po dniu bilansowym nie zanotowano zdarzeń mogących wpłynąć na sprawozdanie finansowe.</t>
  </si>
  <si>
    <t>Rok obrotowy</t>
  </si>
  <si>
    <t xml:space="preserve">Immaterielle Vermögensgegenstände und Rechte werden zu Anschaffungs- oder Herstellungskosten, vermindert um vorgenommene Abschreibungen erfasst. Die Anschaffungskosten umfassen den Einkaufspreis und sonstige Aufwendungen für die Anschaffung sowie für Anpassungen an den betreffenden immateriellen Vermögensgegenständen und Rechten, die ihre Nutzbarkeit gewährleisten. </t>
  </si>
  <si>
    <t xml:space="preserve">Sachanlagen werden zu Anschaffungs- oder Herstellungskosten, vermindert um vorgenommene Abschreibungen erfasst. Die Anschaffungskosten umfassen den Einkaufspreis und sonstige Aufwendungen für die Anschaffung sowie für Anpassungen an den betreffenden Sachanlagen, die ihre Nutzbarkeit gewährleisten. </t>
  </si>
  <si>
    <t xml:space="preserve">Die Abschreibung erfolgt nach folgenden Jahresabschreibungssätzen: </t>
  </si>
  <si>
    <t>Roh-, Hilfs- und Betriebsstoffe werden zu Anschaffungskosten ausgewiesen, die ihre Verkaufspreise zum Bilanzstichtag nicht übersteigen dürfen. Die Korrektur der Bewertung auf den Verkaufspreis zum Bilanzstichtag erfolgt durch Vornahme einer Wertberichtigung.</t>
  </si>
  <si>
    <t xml:space="preserve">Die Anschaffungskosten umfassen den Einkaufspreis und sonstige mit der Anschaffung der RHB-Stoffe verbundene Aufwendungen. Soweit die mit der Anschaffung der RHB-Stoffe verbundenen Aufwendungen (z.B. Transportkosten, Versicherungskosten) nicht wesentlich sind, erfolgt die Bewertung zu Einkaufspreisen, die die Verkaufspreise zum Bilanzstichtag nicht übersteigen dürfen. </t>
  </si>
  <si>
    <t>Für die erworbenen RHB-Stoffe, über die kein Lagerverzeichnis geführt wird, ist eine körperliche Bestandsaufnahme zum Ende des Geschäftsjahres durchzuführen.</t>
  </si>
  <si>
    <t>Über die Verwendbarkeit und Nutzbarkeit der Vorräte an RHB-Stoffen (zwecks Feststellung, ob Wertberichtigungen vorgenommen werden müssen oder nicht) entscheidet jeweils der Geschäftsleiter während der Jahresinventur.</t>
  </si>
  <si>
    <t xml:space="preserve">Handelswaren </t>
  </si>
  <si>
    <t>Handelswaren werden zu Anschaffungskosten ausgewiesen, die ihre Verkaufspreise zum Bilanzstichtag nicht übersteigen dürfen. Die Korrektur der Bewertung auf den Verkaufspreis zum Bilanzstichtag erfolgt durch Vornahme einer Wertberichtigung.</t>
  </si>
  <si>
    <t>Die Anschaffungskosten umfassen den Einkaufspreis und sonstige mit der Anschaffung der Handelswaren verbundene Aufwendungen. Soweit die mit der Anschaffung der Handelswaren verbundenen Aufwendungen (z.B. Transportkosten, Versicherungskosten) nicht wesentlich sind, erfolgt die Bewertung zu Einkaufspreisen, die die Verkaufspreise zum Bilanzstichtag nicht übersteigen dürfen.</t>
  </si>
  <si>
    <t>Für die erworbenen Handelswaren, über die kein Lagerverzeichnis geführt wird, ist eine körperliche Bestandsaufnahme (zum Ende eines jeden Monats, zum Ende eines jeden Quartals oder zum Ende des Geschäftsjahres) durchzuführen.</t>
  </si>
  <si>
    <t>Die Anschaffungskosten der Waren, die unter Aktiva ausgewiesen werden, werden nicht um die Finanzierungskosten für den Erwerb der Waren erhöht.</t>
  </si>
  <si>
    <t>Über die Verwendbarkeit und Nutzbarkeit der Vorräte an Waren (zwecks Feststellung, ob Wertberichtigungen vorgenommen werden müssen oder nicht) entscheidet jeweils der Geschäftsleiter während der Jahresinventur.</t>
  </si>
  <si>
    <t xml:space="preserve">Für die fertigen Erzeugnisse, über die kein Lagerverzeichnis geführt wird, ist eine körperliche Bestandsaufnahme zum Ende eines jeden Monats durchzuführen. </t>
  </si>
  <si>
    <t>Die Herstellungskosten der Erzeugnisse, die unter Aktiva ausgewiesen werden, werden nicht um die Finanzierungskosten für die Herstellung der Erzeugnisse erhöht.</t>
  </si>
  <si>
    <t>Über die Verwendbarkeit und Nutzbarkeit der Vorräte an Erzeugnissen (zwecks Feststellung, ob Wertberichtigungen vorgenommen werden müssen oder nicht) entscheidet jeweils der Geschäftsleiter während der Jahresinventur.</t>
  </si>
  <si>
    <t xml:space="preserve">Unfertige Erzeugnisse </t>
  </si>
  <si>
    <t>Unfertige Erzeugnisse werden in Höhe der direkten Herstellungskosten im Jahresabschluss ausgewiesen. Die Bewertung der unfertigen Erzeugnisse erfolgt aufgrund der Inventur.</t>
  </si>
  <si>
    <t>Unfertige Erzeugnisse, darunter aus Bauleistungen, umfassen insbesondere:</t>
  </si>
  <si>
    <t>Langfristige und kurzfristige Forderungen</t>
  </si>
  <si>
    <t>Langfristige und kurzfristige Forderungen werden zu Nettowerten ausgewiesen (vermindert um Wertberichtigungen).</t>
  </si>
  <si>
    <t xml:space="preserve">Forderungen werden zu Rückzahlungsbeträgen bewertet. Der Betrag beinhaltet den Nominalwert der Forderungen zuzüglich Verzugszinsen. Die Zinsen werden nur dann unter den Finanzerträgen verbucht, wenn die Gesellschaft eine Entscheidung über die Geltendmachung der Zinsen zum Bilanzstichtag trifft. </t>
  </si>
  <si>
    <t>Über die Wertberichtigungen auf nicht überfällige, überfällige, strittige und zweifelhafte Forderungen entscheidet der Geschäftsleiter.</t>
  </si>
  <si>
    <t>Langfristige und kurzfristige Verbindlichkeiten</t>
  </si>
  <si>
    <t>Kurzfristige Investitionen werden zum Bilanzstichtag zu Anschaffungskosten oder Marktpreisen bewertet, je nachdem, welcher Preis niedriger ist.</t>
  </si>
  <si>
    <t>Verträge über Dienstleistungen und Arbeiten mit einer Durchführungsdauer von bis zu 6 Monaten</t>
  </si>
  <si>
    <t>Verträge über Dienstleistungen und Arbeiten mit einer Durchführungsdauer von mehr als 6 Monaten</t>
  </si>
  <si>
    <t>Der Fertigstellungsgrad der Arbeiten aus nicht beendeten Verträgen wird anhand des Anteils ermittelt, den die zwischen dem Tag des Vertragsabschlusses und dem Bilanzstichtag getragenen Vertragsdurchführungskosten an den gesamten Vertragskosten haben.</t>
  </si>
  <si>
    <t>Der Wert der geschätzten Erlöse aus nicht beendeten Bauverträgen wird in Höhe des Teiles des Vertragspreises für die gesamte Dienstleistung ermittelt, der dem Fertigstellungsgrad der Dienstleistung zum Bilanzstichtag entspricht, abzüglich der Erlöse, die das Ergebnis in den vorigen Berichtszeiträumen beeinflusst haben.</t>
  </si>
  <si>
    <t>Aufwandsabgrenzung</t>
  </si>
  <si>
    <t xml:space="preserve">Die Gesellschaft bildet aktive Rechnungsabgrenzungsposten, sofern diese künftige Berichtszeiträume betreffen. </t>
  </si>
  <si>
    <t>Passive Rechnungsabgrenzungsposten werden in Höhe der im laufenden Berichtszeitraum voraussichtlich anfallenden Verbindlichkeiten gebildet.</t>
  </si>
  <si>
    <t>Die Ertragsabgrenzung erfolgt unter Beachtung des Niederstwertprinzips und umfasst insbesondere:</t>
  </si>
  <si>
    <t>Die als Ertragsabgrenzung erfassten Beträge erhöhen sukzessiv die sonstigen betrieblichen Erträge, parallel zu den Abschreibungen und kumulierten Abschreibungen auf Sachanlagen oder auf Entwicklungskosten, die aus diesen Quellen finanziert werden.</t>
  </si>
  <si>
    <t>Erfassung der Umsatzerlöse als Betriebseinnahmen</t>
  </si>
  <si>
    <t xml:space="preserve">Aktive latente Steuern und Rückstellungen für latente Steuern </t>
  </si>
  <si>
    <t xml:space="preserve">Gemäß der Vereinfachung nach Art. 37 Abs. 10 RLG-PL hat die Gesellschaft auf die Ermittlung der aktiven latenten Steuern und der Rückstellungen für latente Steuern verzichtet. </t>
  </si>
  <si>
    <t xml:space="preserve">Da es zwischen den in den Handelsbüchern ausgewiesenen Werten der Aktiva und Passiva einerseits und ihrem Steuerwert sowie dem in der Zukunft abzugsfähigen steuerlichen Verlustvortrag andererseits zu vorübergehenden Differenzen kommen kann, werden eine Rückstellung für latente Steuern gebildet und aktive latente Steuern ermittelt. </t>
  </si>
  <si>
    <t>Die Höhe der aktiven latenten Steuern ist die Summe aus dem Betrag, der in Zukunft in Zusammenhang mit vorübergehenden negativen Differenzbeträgen, die in Zukunft die Körperschaftsteuerbemessungsgrundlage vermindern werden, von der Körperschaftsteuer abgezogen werden soll, sowie aus dem abzugsfähigen steuerlichen Verlust, der unter Beachtung des Niederstwertprinzips ermittelt wurde.</t>
  </si>
  <si>
    <t>Die Rückstellung für latente Steuern wird in Höhe der in Zukunft zahlbaren Körperschaftsteuer gebildet, und zwar im Zusammenhang mit dem Auftreten vorübergehender positiver Differenzbeträge, d.h. derjenigen Differenzbeträge, die in Zukunft die Körperschaftsteuerbemessungsgrundlage erhöhen werden.</t>
  </si>
  <si>
    <t xml:space="preserve">Die Höhe der Rückstellung für latente Steuern und der aktiven latenten Steuern wird unter Berücksichtigung der Körperschaftsteuersätze festgelegt, die in demjenigen Jahr galten, in dem die Steuerpflicht entstand. </t>
  </si>
  <si>
    <t>- usług (robót) już rozpoczętych, ale jeszcze nieobjętych umową, gdyż negocjacje trwają, ale jest pewne, że umowa zostanie zawarta,</t>
  </si>
  <si>
    <t>- usług, których realizacja ma nastąpić w okresie krótszym niż 6 miesięcy,</t>
  </si>
  <si>
    <t>- usług, których realizacja ma trwać dłużej niż 6 miesięcy, ale ich wartość na dzień bilansowy nie wpływa istotnie na sytuację wykonawcy.</t>
  </si>
  <si>
    <t>Angewandte Bewertungsmethoden</t>
  </si>
  <si>
    <t>Finanzielle Vermögenswerte gelten als kurzfristig, wenn sie innerhalb von 12 Monaten nach dem Bilanzstichtag zahlbar, fällig oder zur Veräußerung bestimmt sind, oder wenn sie innerhalb von 12 Monaten nach ihrer Entstehung, Ausstellung oder Anschaffung zahlbar, fällig oder zur Veräußerung bestimmt sind.</t>
  </si>
  <si>
    <t>Verträge über Dienstleistungen und Arbeiten mit einer Durchführungsdauer von mehr als 6 Monaten werden nach dem Fertigstellungsgrad der Arbeiten in den Büchern erfasst.</t>
  </si>
  <si>
    <t xml:space="preserve">Ertragsabgrenzung </t>
  </si>
  <si>
    <t>- bereits begonnene Leistungen (Arbeiten), die jedoch vertraglich noch nicht geregelt sind, da die Verhandlungen noch andauern; es ist jedoch sicher, dass der Vertrag geschlossen wird;</t>
  </si>
  <si>
    <t>- Leistungen, die in einem Zeitraum von mehr als 6 Monaten durchzuführen sind, deren Wert zum Bilanzstichtag auf die Lage des Auftragnehmers jedoch keinen wesentlichen Einfluss hat.</t>
  </si>
  <si>
    <t xml:space="preserve">Tangible assets are recognised at acquisition or production cost reduced by the depreciation charges made. The acquisition cost includes the purchase price and other expenses associated with acquiring of or adapting a given tangible asset for use. </t>
  </si>
  <si>
    <t>Raw materials</t>
  </si>
  <si>
    <t>Raw materials are recognised at acquisition cost, not higher than their selling price as of the balance sheet date. Revaluation based on the selling price as of the balance sheet date is performed by way of a value adjustment write-down.</t>
  </si>
  <si>
    <t xml:space="preserve">The acquisition cost includes the purchase price and other expenses associated with the acquisition of raw materials. If such expenses (for instance, cost of transportation, insurance costs, etc.) are not significant, the raw materials are valued at the purchase price not higher than their selling price as of the balance sheet date. </t>
  </si>
  <si>
    <t>Purchased raw materials for which no inventory records are kept are subject to stocktaking by physical count at the end of the financial year.</t>
  </si>
  <si>
    <t xml:space="preserve">Merchandise </t>
  </si>
  <si>
    <t>Merchandise is recognised at acquisition cost, not higher than its selling price as of the balance sheet date. Revaluation based on the selling price as of the balance sheet date is performed by way of a value adjustment write-down.</t>
  </si>
  <si>
    <t>Purchased merchandise for which no inventory records are kept is subject to stocktaking by physical count at the end of each month, at the end of each quarter, at the end of the financial year.</t>
  </si>
  <si>
    <t>Merchandise disposals are measured using the first-in first-out (FIFO) method.</t>
  </si>
  <si>
    <t>The acquisition cost of merchandise which meets the conditions for its classification as an asset is not subject to an increase by costs of servicing the liabilities incurred for the purpose of financing the merchandise in stock.</t>
  </si>
  <si>
    <t xml:space="preserve">Manufactured finished goods for which no inventory records are kept are subject to stocktaking by physical count at the end of each month. </t>
  </si>
  <si>
    <t>The production costs of finished goods which meet the conditions for their classification as assets are not subject to an increase by costs of servicing the liabilities incurred for the purpose of financing the goods during their manufacture period.</t>
  </si>
  <si>
    <t xml:space="preserve">Work in progress </t>
  </si>
  <si>
    <t>Work in progress is recognised in the financial statements at direct production costs. Work in progress is valued based on the stocktaking.</t>
  </si>
  <si>
    <t>Work in progress, including construction services, comprises in particular:</t>
  </si>
  <si>
    <t>Non-current and current receivables</t>
  </si>
  <si>
    <t>Non-current and current receivables are recognised in the net value (less value adjustment write-downs).</t>
  </si>
  <si>
    <t>Non-current and current liabilities</t>
  </si>
  <si>
    <t>Costs arising from the performance of contracts for services and work to be performed within a period longer than 6 months are the costs incurred until the balance sheet date.</t>
  </si>
  <si>
    <t>Prepaid expenses</t>
  </si>
  <si>
    <t xml:space="preserve">The Company recognises prepaid expenses if they relate to future reporting periods. </t>
  </si>
  <si>
    <t>The Company recognises accrued expenses at amounts of probable liabilities relating to the reporting period.</t>
  </si>
  <si>
    <t xml:space="preserve">- an equivalent of funds received or due from contractors, arising from performances which will be completed in next reporting periods; </t>
  </si>
  <si>
    <t xml:space="preserve">- cash received for the financing of acquisition or production of tangible assets, including also assets under construction and research and development work, if, in compliance with other acts, they do not increase the owners’ equity. </t>
  </si>
  <si>
    <t>Recognition of revenue</t>
  </si>
  <si>
    <t xml:space="preserve">Deferred tax assets and provisions </t>
  </si>
  <si>
    <t>Valuation methods</t>
  </si>
  <si>
    <t>Tangible assets - depreciation rates</t>
  </si>
  <si>
    <t>Intangible assets - depreciation rates</t>
  </si>
  <si>
    <t>Licences - 20% - 50%</t>
  </si>
  <si>
    <t>Vehicles - 20%</t>
  </si>
  <si>
    <t>- services (work) already started and not yet covered by an agreement due to pending negotiations which, however, will definitely lead to the conclusion of the agreement;</t>
  </si>
  <si>
    <t>Jahresabschluss</t>
  </si>
  <si>
    <t xml:space="preserve">DER JAHRESABSCHLUSS WURDE IN DER GESETZLICH GEFORDERTEN ELEKTRONISCHEN FORM ERSTELLT. </t>
  </si>
  <si>
    <t>DIESES DOKUMENT STELLT LEDIGLICH EINE KOPIE DES O.G. JAHRESABSCHLUSSES DAR.</t>
  </si>
  <si>
    <t>Ergänzende Informationen zur Aufstellung der langfristigen Investitionen:</t>
  </si>
  <si>
    <t>Guthaben auf dem Umsatzsteuer-Konto, von dem in Art. 62a Abs.1 des Bankgesetzes vom 29. August 1997 die Rede ist.</t>
  </si>
  <si>
    <t>Guthaben auf dem Umsatzsteuer-Konto</t>
  </si>
  <si>
    <t>A. Ergebnis vor Steuern für das betreffende Jahr</t>
  </si>
  <si>
    <t>B. Steuerbefreit Einnahmen (dauerhafte Differenzen zwischen dem Gewinn/Verlust für handelsrechtliche Zwecke und dem Einkommen/Verlust für steuerliche Zwecke), darunter:</t>
  </si>
  <si>
    <t>C. Im laufenden Jahr nicht zu besteuernde Einnahmen, darunter:</t>
  </si>
  <si>
    <t>D. Im laufenden Jahr zu besteuernde Einnahmen, die in den Handelsbüchern der Vorjahre ausgewiesen wurden, darunter:</t>
  </si>
  <si>
    <t>F. Nicht als steuerlich abzugsfähige Betriebsausgaben des laufenden Jahres eingestufte Aufwendungen, darunter:</t>
  </si>
  <si>
    <t>G. Steuerlich abzugsfähige Betriebsausgaben des laufenden Geschäftsjahres, die in den Handelsbüchern der Vorjahre erfasst wurden, darunter:</t>
  </si>
  <si>
    <t>H. Verlustvortrag, darunter:</t>
  </si>
  <si>
    <t>I. Sonstige Änderungen der Steuerbemessungsgrundlage, darunter:</t>
  </si>
  <si>
    <t>J. Körperschaftsteuerbemessungsgrundlage</t>
  </si>
  <si>
    <t>K.  Körperschaftsteuer</t>
  </si>
  <si>
    <t>Forschungsarbeiten</t>
  </si>
  <si>
    <t>Entwicklungsarbeiten</t>
  </si>
  <si>
    <t>Note 1.18. - Guthaben auf dem Umsatzsteuer-Konto, von dem in Art. 62a Abs.1 des Bankgesetzes vom 29. August 1997 die Rede ist</t>
  </si>
  <si>
    <t>Zuschüsse, Zuwendungen für den Einkauf von Sachanlagen, immateriellen Vermögensgegenständen und Rechten</t>
  </si>
  <si>
    <t>Dividende</t>
  </si>
  <si>
    <t>Kursdifferenzen bei der Umsatzsteuer</t>
  </si>
  <si>
    <t>Von der Staatskasse erhaltene Zinsen auf überzahlte  Steuerverbindlichkeiten</t>
  </si>
  <si>
    <t>Nicht realisierte Kursgewinne</t>
  </si>
  <si>
    <t>Aufgelöste Rückstellungen für Aufwendungen, die in den Vorjahren gebildet wurden</t>
  </si>
  <si>
    <t>Im nächsten Steuerjahr ausgestellte Korrekturrechnungen</t>
  </si>
  <si>
    <t>Beträge, welche die Erträge für Buchhaltungszwecke erhöhen</t>
  </si>
  <si>
    <t>Erhaltene Zahlungen oder angerechnete Forderungen auf Lieferungen von Waren und Dienstleistungen, die in nachfolgenden Berichtszeiträumen ausgeführt werden, sowie erhaltene bzw. zurückgezahlte Darlehen (Kredite)</t>
  </si>
  <si>
    <t>Berechnete Zinsen</t>
  </si>
  <si>
    <t>Auflösung der Wertberichtigung auf Forderungen</t>
  </si>
  <si>
    <t>Im laufenden Geschäftsjahr ausgestellte, aber das Vorjahr betreffende Rechnungen, welche die Erträge korrigieren</t>
  </si>
  <si>
    <t>Im Vorjahr berechnete und im laufenden Jahr erhaltene Zinsen</t>
  </si>
  <si>
    <t>E. Nicht steuerlich abzugsfähige Betriebsausgaben (dauerhafte Differenzen zwischen dem Gewinn/Verlust für handelsrechtliche Zwecke und dem Einkommen/Verlust für steuerliche Zwecke), darunter:</t>
  </si>
  <si>
    <t>Übergebene Schenkungen</t>
  </si>
  <si>
    <t>Mitgliedsbeiträge</t>
  </si>
  <si>
    <t>Über die Obergrenzen hinausgehenden Spesen</t>
  </si>
  <si>
    <t>Repräsentationskosten</t>
  </si>
  <si>
    <t>Vertragsstrafen und Entschädigungen für nicht termingemäße Lieferungen</t>
  </si>
  <si>
    <t>Zinsen an die Staatskasse</t>
  </si>
  <si>
    <t>Nicht realisierte Kursverluste</t>
  </si>
  <si>
    <t>Nicht beglichene Sozialabgaben - Aufschläge auf Löhne und Gehälter</t>
  </si>
  <si>
    <t>Nicht termingemäß ausbezahlte Löhne und Gehälter</t>
  </si>
  <si>
    <t>Gebildete Rückstellungen</t>
  </si>
  <si>
    <t>Nicht ausbezahlte Spesen</t>
  </si>
  <si>
    <t>Im Vorjahr nicht beglichene Sozialabgaben, bezahlt im laufenden Jahr</t>
  </si>
  <si>
    <t>Verspätet ausbezahlte Löhne und Gehälter</t>
  </si>
  <si>
    <t>In Anspruch genommene Rückstellungen aus dem Vorjahr</t>
  </si>
  <si>
    <t>Im Vorjahr nicht ausbezahlte Spesen, gezahlt im laufenden Jahr</t>
  </si>
  <si>
    <t>Im Vorjahr berechnete und im laufenden Jahr bezahlte Zinsen</t>
  </si>
  <si>
    <t xml:space="preserve">A. Profit (loss) before tax for the period </t>
  </si>
  <si>
    <t>B. Tax-exempt revenues (permanent differences between the profit/loss for accounting purposes and the income/loss for tax purposes, of which:</t>
  </si>
  <si>
    <t>Grants and subsidies for the purchase of tangible and intangible assets</t>
  </si>
  <si>
    <t>Dividend</t>
  </si>
  <si>
    <t>Interest received from state budget and interest on tax overpayments</t>
  </si>
  <si>
    <t>C. Non-taxable revenues in the current year, of which:</t>
  </si>
  <si>
    <t xml:space="preserve">Unrealised foreign exchange gains </t>
  </si>
  <si>
    <t>Reversal of provisions made for costs in previous years</t>
  </si>
  <si>
    <t xml:space="preserve">Correcting invoices issued in the following tax year </t>
  </si>
  <si>
    <r>
      <rPr>
        <sz val="10"/>
        <rFont val="Arial"/>
        <family val="2"/>
        <charset val="238"/>
      </rPr>
      <t>Amounts increasing the revenue for accounting purposes</t>
    </r>
    <r>
      <rPr>
        <sz val="10"/>
        <color rgb="FFFF0000"/>
        <rFont val="Arial"/>
        <family val="2"/>
        <charset val="238"/>
      </rPr>
      <t xml:space="preserve"> </t>
    </r>
  </si>
  <si>
    <t>Payments received or receivables recognised on account of goods and services to be supplied in future periods, and loans and credit facilities received or repaid</t>
  </si>
  <si>
    <t>Accrued interest</t>
  </si>
  <si>
    <t>Value-adjustment write-down of receivables, reversed</t>
  </si>
  <si>
    <t>D. Taxable revenues in the current year, entered in the books of account for previous years, of which:</t>
  </si>
  <si>
    <t xml:space="preserve">Revenue amending invoices issued in the current financial year but referring to the previous financial year  </t>
  </si>
  <si>
    <t xml:space="preserve">Interest accrued in the previous year, received in the current year </t>
  </si>
  <si>
    <t>E. Non-tax-deductible costs (permanent differences between the profit/loss for accounting purposes and the income/loss for tax purposes, of which:</t>
  </si>
  <si>
    <t>State Fund for Rehabilitation of the Disabled (PFRON)</t>
  </si>
  <si>
    <t>Donations granted</t>
  </si>
  <si>
    <t>Membership fees</t>
  </si>
  <si>
    <t>Travel allowances above the applicable limits</t>
  </si>
  <si>
    <t>Costs of official entertainment</t>
  </si>
  <si>
    <t>Contractual penalties and late delivery damages</t>
  </si>
  <si>
    <t>Interest payable to state budget</t>
  </si>
  <si>
    <t>F. Costs not classified as tax-deductible costs in the current year, of which:</t>
  </si>
  <si>
    <t>Value-adjustment write-downs of receivables</t>
  </si>
  <si>
    <t xml:space="preserve">Unrealised foreign exchange losses </t>
  </si>
  <si>
    <t xml:space="preserve">Social security (ZUS) contributions unpaid - payroll-related charges </t>
  </si>
  <si>
    <t xml:space="preserve">Wages and salaries not paid on time </t>
  </si>
  <si>
    <t>Provisions made</t>
  </si>
  <si>
    <t>Travel allowances, unpaid</t>
  </si>
  <si>
    <t>G. Costs classified as tax-deductible costs in the current year but entered in the books of account for previous years, of which:</t>
  </si>
  <si>
    <t xml:space="preserve">Social security (ZUS) contributions unpaid in the previous year, paid in the current year </t>
  </si>
  <si>
    <t>Wages and salaries paid after the due date</t>
  </si>
  <si>
    <t>Provisions for the previous year, used</t>
  </si>
  <si>
    <t xml:space="preserve">Travel allowances unpaid in the previous year, paid in the current year </t>
  </si>
  <si>
    <t>Interest accrued in the previous year, paid in the current year</t>
  </si>
  <si>
    <t>H. Accumulated loss carried forward, of which:</t>
  </si>
  <si>
    <t>I. Other changes in taxable base, of which:</t>
  </si>
  <si>
    <t xml:space="preserve">J. Taxable base for coprorate income tax purposes </t>
  </si>
  <si>
    <t>K. Corporate income tax</t>
  </si>
  <si>
    <t>Financial statements</t>
  </si>
  <si>
    <t xml:space="preserve">THE COMPANY'S FINANCIAL STATEMENTS HAVE BEEN PREPARED IN ELECTRONIC FORMAT, AS PRESCRIBED BY THE ACT. </t>
  </si>
  <si>
    <t>THIS DOCUMENT IS ONLY A COPY OF THE AFOREMENTIONED FINANCIAL STATEMENTS.</t>
  </si>
  <si>
    <t>APPENDIX 1 TO THE FINANCIAL STATEMENTS PREPARED IN ELECTRONIC FORMAT - NOTES TO THE FINANCIAL STATEMENTS</t>
  </si>
  <si>
    <t>Notes supplementing the schedule of non-current investments:</t>
  </si>
  <si>
    <t>Cash in the VAT account referred to in Article 62a(1) of the Banking Act of 29.08.1997</t>
  </si>
  <si>
    <t>Cash in the VAT account</t>
  </si>
  <si>
    <t>D. Revenues taxable in the current year, entered in the books of accounts for previous years, of which:</t>
  </si>
  <si>
    <t>G. Costs classified as tax-deductibe costs in the current year, entered in the books of account for previous years, of which:</t>
  </si>
  <si>
    <t xml:space="preserve">J. Taxable base for corporate income tax purposes </t>
  </si>
  <si>
    <t>Capital gains</t>
  </si>
  <si>
    <t>Other sources</t>
  </si>
  <si>
    <t>Research work</t>
  </si>
  <si>
    <t>Development work</t>
  </si>
  <si>
    <t>Rodzaj działalności</t>
  </si>
  <si>
    <t>Działalność zaniechana w roku obrotowym</t>
  </si>
  <si>
    <t>Działalność przewidziana do zaniechania w następnym roku obrotowym</t>
  </si>
  <si>
    <t>Wynik na działalności</t>
  </si>
  <si>
    <t>Odpisy z zysku netto w ciągu roku obrotowego
 (wielkość ujemna)</t>
  </si>
  <si>
    <t>Abzüge vom Jahresüberschuss im Laufe des Geschäftsjahres (negativer Wert)</t>
  </si>
  <si>
    <t>Deductions from net profit during the financial year (negative figure)</t>
  </si>
  <si>
    <t>NIP:</t>
  </si>
  <si>
    <t xml:space="preserve">Środki trwałe o wartości powyżej 3.500,00 PLN amortyzowane są metodą: </t>
  </si>
  <si>
    <t>liniową</t>
  </si>
  <si>
    <t>degresywną</t>
  </si>
  <si>
    <t>nazwa</t>
  </si>
  <si>
    <t>pokrycia straty z wyniku roku ubiegłego</t>
  </si>
  <si>
    <t>nota do CIT</t>
  </si>
  <si>
    <t>Im Geschäftsjahr eingestellte Tätigkeit</t>
  </si>
  <si>
    <t>Art der Tätigkeit</t>
  </si>
  <si>
    <t>Tätigkeit, deren Einstellung im folgenden Geschäftsjahr vorgesehen ist</t>
  </si>
  <si>
    <t>Identifikationsangaben der Gesellschaft</t>
  </si>
  <si>
    <t>Landesgerichtsregister (KRS):</t>
  </si>
  <si>
    <t>Volle Firma der Gesellschaft:</t>
  </si>
  <si>
    <t>Angaben und Sitzanschrift</t>
  </si>
  <si>
    <t>Straße:</t>
  </si>
  <si>
    <t>Ort:</t>
  </si>
  <si>
    <t>Postleitzahl:</t>
  </si>
  <si>
    <t>Gemeinde:</t>
  </si>
  <si>
    <t>Kreis:</t>
  </si>
  <si>
    <t>Woiwodschaft:</t>
  </si>
  <si>
    <t>Ausländische Anschrift (optional)</t>
  </si>
  <si>
    <t>PKD-Kodes zur Festlegung des Kerngeschäfts</t>
  </si>
  <si>
    <t>Beschränkt auf:</t>
  </si>
  <si>
    <t>Datum vom:</t>
  </si>
  <si>
    <t>Datum bis:</t>
  </si>
  <si>
    <t>Hinweis darauf, dass der Jahresabschluss Gesamtangaben enthält</t>
  </si>
  <si>
    <t>Es bestehen nachfolgende Umstände, die auf eine Gefährdung der Unternehmensfortführung hinweisen:</t>
  </si>
  <si>
    <t>Information, ob der Jahresabschluss nach Zusammenschluss der Gesellschaften erstellt wird</t>
  </si>
  <si>
    <t>Rechnungslegungsgrundsätze (-politik)</t>
  </si>
  <si>
    <t>Rechnungslegungsgrundsätze</t>
  </si>
  <si>
    <t>Im laufenden Geschäftsjahr änderten sich nicht:</t>
  </si>
  <si>
    <t>- Rechnungslegungsgrundsätze;</t>
  </si>
  <si>
    <t>- Methoden für die Bewertung der Aktiva und Passiva;</t>
  </si>
  <si>
    <t>- Art und Weise der Ermittlung des Jahresergebnisses;</t>
  </si>
  <si>
    <t>- Art und Weise der Erstellung der Gewinn- und Verlustrechnung sowie der Kapitalflussrechnung.</t>
  </si>
  <si>
    <r>
      <t>Der Abgang der Handelswaren erfolgt nach der FIFO-Methode/</t>
    </r>
    <r>
      <rPr>
        <sz val="10"/>
        <color rgb="FFFF0000"/>
        <rFont val="Arial"/>
        <family val="2"/>
      </rPr>
      <t>nach dem gewogenen Durchschnittspreis.</t>
    </r>
  </si>
  <si>
    <r>
      <t xml:space="preserve">Die fertigen Erzeugnisse werden dann zu den geplanten Herstellungskosten bewertet, </t>
    </r>
    <r>
      <rPr>
        <sz val="10"/>
        <color rgb="FFFF0000"/>
        <rFont val="Arial"/>
        <family val="2"/>
      </rPr>
      <t>wenn</t>
    </r>
    <r>
      <rPr>
        <sz val="10"/>
        <rFont val="Arial"/>
        <family val="2"/>
      </rPr>
      <t xml:space="preserve"> die </t>
    </r>
    <r>
      <rPr>
        <sz val="10"/>
        <color rgb="FFFF0000"/>
        <rFont val="Arial"/>
        <family val="2"/>
      </rPr>
      <t>Differenz</t>
    </r>
    <r>
      <rPr>
        <sz val="10"/>
        <rFont val="Arial"/>
        <family val="2"/>
      </rPr>
      <t xml:space="preserve"> zwischen den geplanten und den tatsächlichen Herstellungskosten gering </t>
    </r>
    <r>
      <rPr>
        <sz val="10"/>
        <color rgb="FFFF0000"/>
        <rFont val="Arial"/>
        <family val="2"/>
      </rPr>
      <t>ist.</t>
    </r>
  </si>
  <si>
    <t>Methode zur Kalkulation der Wertberichtigungen auf Vorräte</t>
  </si>
  <si>
    <t>Die Wertberichtigungen auf Vorräte werden einmal im Jahr vorgenommen. Die Vorräte gelten nach zwei Jahren ab deren Erfassung in den Büchern als veraltet und werden zu 100% wertberichtigt.</t>
  </si>
  <si>
    <r>
      <t xml:space="preserve">Verbindlichkeiten werden zu Rückzahlungsbeträgen ausgewiesen. Der Betrag beinhaltet den Nominalwert der Verbindlichkeiten zuzüglich Verzugszinsen. Die Zinsen werden im Laufe des Jahres aufgrund von Lastschriften der Lieferanten unter den Finanzaufwendungen verbucht. Zum Ende des Geschäftsjahres werden die Zinsen aufgrund der Überprüfung des Bestandes der Verbindlichkeiten zum Ende des Geschäftsjahres und der mit den Lieferanten vereinbarten Zahlungsfristen </t>
    </r>
    <r>
      <rPr>
        <sz val="10"/>
        <color rgb="FFFF0000"/>
        <rFont val="Arial"/>
        <family val="2"/>
      </rPr>
      <t>zu</t>
    </r>
    <r>
      <rPr>
        <sz val="10"/>
        <rFont val="Arial"/>
        <family val="2"/>
      </rPr>
      <t xml:space="preserve"> einem Gesamtwert verbucht.</t>
    </r>
  </si>
  <si>
    <t>Kurzfristige Investitionen werden zum Zeitpunkt deren Anschaffung oder Herstellung zu Einkaufspreisen bzw. Anschaffungskosten bewertet.</t>
  </si>
  <si>
    <r>
      <t xml:space="preserve">Der Abgang von gleichen Investitionen, deren Anschaffungskosten jedoch unterschiedlich sind, erfolgt nach der FIFO-Methode. Das Gleiche gilt für Investitionen, die aufgrund ihrer Ähnlichkeit und Zweckbestimmung als </t>
    </r>
    <r>
      <rPr>
        <sz val="10"/>
        <color rgb="FFFF0000"/>
        <rFont val="Arial"/>
        <family val="2"/>
      </rPr>
      <t>gleich</t>
    </r>
    <r>
      <rPr>
        <sz val="10"/>
        <rFont val="Arial"/>
        <family val="2"/>
      </rPr>
      <t xml:space="preserve"> anerkannt werden.</t>
    </r>
  </si>
  <si>
    <t>Langfristige Investitionen werden zum Zeitpunkt deren Anschaffung oder Herstellung zu Anschaffungskosten bewertet.</t>
  </si>
  <si>
    <r>
      <t xml:space="preserve">Der Abgang von gleichen Investitionen, deren Anschaffungskosten jedoch unterschiedlich sind, erfolgt nach der FIFO-Methode. Das Gleiche gilt für langfristige Investitionen, die aufgrund ihrer Ähnlichkeit und Zweckbestimmung als </t>
    </r>
    <r>
      <rPr>
        <sz val="10"/>
        <color rgb="FFFF0000"/>
        <rFont val="Arial"/>
        <family val="2"/>
      </rPr>
      <t>gleich</t>
    </r>
    <r>
      <rPr>
        <sz val="10"/>
        <rFont val="Arial"/>
        <family val="2"/>
      </rPr>
      <t xml:space="preserve"> anerkannt werden.</t>
    </r>
  </si>
  <si>
    <r>
      <t xml:space="preserve">Verträge über Dienstleistungen und Arbeiten mit einer Durchführungsdauer von bis zu 6 Monaten werden bis zur Beendigung der Vertragsdurchführung in Höhe der getragenen </t>
    </r>
    <r>
      <rPr>
        <sz val="10"/>
        <color rgb="FFFF0000"/>
        <rFont val="Arial"/>
        <family val="2"/>
        <charset val="238"/>
      </rPr>
      <t>direkten</t>
    </r>
    <r>
      <rPr>
        <sz val="10"/>
        <rFont val="Arial"/>
        <family val="2"/>
      </rPr>
      <t xml:space="preserve"> Kosten in den Büchern erfasst und als unfertige Arbeiten (Leistungen) ausgewiesen. </t>
    </r>
  </si>
  <si>
    <r>
      <t xml:space="preserve">Erlöse werden zu Beträgen aus Teilrechnungen und Abnahmeprotokollen in den Büchern erfasst, und die damit verbundenen Teilkosten werden als Differenz zwischen den tatsächlichen Kosten und den Kosten, die infolge der Inventur </t>
    </r>
    <r>
      <rPr>
        <sz val="10"/>
        <color rgb="FFFF0000"/>
        <rFont val="Arial"/>
        <family val="2"/>
      </rPr>
      <t>der ausgeführten Arbeiten oder Denstleistungen</t>
    </r>
    <r>
      <rPr>
        <sz val="10"/>
        <rFont val="Arial"/>
        <family val="2"/>
      </rPr>
      <t xml:space="preserve"> als Teil der unfertigen </t>
    </r>
    <r>
      <rPr>
        <sz val="10"/>
        <color rgb="FFFF0000"/>
        <rFont val="Arial"/>
        <family val="2"/>
      </rPr>
      <t>Erzeugnisse</t>
    </r>
    <r>
      <rPr>
        <sz val="10"/>
        <rFont val="Arial"/>
        <family val="2"/>
      </rPr>
      <t xml:space="preserve"> gelten, erfasst. </t>
    </r>
  </si>
  <si>
    <r>
      <t xml:space="preserve">Kosten, die sich aus Verträgen mit einer Durchführungsdauer von mehr als 6 Monaten ergeben, gelten als bis zum Bilanzstichtag </t>
    </r>
    <r>
      <rPr>
        <sz val="10"/>
        <color rgb="FFFF0000"/>
        <rFont val="Arial"/>
        <family val="2"/>
        <charset val="238"/>
      </rPr>
      <t>getragene Kosten</t>
    </r>
    <r>
      <rPr>
        <sz val="10"/>
        <rFont val="Arial"/>
        <family val="2"/>
      </rPr>
      <t>.</t>
    </r>
  </si>
  <si>
    <r>
      <t xml:space="preserve">Umsatzerlöse gelten als Betriebseinnahmen zum Zeitpunkt der Warenlieferung, soweit die Gesellschaft die erheblichen Risiken und Vorteile aus dem Eigentumsrecht an Waren überlassen hat, oder zum Zeitpunkt der Leistungserbringung. Der Verkauf wird zum Nettowert ausgewiesen, d.h. ohne Berücksichtigung der Umsatzsteuer, jedoch </t>
    </r>
    <r>
      <rPr>
        <sz val="10"/>
        <color rgb="FFFF0000"/>
        <rFont val="Arial"/>
        <family val="2"/>
      </rPr>
      <t>nach</t>
    </r>
    <r>
      <rPr>
        <sz val="10"/>
        <rFont val="Arial"/>
        <family val="2"/>
      </rPr>
      <t xml:space="preserve"> Berücksichtigung aller gewährten Rabatte.</t>
    </r>
  </si>
  <si>
    <t>Ermittlung des Ergebnisses</t>
  </si>
  <si>
    <t>Ergänzende Information, die sich aus den Bedürfnissen bzw. Eigenart der Gesellschaft ergibt</t>
  </si>
  <si>
    <t>Führung der Handelsbücher</t>
  </si>
  <si>
    <t>Nach dem Bilanzstichtag traten keine Vorfälle auf, die auf den Jahresabschluss Einfluss haben könnten.</t>
  </si>
  <si>
    <t>Activity discontinued in the financial year</t>
  </si>
  <si>
    <t>Type of activity</t>
  </si>
  <si>
    <t>Revenues</t>
  </si>
  <si>
    <t>Costs</t>
  </si>
  <si>
    <t>Profit (loss)</t>
  </si>
  <si>
    <t>Activity expected to be discontinued in the next financial year</t>
  </si>
  <si>
    <t>Company's identification data</t>
  </si>
  <si>
    <t>Tax ID number NIP:</t>
  </si>
  <si>
    <t>KRS number:</t>
  </si>
  <si>
    <t>Company's full name:</t>
  </si>
  <si>
    <t>Registered office and address:</t>
  </si>
  <si>
    <t>Street:</t>
  </si>
  <si>
    <t>City/town:</t>
  </si>
  <si>
    <t>Postal code:</t>
  </si>
  <si>
    <t>Municipality:</t>
  </si>
  <si>
    <t>District:</t>
  </si>
  <si>
    <t>Province:</t>
  </si>
  <si>
    <t>Foreign address (optional):</t>
  </si>
  <si>
    <t>PKD codes describing the Company's basic activity:</t>
  </si>
  <si>
    <t>Limited to:</t>
  </si>
  <si>
    <t>date from:</t>
  </si>
  <si>
    <t>date to:</t>
  </si>
  <si>
    <t>Information that the financial statements include consolidated data</t>
  </si>
  <si>
    <t>The following circumstances threaten the Company's ability to continue as a going concern:</t>
  </si>
  <si>
    <t xml:space="preserve">Information whether the financial statements are prepared after a merger </t>
  </si>
  <si>
    <t>Accounting principles (policy)</t>
  </si>
  <si>
    <t xml:space="preserve">Accounting Principles </t>
  </si>
  <si>
    <t>In the current financial year, there were no changes to:</t>
  </si>
  <si>
    <t>- method of preparing the income statement and the cash flow statement.</t>
  </si>
  <si>
    <t>Method for calculating value-adjustment write-downs of inventories</t>
  </si>
  <si>
    <t>Value adjustment write-downs of inventories are made once a year. Inventories are considered overdue two years after being recognised in the accounting records, in which case they are written off.</t>
  </si>
  <si>
    <t>Determination of the net profit (loss)</t>
  </si>
  <si>
    <t>Further details required due to the needs or the specific nature of the Company's business</t>
  </si>
  <si>
    <t>After the balance sheet date there were no events that could affect the Company's financial statements.</t>
  </si>
  <si>
    <t xml:space="preserve">Intangible assets are recognised at acquisition or production cost reduced by the amortisation charges made. The acquisition cost includes the purchase price and other expenses associated with acquiring or adapting a given item of the intangible assets for use. </t>
  </si>
  <si>
    <t>Decisions as to merchantability or usability of the raw materials in stock, for the purpose of establishing whether or not value adjustment write-downs should be made, are taken by the Company's managing body during annual stocktaking.</t>
  </si>
  <si>
    <t>The acquisition cost includes the purchase price and other expenses associated with the acquiring of merchandise. If expenses associated with acquiring merchandise (for instance, cost of transportation, insurance costs, etc.) are not significant, merchandise is valued at the purchase price not higher than its selling price as of the balance sheet date.</t>
  </si>
  <si>
    <t>Decisions as to merchantability or usability of the merchandise in stock, for the purpose of establishing whether or not value adjustment write-downs should be made, are taken by the Company's managing body during annual stocktaking.</t>
  </si>
  <si>
    <t>Finished goods are measured at the target production costs when the difference between the target and the actual production costs is not significant.</t>
  </si>
  <si>
    <t>Decisions as to merchantability or usability of the finished goods in stock, for the purpose of establishing whether or not value adjustment write-downs should be made, are made by the Company's managing body during annual stocktaking.</t>
  </si>
  <si>
    <t>Value adjustment write-downs of non-overdue, overdue, contested and doubtful debts are made on the basis of the decision taken by the Company's managing body.</t>
  </si>
  <si>
    <t>Contracts for services and work to be performed within up to 6 months</t>
  </si>
  <si>
    <t xml:space="preserve">Contracts for services and work to be performed within up to 6 months are recognised in the books until the contract performance is completed, in the amounts of direct costs incurred, and are classified as work (service) in progress. </t>
  </si>
  <si>
    <t xml:space="preserve">Revenues are recognised in the books in amounts arising from invoices for partial services and acceptance records, and the related partial expenses are established as a difference between actually incurred expenses and those classified, based on the stocktaking of work or services performed, as components of work in progress. </t>
  </si>
  <si>
    <r>
      <t xml:space="preserve">Contracts for services and work to be performed </t>
    </r>
    <r>
      <rPr>
        <sz val="10"/>
        <rFont val="Arial"/>
        <family val="2"/>
        <charset val="238"/>
      </rPr>
      <t>within more</t>
    </r>
    <r>
      <rPr>
        <sz val="10"/>
        <rFont val="Arial"/>
        <family val="2"/>
      </rPr>
      <t xml:space="preserve"> than 6 months</t>
    </r>
  </si>
  <si>
    <t>Contracts for services and work to be performed within more than 6 months are recognised in the books according to the percentage of completion method.</t>
  </si>
  <si>
    <t>The percentage of completion of an unfinished contract is established as a share of the contract performance costs incurred from the date of signing the contract till the balance sheet date in the total costs of the contract.</t>
  </si>
  <si>
    <t>Revenues from contracts for services and work to be performed within a period longer than 6 months for which it is not possible to reliably establish the percentage of completion are recognised at the level of the costs incurred, in an amount that is guaranteed to be covered by the commissioning party.</t>
  </si>
  <si>
    <t>Deferred tax assets are established in the amount anticipated to be deducted in the future from income tax, in relation to negative temporary differences which will, in the future, decrease the income tax base and the deductible tax loss determined according to the principle of prudence.</t>
  </si>
  <si>
    <t>A provision for deferred income tax is made in the amount of  income tax payable in the future due to occurrence of positive temporary differences, that is, differences which will increase the income tax base in the future.</t>
  </si>
  <si>
    <r>
      <t>The values of deferred tax provision</t>
    </r>
    <r>
      <rPr>
        <sz val="10"/>
        <color rgb="FFFF0000"/>
        <rFont val="Arial"/>
        <family val="2"/>
        <charset val="238"/>
      </rPr>
      <t>s</t>
    </r>
    <r>
      <rPr>
        <sz val="10"/>
        <rFont val="Arial"/>
        <family val="2"/>
      </rPr>
      <t xml:space="preserve"> and deferred tax assets are determined using the income tax rates applicable in the year in which the tax liability arose. </t>
    </r>
  </si>
  <si>
    <t>the declining balance method.</t>
  </si>
  <si>
    <t>the straight-line method.</t>
  </si>
  <si>
    <t>Tangible assets with a value higher than PLN 3.500,00 are depreciated using:</t>
  </si>
  <si>
    <t xml:space="preserve">Sachanlagen mit einem Wert über 3.500,00 PLN werden: </t>
  </si>
  <si>
    <t>linear abgeschrieben.</t>
  </si>
  <si>
    <t>degressiv abgeschrieben.</t>
  </si>
  <si>
    <t>symbol</t>
  </si>
  <si>
    <t>Uprawa zbóż, roślin strączkowych i roślin oleistych na nasiona, z wyłączeniem ryżu</t>
  </si>
  <si>
    <t>Uprawa ryżu</t>
  </si>
  <si>
    <t>Uprawa warzyw, włączając melony oraz uprawa roślin korzeniowych i roślin bulwiastych</t>
  </si>
  <si>
    <t>Uprawa trzciny cukrowej</t>
  </si>
  <si>
    <t>Uprawa tytoniu</t>
  </si>
  <si>
    <t>Uprawa roślin włóknistych</t>
  </si>
  <si>
    <t>Pozostałe uprawy rolne inne niż wieloletnie</t>
  </si>
  <si>
    <t>Uprawa winogron</t>
  </si>
  <si>
    <t>Uprawa drzew i krzewów owocowych tropikalnych i podzwrotnikowych</t>
  </si>
  <si>
    <t>Uprawa drzew i krzewów owocowych cytrusowych</t>
  </si>
  <si>
    <t>Uprawa drzew i krzewów owocowych ziarnkowych i pestkowych</t>
  </si>
  <si>
    <t>Uprawa pozostałych drzew i krzewów owocowych oraz orzechów</t>
  </si>
  <si>
    <t>Uprawa drzew oleistych</t>
  </si>
  <si>
    <t>Uprawa roślin wykorzystywanych do produkcji napojów</t>
  </si>
  <si>
    <t>Uprawa roślin przyprawowych i aromatycznych oraz roślin wykorzystywanych do produkcji leków i wyrobów farmaceutycznych</t>
  </si>
  <si>
    <t>Uprawa pozostałych roślin wieloletnich</t>
  </si>
  <si>
    <t>Rozmnażanie roślin</t>
  </si>
  <si>
    <t>Chów i hodowla bydła mlecznego</t>
  </si>
  <si>
    <t>Chów i hodowla pozostałego bydła i bawołów</t>
  </si>
  <si>
    <t>Chów i hodowla koni i pozostałych zwierząt koniowatych</t>
  </si>
  <si>
    <t>Chów i hodowla wielbłądów i zwierząt wielbłądowatych</t>
  </si>
  <si>
    <t>Chów i hodowla owiec i kóz</t>
  </si>
  <si>
    <t>Chów i hodowla świń</t>
  </si>
  <si>
    <t>Chów i hodowla drobiu</t>
  </si>
  <si>
    <t>Chów i hodowla pozostałych zwierząt</t>
  </si>
  <si>
    <t>Uprawy rolne połączone z chowem i hodowlą zwierząt (działalność mieszana)</t>
  </si>
  <si>
    <t>Działalność usługowa wspomagająca produkcję roślinną</t>
  </si>
  <si>
    <t>Działalność usługowa wspomagająca chów i hodowlę zwierząt gospodarskich</t>
  </si>
  <si>
    <t>Działalność usługowa następująca po zbiorach</t>
  </si>
  <si>
    <t>Obróbka nasion dla celów rozmnażania roślin</t>
  </si>
  <si>
    <t>Łowiectwo i pozyskiwanie zwierząt łownych, włączając działalność usługową</t>
  </si>
  <si>
    <t>Gospodarka leśna i pozostała działalność leśna, z wyłączeniem pozyskiwania produktów leśnych</t>
  </si>
  <si>
    <t>Pozyskiwanie drewna</t>
  </si>
  <si>
    <t>Pozyskiwanie dziko rosnących produktów leśnych, z wyłączeniem drewna</t>
  </si>
  <si>
    <t>Działalność usługowa związana z leśnictwem</t>
  </si>
  <si>
    <t>Rybołówstwo w wodach morskich</t>
  </si>
  <si>
    <t>Rybołówstwo w wodach śródlądowych</t>
  </si>
  <si>
    <t>Chów i hodowla ryb oraz pozostałych organizmów wodnych w wodach morskich</t>
  </si>
  <si>
    <t>Chów i hodowla ryb oraz pozostałych organizmów wodnych w wodach śródlądowych</t>
  </si>
  <si>
    <t>Wydobywanie węgla kamiennego</t>
  </si>
  <si>
    <t>Wydobywanie węgla brunatnego (lignitu)</t>
  </si>
  <si>
    <t>Górnictwo ropy naftowej</t>
  </si>
  <si>
    <t>Górnictwo gazu ziemnego</t>
  </si>
  <si>
    <t>Górnictwo rud żelaza</t>
  </si>
  <si>
    <t>Górnictwo rud uranu i toru</t>
  </si>
  <si>
    <t>Górnictwo pozostałych rud metali nieżelaznych</t>
  </si>
  <si>
    <t>Wydobywanie kamieni ozdobnych oraz kamienia dla potrzeb budownictwa, skał wapiennych, gipsu, kredy i łupków</t>
  </si>
  <si>
    <t>Wydobywanie żwiru i piasku; wydobywanie gliny i kaolinu</t>
  </si>
  <si>
    <t>Wydobywanie minerałów dla przemysłu chemicznego oraz do produkcji nawozów</t>
  </si>
  <si>
    <t>Wydobywanie torfu</t>
  </si>
  <si>
    <t>Wydobywanie soli</t>
  </si>
  <si>
    <t>Pozostałe górnictwo i wydobywanie, gdzie indziej niesklasyfikowane</t>
  </si>
  <si>
    <t>Działalność usługowa wspomagająca eksploatację złóż ropy naftowej i gazu ziemnego</t>
  </si>
  <si>
    <t>Działalność usługowa wspomagająca pozostałe górnictwo i wydobywanie</t>
  </si>
  <si>
    <t>Przetwarzanie i konserwowanie mięsa, z wyłączeniem mięsa z drobiu</t>
  </si>
  <si>
    <t>Przetwarzanie i konserwowanie mięsa z drobiu</t>
  </si>
  <si>
    <t>Produkcja wyrobów z mięsa, włączając wyroby z mięsa drobiowego</t>
  </si>
  <si>
    <t>Przetwarzanie i konserwowanie ryb, skorupiaków i mięczaków</t>
  </si>
  <si>
    <t>Przetwarzanie i konserwowanie ziemniaków</t>
  </si>
  <si>
    <t>Produkcja soków z owoców i warzyw</t>
  </si>
  <si>
    <t>Pozostałe przetwarzanie i konserwowanie owoców i warzyw</t>
  </si>
  <si>
    <t>Produkcja olejów i pozostałych tłuszczów płynnych</t>
  </si>
  <si>
    <t>Produkcja margaryny i podobnych tłuszczów jadalnych</t>
  </si>
  <si>
    <t>Przetwórstwo mleka i wyrób serów</t>
  </si>
  <si>
    <t>Produkcja lodów</t>
  </si>
  <si>
    <t>Wytwarzanie produktów przemiału zbóż</t>
  </si>
  <si>
    <t>Wytwarzanie skrobi i wyrobów skrobiowych</t>
  </si>
  <si>
    <t>Produkcja pieczywa; produkcja świeżych wyrobów ciastkarskich i ciastek</t>
  </si>
  <si>
    <t>Produkcja sucharów i herbatników; produkcja konserwowanych wyrobów ciastkarskich i ciastek</t>
  </si>
  <si>
    <t>Produkcja makaronów, klusek, kuskusu i podobnych wyrobów mącznych</t>
  </si>
  <si>
    <t>Produkcja cukru</t>
  </si>
  <si>
    <t>Produkcja kakao, czekolady i wyrobów cukierniczych</t>
  </si>
  <si>
    <t>Przetwórstwo herbaty i kawy</t>
  </si>
  <si>
    <t>Produkcja przypraw</t>
  </si>
  <si>
    <t>Wytwarzanie gotowych posiłków i dań</t>
  </si>
  <si>
    <t>Produkcja artykułów spożywczych homogenizowanych i żywności dietetycznej</t>
  </si>
  <si>
    <t>Produkcja pozostałych artykułów spożywczych, gdzie indziej niesklasyfikowana</t>
  </si>
  <si>
    <t>Produkcja gotowej paszy dla zwierząt gospodarskich</t>
  </si>
  <si>
    <t>Produkcja gotowej karmy dla zwierząt domowych</t>
  </si>
  <si>
    <t>Destylowanie, rektyfikowanie i mieszanie alkoholi</t>
  </si>
  <si>
    <t>Produkcja win gronowych</t>
  </si>
  <si>
    <t>Produkcja cydru i pozostałych win owocowych</t>
  </si>
  <si>
    <t>Produkcja pozostałych niedestylowanych napojów fermentowanych</t>
  </si>
  <si>
    <t>Produkcja piwa</t>
  </si>
  <si>
    <t>Produkcja słodu</t>
  </si>
  <si>
    <t>Produkcja napojów bezalkoholowych; produkcja wód mineralnych i pozostałych wód butelkowanych</t>
  </si>
  <si>
    <t>PRODUKCJA WYROBÓW TYTONIOWYCH</t>
  </si>
  <si>
    <t>Produkcja przędzy bawełnianej</t>
  </si>
  <si>
    <t>Produkcja przędzy wełnianej</t>
  </si>
  <si>
    <t>Produkcja przędzy z włókien chemicznych</t>
  </si>
  <si>
    <t>Produkcja przędzy z pozostałych włókien tekstylnych, włączając produkcję nici</t>
  </si>
  <si>
    <t>Produkcja tkanin bawełnianych</t>
  </si>
  <si>
    <t>Produkcja tkanin wełnianych</t>
  </si>
  <si>
    <t>Produkcja tkanin z włókien chemicznych</t>
  </si>
  <si>
    <t>Produkcja pozostałych tkanin</t>
  </si>
  <si>
    <t>Wykończanie wyrobów włókienniczych</t>
  </si>
  <si>
    <t>Produkcja dzianin metrażowych</t>
  </si>
  <si>
    <t>Produkcja gotowych wyrobów tekstylnych</t>
  </si>
  <si>
    <t>Produkcja dywanów i chodników</t>
  </si>
  <si>
    <t>Produkcja wyrobów powroźniczych, lin, szpagatów i wyrobów sieciowych</t>
  </si>
  <si>
    <t>Produkcja włóknin i wyrobów wykonanych z włóknin, z wyłączeniem odzieży</t>
  </si>
  <si>
    <t>Produkcja pozostałych technicznych i przemysłowych wyrobów tekstylnych</t>
  </si>
  <si>
    <t>Produkcja pozostałych wyrobów tekstylnych, gdzie indziej niesklasyfikowana</t>
  </si>
  <si>
    <t>Produkcja odzieży skórzanej</t>
  </si>
  <si>
    <t>Produkcja odzieży roboczej</t>
  </si>
  <si>
    <t>Produkcja pozostałej odzieży wierzchniej</t>
  </si>
  <si>
    <t>Produkcja bielizny</t>
  </si>
  <si>
    <t>Produkcja pozostałej odzieży i dodatków do odzieży</t>
  </si>
  <si>
    <t>Produkcja wyrobów futrzarskich</t>
  </si>
  <si>
    <t>Produkcja wyrobów pończoszniczych</t>
  </si>
  <si>
    <t>Produkcja pozostałej odzieży dzianej</t>
  </si>
  <si>
    <t>Wyprawa skór, garbowanie; wyprawa i barwienie skór futerkowych</t>
  </si>
  <si>
    <t>Produkcja toreb bagażowych, toreb ręcznych i podobnych wyrobów kaletniczych; produkcja wyrobów rymarskich</t>
  </si>
  <si>
    <t>Produkcja obuwia</t>
  </si>
  <si>
    <t>Produkcja wyrobów tartacznych</t>
  </si>
  <si>
    <t>Produkcja arkuszy fornirowych i płyt wykonanych na bazie drewna</t>
  </si>
  <si>
    <t>Produkcja gotowych parkietów podłogowych</t>
  </si>
  <si>
    <t>Produkcja pozostałych wyrobów stolarskich i ciesielskich dla budownictwa</t>
  </si>
  <si>
    <t>Produkcja opakowań drewnianych</t>
  </si>
  <si>
    <t>Produkcja pozostałych wyrobów z drewna; produkcja wyrobów z korka, słomy i materiałów używanych do wyplatania</t>
  </si>
  <si>
    <t>Produkcja masy włóknistej</t>
  </si>
  <si>
    <t>Produkcja papieru i tektury</t>
  </si>
  <si>
    <t>Produkcja papieru falistego i tektury falistej oraz opakowań z papieru i tektury</t>
  </si>
  <si>
    <t>Produkcja artykułów gospodarstwa domowego, toaletowych i sanitarnych</t>
  </si>
  <si>
    <t>Produkcja artykułów piśmiennych</t>
  </si>
  <si>
    <t>Produkcja tapet</t>
  </si>
  <si>
    <t>Produkcja pozostałych wyrobów z papieru i tektury</t>
  </si>
  <si>
    <t>Drukowanie gazet</t>
  </si>
  <si>
    <t>Pozostałe drukowanie</t>
  </si>
  <si>
    <t>Działalność usługowa związana z przygotowywaniem do druku</t>
  </si>
  <si>
    <t>Introligatorstwo i podobne usługi</t>
  </si>
  <si>
    <t>Reprodukcja zapisanych nośników informacji</t>
  </si>
  <si>
    <t>Wytwarzanie i przetwarzanie koksu</t>
  </si>
  <si>
    <t>Wytwarzanie i przetwarzanie produktów rafinacji ropy naftowej</t>
  </si>
  <si>
    <t>Produkcja gazów technicznych</t>
  </si>
  <si>
    <t>Produkcja barwników i pigmentów</t>
  </si>
  <si>
    <t>Produkcja pozostałych podstawowych chemikaliów nieorganicznych</t>
  </si>
  <si>
    <t>Produkcja pozostałych podstawowych chemikaliów organicznych</t>
  </si>
  <si>
    <t>Produkcja nawozów i związków azotowych</t>
  </si>
  <si>
    <t>Produkcja tworzyw sztucznych w formach podstawowych</t>
  </si>
  <si>
    <t>Produkcja kauczuku syntetycznego w formach podstawowych</t>
  </si>
  <si>
    <t>Produkcja pestycydów i pozostałych środków agrochemicznych</t>
  </si>
  <si>
    <t>Produkcja farb, lakierów i podobnych powłok, farb drukarskich i mas uszczelniających</t>
  </si>
  <si>
    <t>Produkcja mydła i detergentów, środków myjących i czyszczących</t>
  </si>
  <si>
    <t>Produkcja wyrobów kosmetycznych i toaletowych</t>
  </si>
  <si>
    <t>Produkcja materiałów wybuchowych</t>
  </si>
  <si>
    <t>Produkcja klejów</t>
  </si>
  <si>
    <t>Produkcja olejków eterycznych</t>
  </si>
  <si>
    <t>Produkcja pozostałych wyrobów chemicznych, gdzie indziej niesklasyfikowana</t>
  </si>
  <si>
    <t>Produkcja włókien chemicznych</t>
  </si>
  <si>
    <t>Produkcja podstawowych substancji farmaceutycznych</t>
  </si>
  <si>
    <t>Produkcja leków i pozostałych wyrobów farmaceutycznych</t>
  </si>
  <si>
    <t>Produkcja opon i dętek z gumy; bieżnikowanie i regenerowanie opon z gumy</t>
  </si>
  <si>
    <t>Produkcja pozostałych wyrobów z gumy</t>
  </si>
  <si>
    <t>Produkcja płyt, arkuszy, rur i kształtowników z tworzyw sztucznych</t>
  </si>
  <si>
    <t>Produkcja opakowań z tworzyw sztucznych</t>
  </si>
  <si>
    <t>Produkcja wyrobów dla budownictwa z tworzyw sztucznych</t>
  </si>
  <si>
    <t>Produkcja pozostałych wyrobów z tworzyw sztucznych</t>
  </si>
  <si>
    <t>Produkcja szkła płaskiego</t>
  </si>
  <si>
    <t>Kształtowanie i obróbka szkła płaskiego</t>
  </si>
  <si>
    <t>Produkcja szkła gospodarczego</t>
  </si>
  <si>
    <t>Produkcja włókien szklanych</t>
  </si>
  <si>
    <t>Produkcja i obróbka pozostałego szkła, włączając szkło techniczne</t>
  </si>
  <si>
    <t>Produkcja wyrobów ogniotrwałych</t>
  </si>
  <si>
    <t>Produkcja ceramicznych kafli i płytek</t>
  </si>
  <si>
    <t>Produkcja cegieł, dachówek i materiałów budowlanych, z wypalanej gliny</t>
  </si>
  <si>
    <t>Produkcja ceramicznych wyrobów stołowych i ozdobnych</t>
  </si>
  <si>
    <t>Produkcja ceramicznych wyrobów sanitarnych</t>
  </si>
  <si>
    <t>Produkcja ceramicznych izolatorów i osłon izolacyjnych</t>
  </si>
  <si>
    <t>Produkcja pozostałych technicznych wyrobów ceramicznych</t>
  </si>
  <si>
    <t>Produkcja pozostałych wyrobów ceramicznych</t>
  </si>
  <si>
    <t>Produkcja cementu</t>
  </si>
  <si>
    <t>Produkcja wapna i gipsu</t>
  </si>
  <si>
    <t>Produkcja wyrobów budowlanych z betonu</t>
  </si>
  <si>
    <t>Produkcja wyrobów budowlanych z gipsu</t>
  </si>
  <si>
    <t>Produkcja masy betonowej prefabrykowanej</t>
  </si>
  <si>
    <t>Produkcja zaprawy murarskiej</t>
  </si>
  <si>
    <t>Produkcja cementu wzmocnionego włóknem</t>
  </si>
  <si>
    <t>Produkcja pozostałych wyrobów z betonu, gipsu i cementu</t>
  </si>
  <si>
    <t>Cięcie, formowanie i wykańczanie kamienia</t>
  </si>
  <si>
    <t>Produkcja wyrobów ściernych</t>
  </si>
  <si>
    <t>Produkcja pozostałych wyrobów z mineralnych surowców niemetalicznych, gdzie indziej niesklasyfikowana</t>
  </si>
  <si>
    <t>Produkcja surówki, żelazostopów, żeliwa i stali oraz wyrobów hutniczych</t>
  </si>
  <si>
    <t>Produkcja rur, przewodów, kształtowników zamkniętych i łączników, ze stali</t>
  </si>
  <si>
    <t>Produkcja prętów ciągnionych na zimno</t>
  </si>
  <si>
    <t>Produkcja wyrobów płaskich walcowanych na zimno</t>
  </si>
  <si>
    <t>Produkcja wyrobów formowanych na zimno</t>
  </si>
  <si>
    <t>Produkcja drutu</t>
  </si>
  <si>
    <t>Produkcja metali szlachetnych</t>
  </si>
  <si>
    <t>Produkcja aluminium hutniczego</t>
  </si>
  <si>
    <t>Produkcja wyrobów z aluminium i stopów aluminium</t>
  </si>
  <si>
    <t>Produkcja ołowiu, cynku i cyny</t>
  </si>
  <si>
    <t>Produkcja miedzi</t>
  </si>
  <si>
    <t>Produkcja pozostałych metali nieżelaznych</t>
  </si>
  <si>
    <t>Wytwarzanie paliw jądrowych</t>
  </si>
  <si>
    <t>Odlewnictwo żeliwa</t>
  </si>
  <si>
    <t>Odlewnictwo staliwa</t>
  </si>
  <si>
    <t>Odlewnictwo metali lekkich</t>
  </si>
  <si>
    <t>Odlewnictwo miedzi i stopów miedzi</t>
  </si>
  <si>
    <t>Odlewnictwo pozostałych metali nieżelaznych, gdzie indziej niesklasyfikowane</t>
  </si>
  <si>
    <t>Produkcja konstrukcji metalowych i ich części</t>
  </si>
  <si>
    <t>Produkcja metalowych elementów stolarki budowlanej</t>
  </si>
  <si>
    <t>Produkcja grzejników i kotłów centralnego ogrzewania</t>
  </si>
  <si>
    <t>Produkcja pozostałych zbiorników, cystern i pojemników metalowych</t>
  </si>
  <si>
    <t>Produkcja wytwornic pary, z wyłączeniem kotłów do centralnego ogrzewania gorącą wodą</t>
  </si>
  <si>
    <t>Produkcja broni i amunicji</t>
  </si>
  <si>
    <t>Kucie, prasowanie, wytłaczanie i walcowanie metali; metalurgia proszków</t>
  </si>
  <si>
    <t>Obróbka metali i nakładanie powłok na metale</t>
  </si>
  <si>
    <t>Obróbka mechaniczna elementów metalowych</t>
  </si>
  <si>
    <t>Produkcja wyrobów nożowniczych i sztućców</t>
  </si>
  <si>
    <t>Produkcja zamków i zawiasów</t>
  </si>
  <si>
    <t>Produkcja narzędzi</t>
  </si>
  <si>
    <t>Produkcja pojemników metalowych</t>
  </si>
  <si>
    <t xml:space="preserve">Produkcja opakowań z metali </t>
  </si>
  <si>
    <t>Produkcja wyrobów z drutu, łańcuchów i sprężyn</t>
  </si>
  <si>
    <t>Produkcja złączy i śrub</t>
  </si>
  <si>
    <t>Produkcja pozostałych gotowych wyrobów metalowych, gdzie indziej niesklasyfikowana</t>
  </si>
  <si>
    <t>Produkcja elementów elektronicznych</t>
  </si>
  <si>
    <t>Produkcja elektronicznych obwodów drukowanych</t>
  </si>
  <si>
    <t>Produkcja komputerów i urządzeń peryferyjnych</t>
  </si>
  <si>
    <t>Produkcja sprzętu (tele)komunikacyjnego</t>
  </si>
  <si>
    <t>Produkcja elektronicznego sprzętu powszechnego użytku</t>
  </si>
  <si>
    <t>Produkcja instrumentów i przyrządów pomiarowych, kontrolnych i nawigacyjnych</t>
  </si>
  <si>
    <t>Produkcja zegarków i zegarów</t>
  </si>
  <si>
    <t>Produkcja urządzeń napromieniowujących, sprzętu elektromedycznego i elektroterapeutycznego</t>
  </si>
  <si>
    <t>Produkcja instrumentów optycznych i sprzętu fotograficznego</t>
  </si>
  <si>
    <t>Produkcja magnetycznych i optycznych niezapisanych nośników informacji</t>
  </si>
  <si>
    <t>Produkcja elektrycznych silników, prądnic i transformatorów</t>
  </si>
  <si>
    <t>Produkcja aparatury rozdzielczej i sterowniczej energii elektrycznej</t>
  </si>
  <si>
    <t>Produkcja baterii i akumulatorów</t>
  </si>
  <si>
    <t>Produkcja kabli światłowodowych</t>
  </si>
  <si>
    <t>Produkcja pozostałych elektronicznych i elektrycznych przewodów i kabli</t>
  </si>
  <si>
    <t>Produkcja sprzętu instalacyjnego</t>
  </si>
  <si>
    <t>Produkcja elektrycznego sprzętu oświetleniowego</t>
  </si>
  <si>
    <t>Produkcja elektrycznego sprzętu gospodarstwa domowego</t>
  </si>
  <si>
    <t>Produkcja nieelektrycznego sprzętu gospodarstwa domowego</t>
  </si>
  <si>
    <t>Produkcja pozostałego sprzętu elektrycznego</t>
  </si>
  <si>
    <t>Produkcja silników i turbin, z wyłączeniem silników lotniczych, samochodowych i motocyklowych</t>
  </si>
  <si>
    <t>Produkcja sprzętu i wyposażenia do napędu hydraulicznego i pneumatycznego</t>
  </si>
  <si>
    <t>Produkcja pozostałych pomp i sprężarek</t>
  </si>
  <si>
    <t>Produkcja pozostałych kurków i zaworów</t>
  </si>
  <si>
    <t>Produkcja łożysk, kół zębatych, przekładni zębatych i elementów napędowych</t>
  </si>
  <si>
    <t>Produkcja pieców, palenisk i palników piecowych</t>
  </si>
  <si>
    <t>Produkcja urządzeń dźwigowych i chwytaków</t>
  </si>
  <si>
    <t>Produkcja maszyn i sprzętu biurowego, z wyłączeniem komputerów i urządzeń peryferyjnych</t>
  </si>
  <si>
    <t>Produkcja narzędzi ręcznych mechanicznych</t>
  </si>
  <si>
    <t>Produkcja przemysłowych urządzeń chłodniczych i wentylacyjnych</t>
  </si>
  <si>
    <t>Produkcja pozostałych maszyn ogólnego przeznaczenia, gdzie indziej niesklasyfikowana</t>
  </si>
  <si>
    <t>Produkcja maszyn dla rolnictwa i leśnictwa</t>
  </si>
  <si>
    <t>Produkcja maszyn do obróbki metalu</t>
  </si>
  <si>
    <t>Produkcja pozostałych narzędzi mechanicznych</t>
  </si>
  <si>
    <t>Produkcja maszyn dla metalurgii</t>
  </si>
  <si>
    <t>Produkcja maszyn dla górnictwa i do wydobywania oraz budownictwa</t>
  </si>
  <si>
    <t>Produkcja maszyn stosowanych w przetwórstwie żywności, tytoniu i produkcji napojów</t>
  </si>
  <si>
    <t>Produkcja maszyn dla przemysłu tekstylnego, odzieżowego i skórzanego</t>
  </si>
  <si>
    <t>Produkcja maszyn dla przemysłu papierniczego</t>
  </si>
  <si>
    <t>Produkcja maszyn do obróbki gumy lub tworzyw sztucznych oraz wytwarzania wyrobów z tych materiałów</t>
  </si>
  <si>
    <t>Produkcja pozostałych maszyn specjalnego przeznaczenia, gdzie indziej niesklasyfikowana</t>
  </si>
  <si>
    <t>Produkcja silników do pojazdów samochodowych (z wyłączeniem motocykli) oraz do ciągników rolniczych</t>
  </si>
  <si>
    <t>Produkcja samochodów osobowych</t>
  </si>
  <si>
    <t>Produkcja autobusów</t>
  </si>
  <si>
    <t>Produkcja pojazdów samochodowych przeznaczonych do przewozu towarów</t>
  </si>
  <si>
    <t>Produkcja pozostałych pojazdów samochodowych, z wyłączeniem motocykli</t>
  </si>
  <si>
    <t>Produkcja nadwozi do pojazdów silnikowych; produkcja przyczep i naczep</t>
  </si>
  <si>
    <t>Produkcja wyposażenia elektrycznego i elektronicznego do pojazdów silnikowych</t>
  </si>
  <si>
    <t>Produkcja pozostałych części i akcesoriów do pojazdów silnikowych, z wyłączeniem motocykli</t>
  </si>
  <si>
    <t>Produkcja statków i konstrukcji pływających</t>
  </si>
  <si>
    <t>Produkcja łodzi wycieczkowych i sportowych</t>
  </si>
  <si>
    <t>Produkcja lokomotyw kolejowych oraz taboru szynowego</t>
  </si>
  <si>
    <t>Produkcja statków powietrznych, statków kosmicznych i podobnych maszyn</t>
  </si>
  <si>
    <t>Produkcja wojskowych pojazdów bojowych</t>
  </si>
  <si>
    <t>Produkcja motocykli</t>
  </si>
  <si>
    <t>Produkcja rowerów i wózków inwalidzkich</t>
  </si>
  <si>
    <t>Produkcja pozostałego sprzętu transportowego, gdzie indziej niesklasyfikowana</t>
  </si>
  <si>
    <t>Produkcja mebli biurowych i sklepowych</t>
  </si>
  <si>
    <t>Produkcja mebli kuchennych</t>
  </si>
  <si>
    <t>Produkcja materaców</t>
  </si>
  <si>
    <t>Produkcja pozostałych mebli</t>
  </si>
  <si>
    <t>Produkcja monet</t>
  </si>
  <si>
    <t>Produkcja wyrobów jubilerskich i podobnych</t>
  </si>
  <si>
    <t>Produkcja sztucznej biżuterii i wyrobów podobnych</t>
  </si>
  <si>
    <t>Produkcja instrumentów muzycznych</t>
  </si>
  <si>
    <t>Produkcja sprzętu sportowego</t>
  </si>
  <si>
    <t>Produkcja gier i zabawek</t>
  </si>
  <si>
    <t>Produkcja urządzeń, instrumentów oraz wyrobów medycznych, włączając dentystyczne</t>
  </si>
  <si>
    <t>Produkcja mioteł, szczotek i pędzli</t>
  </si>
  <si>
    <t>Produkcja pozostałych wyrobów, gdzie indziej niesklasyfikowana</t>
  </si>
  <si>
    <t>Naprawa i konserwacja metalowych wyrobów gotowych</t>
  </si>
  <si>
    <t>Naprawa i konserwacja maszyn</t>
  </si>
  <si>
    <t>Naprawa i konserwacja urządzeń elektronicznych i optycznych</t>
  </si>
  <si>
    <t>Naprawa i konserwacja urządzeń elektrycznych</t>
  </si>
  <si>
    <t>Naprawa i konserwacja statków i łodzi</t>
  </si>
  <si>
    <t>Naprawa i konserwacja statków powietrznych i statków kosmicznych</t>
  </si>
  <si>
    <t>Naprawa i konserwacja pozostałego sprzętu transportowego</t>
  </si>
  <si>
    <t>Naprawa i konserwacja pozostałego sprzętu i wyposażenia</t>
  </si>
  <si>
    <t>Instalowanie maszyn przemysłowych, sprzętu i wyposażenia</t>
  </si>
  <si>
    <t>Wytwarzanie energii elektrycznej</t>
  </si>
  <si>
    <t>Przesyłanie energii elektrycznej</t>
  </si>
  <si>
    <t>Dystrybucja energii elektrycznej</t>
  </si>
  <si>
    <t>Handel energią elektryczną</t>
  </si>
  <si>
    <t>Wytwarzanie paliw gazowych</t>
  </si>
  <si>
    <t>Dystrybucja paliw gazowych w systemie sieciowym</t>
  </si>
  <si>
    <t>Handel paliwami gazowymi w systemie sieciowym</t>
  </si>
  <si>
    <t>Wytwarzanie i zaopatrywanie w parę wodną, gorącą wodę i powietrze do układów klimatyzacyjnych</t>
  </si>
  <si>
    <t>POBÓR, UZDATNIANIE I DOSTARCZANIE WODY</t>
  </si>
  <si>
    <t>ODPROWADZANIE I OCZYSZCZANIE ŚCIEKÓW</t>
  </si>
  <si>
    <t>Zbieranie odpadów innych niż niebezpieczne</t>
  </si>
  <si>
    <t>Zbieranie odpadów niebezpiecznych</t>
  </si>
  <si>
    <t>Obróbka i usuwanie odpadów innych niż niebezpieczne</t>
  </si>
  <si>
    <t>Przetwarzanie i unieszkodliwianie odpadów niebezpiecznych</t>
  </si>
  <si>
    <t>Demontaż wyrobów zużytych</t>
  </si>
  <si>
    <t>Odzysk surowców z materiałów segregowanych</t>
  </si>
  <si>
    <t>DZIAŁALNOŚĆ ZWIĄZANA Z REKULTYWACJĄ I POZOSTAŁA DZIAŁALNOŚĆ USŁUGOWA ZWIĄZANA Z GOSPODARKĄ ODPADAMI</t>
  </si>
  <si>
    <t>Realizacja projektów budowlanych związanych ze wznoszeniem budynków</t>
  </si>
  <si>
    <t>Roboty budowlane związane ze wznoszeniem budynków mieszkalnych i niemieszkalnych</t>
  </si>
  <si>
    <t>Roboty związane z budową dróg i autostrad</t>
  </si>
  <si>
    <t>Roboty związane z budową dróg szynowych i kolei podziemnej</t>
  </si>
  <si>
    <t>Roboty związane z budową mostów i tuneli</t>
  </si>
  <si>
    <t>Roboty związane z budową rurociągów przesyłowych i sieci rozdzielczych</t>
  </si>
  <si>
    <t>Roboty związane z budową linii telekomunikacyjnych i elektroenergetycznych</t>
  </si>
  <si>
    <t>Roboty związane z budową obiektów inżynierii wodnej</t>
  </si>
  <si>
    <t>Roboty związane z budową pozostałych obiektów inżynierii lądowej i wodnej, gdzie indziej niesklasyfikowane</t>
  </si>
  <si>
    <t>Rozbiórka i burzenie obiektów budowlanych</t>
  </si>
  <si>
    <t>Przygotowanie terenu pod budowę</t>
  </si>
  <si>
    <t>Wykonywanie wykopów i wierceń geologiczno-inżynierskich</t>
  </si>
  <si>
    <t>Wykonywanie instalacji elektrycznych</t>
  </si>
  <si>
    <t>Wykonywanie instalacji wodno-kanalizacyjnych, cieplnych, gazowych i klimatyzacyjnych</t>
  </si>
  <si>
    <t>Wykonywanie pozostałych instalacji budowlanych</t>
  </si>
  <si>
    <t>Tynkowanie</t>
  </si>
  <si>
    <t>Zakładanie stolarki budowlanej</t>
  </si>
  <si>
    <t>Posadzkarstwo; tapetowanie i oblicowywanie ścian</t>
  </si>
  <si>
    <t>Malowanie i szklenie</t>
  </si>
  <si>
    <t>Wykonywanie pozostałych robót budowlanych wykończeniowych</t>
  </si>
  <si>
    <t>Wykonywanie konstrukcji i pokryć dachowych</t>
  </si>
  <si>
    <t>Pozostałe specjalistyczne roboty budowlane, gdzie indziej niesklasyfikowane</t>
  </si>
  <si>
    <t>Sprzedaż hurtowa i detaliczna samochodów osobowych i furgonetek</t>
  </si>
  <si>
    <t>Sprzedaż hurtowa i detaliczna pozostałych pojazdów samochodowych, z wyłączeniem motocykli</t>
  </si>
  <si>
    <t>Konserwacja i naprawa pojazdów samochodowych, z wyłączeniem motocykli</t>
  </si>
  <si>
    <t>Sprzedaż hurtowa części i akcesoriów do pojazdów samochodowych, z wyłączeniem motocykli</t>
  </si>
  <si>
    <t>Sprzedaż detaliczna części i akcesoriów do pojazdów samochodowych, z wyłączeniem motocykli</t>
  </si>
  <si>
    <t>Sprzedaż hurtowa i detaliczna motocykli, ich naprawa i konserwacja oraz sprzedaż hurtowa i detaliczna części i akcesoriów do nich</t>
  </si>
  <si>
    <t>Działalność agentów zajmujących się sprzedażą płodów rolnych, żywych zwierząt, surowców dla przemysłu tekstylnego i półproduktów</t>
  </si>
  <si>
    <t>Działalność agentów zajmujących się sprzedażą paliw, rud, metali i chemikaliów przemysłowych</t>
  </si>
  <si>
    <t>Działalność agentów zajmujących się sprzedażą drewna i materiałów budowlanych</t>
  </si>
  <si>
    <t>Działalność agentów zajmujących się sprzedażą maszyn, urządzeń przemysłowych, statków i samolotów</t>
  </si>
  <si>
    <t>Działalność agentów zajmujących się sprzedażą mebli, artykułów gospodarstwa domowego i drobnych wyrobów metalowych</t>
  </si>
  <si>
    <t>Działalność agentów zajmujących się sprzedażą wyrobów tekstylnych, odzieży, wyrobów futrzarskich, obuwia i artykułów skórzanych</t>
  </si>
  <si>
    <t>Działalność agentów zajmujących się sprzedażą żywności, napojów i wyrobów tytoniowych</t>
  </si>
  <si>
    <t>Działalność agentów specjalizujących się w sprzedaży pozostałych określonych towarów</t>
  </si>
  <si>
    <t>Działalność agentów zajmujących się sprzedażą towarów różnego rodzaju</t>
  </si>
  <si>
    <t>Sprzedaż hurtowa zboża, nieprzetworzonego tytoniu, nasion i pasz dla zwierząt</t>
  </si>
  <si>
    <t>Sprzedaż hurtowa kwiatów i roślin</t>
  </si>
  <si>
    <t>Sprzedaż hurtowa żywych zwierząt</t>
  </si>
  <si>
    <t>Sprzedaż hurtowa skór</t>
  </si>
  <si>
    <t>Sprzedaż hurtowa owoców i warzyw</t>
  </si>
  <si>
    <t>Sprzedaż hurtowa mięsa i wyrobów z mięsa</t>
  </si>
  <si>
    <t>Sprzedaż hurtowa mleka, wyrobów mleczarskich, jaj, olejów i tłuszczów jadalnych</t>
  </si>
  <si>
    <t>Sprzedaż hurtowa napojów alkoholowych</t>
  </si>
  <si>
    <t>Sprzedaż hurtowa napojów bezalkoholowych</t>
  </si>
  <si>
    <t>Sprzedaż hurtowa wyrobów tytoniowych</t>
  </si>
  <si>
    <t>Sprzedaż hurtowa cukru, czekolady, wyrobów cukierniczych i piekarskich</t>
  </si>
  <si>
    <t>Sprzedaż hurtowa herbaty, kawy, kakao i przypraw</t>
  </si>
  <si>
    <t>Sprzedaż hurtowa pozostałej żywności, włączając ryby, skorupiaki i mięczaki</t>
  </si>
  <si>
    <t>Sprzedaż hurtowa niewyspecjalizowana żywności, napojów i wyrobów tytoniowych</t>
  </si>
  <si>
    <t>Sprzedaż hurtowa wyrobów tekstylnych</t>
  </si>
  <si>
    <t>Sprzedaż hurtowa odzieży i obuwia</t>
  </si>
  <si>
    <t>Sprzedaż hurtowa elektrycznych artykułów użytku domowego</t>
  </si>
  <si>
    <t>Sprzedaż hurtowa wyrobów porcelanowych, ceramicznych i szklanych oraz środków czyszczących</t>
  </si>
  <si>
    <t>Sprzedaż hurtowa perfum i kosmetyków</t>
  </si>
  <si>
    <t>Sprzedaż hurtowa wyrobów farmaceutycznych i medycznych</t>
  </si>
  <si>
    <t>Sprzedaż hurtowa mebli, dywanów i sprzętu oświetleniowego</t>
  </si>
  <si>
    <t>Sprzedaż hurtowa zegarków, zegarów i biżuterii</t>
  </si>
  <si>
    <t>Sprzedaż hurtowa pozostałych artykułów użytku domowego</t>
  </si>
  <si>
    <t>Sprzedaż hurtowa komputerów, urządzeń peryferyjnych i oprogramowania</t>
  </si>
  <si>
    <t>Sprzedaż hurtowa sprzętu elektronicznego i telekomunikacyjnego oraz części do niego</t>
  </si>
  <si>
    <t>Sprzedaż hurtowa maszyn i urządzeń rolniczych oraz dodatkowego wyposażenia</t>
  </si>
  <si>
    <t>Sprzedaż hurtowa obrabiarek</t>
  </si>
  <si>
    <t>Sprzedaż hurtowa maszyn wykorzystywanych w górnictwie, budownictwie oraz inżynierii lądowej i wodnej</t>
  </si>
  <si>
    <t>Sprzedaż hurtowa maszyn dla przemysłu tekstylnego oraz maszyn do szycia i maszyn dziewiarskich</t>
  </si>
  <si>
    <t>Sprzedaż hurtowa mebli biurowych</t>
  </si>
  <si>
    <t>Sprzedaż hurtowa pozostałych maszyn i urządzeń biurowych</t>
  </si>
  <si>
    <t>Sprzedaż hurtowa pozostałych maszyn i urządzeń</t>
  </si>
  <si>
    <t>Sprzedaż hurtowa paliw i produktów pochodnych</t>
  </si>
  <si>
    <t>Sprzedaż hurtowa metali i rud metali</t>
  </si>
  <si>
    <t>Sprzedaż hurtowa drewna, materiałów budowlanych i wyposażenia sanitarnego</t>
  </si>
  <si>
    <t>Sprzedaż hurtowa wyrobów metalowych oraz sprzętu i dodatkowego wyposażenia hydraulicznego i grzejnego</t>
  </si>
  <si>
    <t>Sprzedaż hurtowa wyrobów chemicznych</t>
  </si>
  <si>
    <t>Sprzedaż hurtowa pozostałych półproduktów</t>
  </si>
  <si>
    <t>Sprzedaż hurtowa odpadów i złomu</t>
  </si>
  <si>
    <t>Sprzedaż hurtowa niewyspecjalizowana</t>
  </si>
  <si>
    <t>Sprzedaż detaliczna prowadzona w niewyspecjalizowanych sklepach z przewagą żywności, napojów i wyrobów tytoniowych</t>
  </si>
  <si>
    <t>Pozostała sprzedaż detaliczna prowadzona w niewyspecjalizowanych sklepach</t>
  </si>
  <si>
    <t>Sprzedaż detaliczna owoców i warzyw prowadzona w wyspecjalizowanych sklepach</t>
  </si>
  <si>
    <t>Sprzedaż detaliczna mięsa i wyrobów z mięsa prowadzona w wyspecjalizowanych sklepach</t>
  </si>
  <si>
    <t>Sprzedaż detaliczna ryb, skorupiaków i mięczaków prowadzona w wyspecjalizowanych sklepach</t>
  </si>
  <si>
    <t>Sprzedaż detaliczna pieczywa, ciast, wyrobów ciastkarskich i cukierniczych prowadzona w wyspecjalizowanych sklepach</t>
  </si>
  <si>
    <t>Sprzedaż detaliczna napojów alkoholowych i bezalkoholowych prowadzona w wyspecjalizowanych sklepach</t>
  </si>
  <si>
    <t>Sprzedaż detaliczna wyrobów tytoniowych prowadzona w wyspecjalizowanych sklepach</t>
  </si>
  <si>
    <t>Sprzedaż detaliczna pozostałej żywności prowadzona w wyspecjalizowanych sklepach</t>
  </si>
  <si>
    <t>Sprzedaż detaliczna paliw do pojazdów silnikowych na stacjach paliw</t>
  </si>
  <si>
    <t>Sprzedaż detaliczna komputerów, urządzeń peryferyjnych i oprogramowania prowadzona w wyspecjalizowanych sklepach</t>
  </si>
  <si>
    <t>Sprzedaż detaliczna sprzętu telekomunikacyjnego prowadzona w wyspecjalizowanych sklepach</t>
  </si>
  <si>
    <t>Sprzedaż detaliczna sprzętu audiowizualnego prowadzona w wyspecjalizowanych sklepach</t>
  </si>
  <si>
    <t>Sprzedaż detaliczna wyrobów tekstylnych prowadzona w wyspecjalizowanych sklepach</t>
  </si>
  <si>
    <t>Sprzedaż detaliczna drobnych wyrobów metalowych, farb i szkła prowadzona w wyspecjalizowanych sklepach</t>
  </si>
  <si>
    <t>Sprzedaż detaliczna dywanów, chodników i innych pokryć podłogowych oraz pokryć ściennych prowadzona w wyspecjalizowanych sklepach</t>
  </si>
  <si>
    <t>Sprzedaż detaliczna elektrycznego sprzętu gospodarstwa domowego prowadzona w wyspecjalizowanych sklepach</t>
  </si>
  <si>
    <t>Sprzedaż detaliczna mebli, sprzętu oświetleniowego i pozostałych artykułów użytku domowego prowadzona w wyspecjalizowanych sklepach</t>
  </si>
  <si>
    <t>Sprzedaż detaliczna książek prowadzona w wyspecjalizowanych sklepach</t>
  </si>
  <si>
    <t>Sprzedaż detaliczna gazet i artykułów piśmiennych prowadzona w wyspecjalizowanych sklepach</t>
  </si>
  <si>
    <t>Sprzedaż detaliczna nagrań dźwiękowych i audiowizualnych prowadzona w wyspecjalizowanych sklepach</t>
  </si>
  <si>
    <t>Sprzedaż detaliczna sprzętu sportowego prowadzona w wyspecjalizowanych sklepach</t>
  </si>
  <si>
    <t>Sprzedaż detaliczna gier i zabawek prowadzona w wyspecjalizowanych sklepach</t>
  </si>
  <si>
    <t>Sprzedaż detaliczna odzieży prowadzona w wyspecjalizowanych sklepach</t>
  </si>
  <si>
    <t>Sprzedaż detaliczna obuwia i wyrobów skórzanych prowadzona w wyspecjalizowanych sklepach</t>
  </si>
  <si>
    <t>Sprzedaż detaliczna wyrobów farmaceutycznych prowadzona w wyspecjalizowanych sklepach</t>
  </si>
  <si>
    <t>Sprzedaż detaliczna wyrobów medycznych, włączając ortopedyczne, prowadzona w wyspecjalizowanych sklepach</t>
  </si>
  <si>
    <t>Sprzedaż detaliczna kosmetyków i artykułów toaletowych prowadzona w wyspecjalizowanych sklepach</t>
  </si>
  <si>
    <t>Sprzedaż detaliczna kwiatów, roślin, nasion, nawozów, żywych zwierząt domowych, karmy dla zwierząt domowych prowadzona w wyspecjalizowanych sklepach</t>
  </si>
  <si>
    <t>Sprzedaż detaliczna zegarków, zegarów i biżuterii prowadzona w wyspecjalizowanych sklepach</t>
  </si>
  <si>
    <t>Sprzedaż detaliczna pozostałych nowych wyrobów prowadzona w wyspecjalizowanych sklepach</t>
  </si>
  <si>
    <t>Sprzedaż detaliczna artykułów używanych prowadzona w wyspecjalizowanych sklepach</t>
  </si>
  <si>
    <t>Sprzedaż detaliczna żywności, napojów i wyrobów tytoniowych prowadzona na straganach i targowiskach</t>
  </si>
  <si>
    <t>Sprzedaż detaliczna wyrobów tekstylnych, odzieży i obuwia prowadzona na straganach i targowiskach</t>
  </si>
  <si>
    <t>Sprzedaż detaliczna pozostałych wyrobów prowadzona na straganach i targowiskach</t>
  </si>
  <si>
    <t>Sprzedaż detaliczna prowadzona przez domy sprzedaży wysyłkowej lub Internet</t>
  </si>
  <si>
    <t>Pozostała sprzedaż detaliczna prowadzona poza siecią sklepową, straganami i targowiskami</t>
  </si>
  <si>
    <t>Transport kolejowy pasażerski międzymiastowy</t>
  </si>
  <si>
    <t>Transport kolejowy towarów</t>
  </si>
  <si>
    <t>Transport lądowy pasażerski, miejski i podmiejski</t>
  </si>
  <si>
    <t>Działalność taksówek osobowych</t>
  </si>
  <si>
    <t>Pozostały transport lądowy pasażerski, gdzie indziej niesklasyfikowany</t>
  </si>
  <si>
    <t>Transport drogowy towarów</t>
  </si>
  <si>
    <t>Działalność usługowa związana z przeprowadzkami</t>
  </si>
  <si>
    <t>Transport rurociągami paliw gazowych</t>
  </si>
  <si>
    <t>Transport rurociągowy pozostałych towarów</t>
  </si>
  <si>
    <t>Transport morski i przybrzeżny pasażerski</t>
  </si>
  <si>
    <t>Transport morski i przybrzeżny towarów</t>
  </si>
  <si>
    <t>Transport wodny śródlądowy pasażerski </t>
  </si>
  <si>
    <t>Transport wodny śródlądowy towarów</t>
  </si>
  <si>
    <t>Transport lotniczy pasażerski</t>
  </si>
  <si>
    <t>Transport lotniczy towarów</t>
  </si>
  <si>
    <t>Transport kosmiczny</t>
  </si>
  <si>
    <t>Magazynowanie i przechowywanie paliw gazowych</t>
  </si>
  <si>
    <t>Magazynowanie i przechowywanie pozostałych towarów</t>
  </si>
  <si>
    <t>Działalność usługowa wspomagająca transport lądowy</t>
  </si>
  <si>
    <t>Działalność usługowa wspomagająca transport morski</t>
  </si>
  <si>
    <t>Działalność usługowa wspomagająca transport śródlądowy</t>
  </si>
  <si>
    <t>Działalność usługowa wspomagająca transport lotniczy</t>
  </si>
  <si>
    <t>Przeładunek towarów w portach morskich</t>
  </si>
  <si>
    <t>Przeładunek towarów w portach śródlądowych</t>
  </si>
  <si>
    <t>Przeładunek towarów w pozostałych punktach przeładunkowych</t>
  </si>
  <si>
    <t>Działalność morskich agencji transportowych</t>
  </si>
  <si>
    <t>Działalność śródlądowych agencji transportowych</t>
  </si>
  <si>
    <t>Działalność pozostałych agencji transportowych</t>
  </si>
  <si>
    <t>Działalność pocztowa objęta obowiązkiem świadczenia usług powszechnych (operatora publicznego)</t>
  </si>
  <si>
    <t>Pozostała działalność pocztowa i kurierska</t>
  </si>
  <si>
    <t>Hotele i podobne obiekty zakwaterowania</t>
  </si>
  <si>
    <t>Obiekty noclegowe turystyczne i miejsca krótkotrwałego zakwaterowania</t>
  </si>
  <si>
    <t>Pola kempingowe (włączając pola dla pojazdów kempingowych) i pola namiotowe</t>
  </si>
  <si>
    <t>Pozostałe zakwaterowanie</t>
  </si>
  <si>
    <t>Restauracje i inne stałe placówki gastronomiczne</t>
  </si>
  <si>
    <t>Ruchome placówki gastronomiczne</t>
  </si>
  <si>
    <t>Przygotowywanie i dostarczanie żywności dla odbiorców zewnętrznych (katering)</t>
  </si>
  <si>
    <t>Pozostała usługowa działalność gastronomiczna</t>
  </si>
  <si>
    <t>Przygotowywanie i podawanie napojów</t>
  </si>
  <si>
    <t>Wydawanie książek</t>
  </si>
  <si>
    <t>Wydawanie wykazów oraz list (np. adresowych, telefonicznych)</t>
  </si>
  <si>
    <t>Wydawanie gazet</t>
  </si>
  <si>
    <t>Wydawanie czasopism i pozostałych periodyków</t>
  </si>
  <si>
    <t>Pozostała działalność wydawnicza</t>
  </si>
  <si>
    <t>Działalność wydawnicza w zakresie gier komputerowych</t>
  </si>
  <si>
    <t>Działalność wydawnicza w zakresie pozostałego oprogramowania</t>
  </si>
  <si>
    <t>Działalność związana z produkcją filmów, nagrań wideo i programów telewizyjnych</t>
  </si>
  <si>
    <t>Działalność postprodukcyjna związana z filmami, nagraniami wideo i programami telewizyjnymi</t>
  </si>
  <si>
    <t>Działalność związana z dystrybucją filmów, nagrań wideo i programów telewizyjnych</t>
  </si>
  <si>
    <t>Działalność związana z projekcją filmów</t>
  </si>
  <si>
    <t>Działalność w zakresie nagrań dźwiękowych i muzycznych</t>
  </si>
  <si>
    <t>Nadawanie programów radiofonicznych</t>
  </si>
  <si>
    <t>Nadawanie programów telewizyjnych ogólnodostępnych i abonamentowych</t>
  </si>
  <si>
    <t>Działalność w zakresie telekomunikacji przewodowej</t>
  </si>
  <si>
    <t>Działalność w zakresie telekomunikacji bezprzewodowej, z wyłączeniem telekomunikacji satelitarnej</t>
  </si>
  <si>
    <t>Działalność w zakresie telekomunikacji satelitarnej</t>
  </si>
  <si>
    <t>Działalność w zakresie pozostałej telekomunikacji</t>
  </si>
  <si>
    <t>Działalność związana z oprogramowaniem</t>
  </si>
  <si>
    <t>Działalność związana z doradztwem w zakresie informatyki</t>
  </si>
  <si>
    <t>Działalność związana z zarządzaniem urządzeniami informatycznymi</t>
  </si>
  <si>
    <t>Pozostała działalność usługowa w zakresie technologii informatycznych i komputerowych</t>
  </si>
  <si>
    <t>Przetwarzanie danych; zarządzanie stronami internetowymi (hosting) i podobna działalność</t>
  </si>
  <si>
    <t>Działalność portali internetowych</t>
  </si>
  <si>
    <t>Działalność agencji informacyjnych</t>
  </si>
  <si>
    <t>Pozostała działalność usługowa w zakresie informacji, gdzie indziej niesklasyfikowana</t>
  </si>
  <si>
    <t>Działalność banku centralnego</t>
  </si>
  <si>
    <t>Pozostałe pośrednictwo pieniężne</t>
  </si>
  <si>
    <t>Działalność holdingów finansowych</t>
  </si>
  <si>
    <t>Działalność trustów, funduszów i podobnych instytucji finansowych</t>
  </si>
  <si>
    <t>Leasing finansowy</t>
  </si>
  <si>
    <t>Pozostałe formy udzielania kredytów</t>
  </si>
  <si>
    <t>Pozostała finansowa działalność usługowa, gdzie indziej niesklasyfikowana, z wyłączeniem ubezpieczeń i funduszów emerytalnych</t>
  </si>
  <si>
    <t>Ubezpieczenia na życie</t>
  </si>
  <si>
    <t>Pozostałe ubezpieczenia osobowe oraz ubezpieczenia majątkowe</t>
  </si>
  <si>
    <t>Reasekuracja</t>
  </si>
  <si>
    <t>Fundusze emerytalne</t>
  </si>
  <si>
    <t>Zarządzanie rynkami finansowymi</t>
  </si>
  <si>
    <t>Działalność maklerska związana z rynkiem papierów wartościowych i towarów giełdowych</t>
  </si>
  <si>
    <t>Pozostała działalność wspomagająca usługi finansowe, z wyłączeniem ubezpieczeń i funduszów emerytalnych</t>
  </si>
  <si>
    <t>Działalność związana z oceną ryzyka i szacowaniem poniesionych strat</t>
  </si>
  <si>
    <t>Działalność agentów i brokerów ubezpieczeniowych</t>
  </si>
  <si>
    <t>Pozostała działalność wspomagająca ubezpieczenia i fundusze emerytalne</t>
  </si>
  <si>
    <t>Działalność związana z zarządzaniem funduszami</t>
  </si>
  <si>
    <t>Kupno i sprzedaż nieruchomości na własny rachunek</t>
  </si>
  <si>
    <t>Wynajem i zarządzanie nieruchomościami własnymi lub dzierżawionymi</t>
  </si>
  <si>
    <t>Pośrednictwo w obrocie nieruchomościami</t>
  </si>
  <si>
    <t>Zarządzanie nieruchomościami wykonywane na zlecenie</t>
  </si>
  <si>
    <t>Działalność prawnicza</t>
  </si>
  <si>
    <t>Działalność rachunkowo-księgowa; doradztwo podatkowe</t>
  </si>
  <si>
    <t>Działalność firm centralnych (head offices) i holdingów, z wyłączeniem holdingów finansowych</t>
  </si>
  <si>
    <t>Stosunki międzyludzkie (public relations) i komunikacja</t>
  </si>
  <si>
    <t>Pozostałe doradztwo w zakresie prowadzenia działalności gospodarczej i zarządzania</t>
  </si>
  <si>
    <t>Działalność w zakresie architektury</t>
  </si>
  <si>
    <t>Działalność w zakresie inżynierii i związane z nią doradztwo techniczne</t>
  </si>
  <si>
    <t>Badania i analizy związane z jakością żywności</t>
  </si>
  <si>
    <t>Pozostałe badania i analizy techniczne</t>
  </si>
  <si>
    <t>Badania naukowe i prace rozwojowe w dziedzinie biotechnologii</t>
  </si>
  <si>
    <t>Badania naukowe i prace rozwojowe w dziedzinie pozostałych nauk przyrodniczych i technicznych</t>
  </si>
  <si>
    <t>Badania naukowe i prace rozwojowe w dziedzinie nauk społecznych i humanistycznych</t>
  </si>
  <si>
    <t>Działalność agencji reklamowych</t>
  </si>
  <si>
    <t>Pośrednictwo w sprzedaży czasu i miejsca na cele reklamowe w radio i telewizji</t>
  </si>
  <si>
    <t>Pośrednictwo w sprzedaży miejsca na cele reklamowe w mediach drukowanych</t>
  </si>
  <si>
    <t>Pośrednictwo w sprzedaży miejsca na cele reklamowe w mediach elektronicznych (Internet)</t>
  </si>
  <si>
    <t>Pośrednictwo w sprzedaży miejsca na cele reklamowe w pozostałych mediach</t>
  </si>
  <si>
    <t>Badanie rynku i opinii publicznej</t>
  </si>
  <si>
    <t>Działalność w zakresie specjalistycznego projektowania</t>
  </si>
  <si>
    <t>Działalność fotograficzna</t>
  </si>
  <si>
    <t>Działalność związana z tłumaczeniami</t>
  </si>
  <si>
    <t>Pozostała działalność profesjonalna, naukowa i techniczna, gdzie indziej niesklasyfikowana</t>
  </si>
  <si>
    <t>DZIAŁALNOŚĆ WETERYNARYJNA</t>
  </si>
  <si>
    <t>Wynajem i dzierżawa samochodów osobowych i furgonetek</t>
  </si>
  <si>
    <t>Wynajem i dzierżawa pozostałych pojazdów samochodowych, z wyłączeniem motocykli</t>
  </si>
  <si>
    <t>Wypożyczanie i dzierżawa sprzętu rekreacyjnego i sportowego</t>
  </si>
  <si>
    <t>Wypożyczanie kaset wideo, płyt CD, DVD itp.</t>
  </si>
  <si>
    <t>Wypożyczanie i dzierżawa pozostałych artykułów użytku osobistego i domowego</t>
  </si>
  <si>
    <t>Wynajem i dzierżawa maszyn i urządzeń rolniczych</t>
  </si>
  <si>
    <t>Wynajem i dzierżawa maszyn i urządzeń budowlanych</t>
  </si>
  <si>
    <t>Wynajem i dzierżawa maszyn i urządzeń biurowych, włączając komputery</t>
  </si>
  <si>
    <t>Wynajem i dzierżawa środków transportu wodnego</t>
  </si>
  <si>
    <t>Wynajem i dzierżawa środków transportu lotniczego</t>
  </si>
  <si>
    <t>Wynajem i dzierżawa pozostałych maszyn, urządzeń oraz dóbr materialnych, gdzie indziej niesklasyfikowane</t>
  </si>
  <si>
    <t>Dzierżawa własności intelektualnej i podobnych produktów, z wyłączeniem prac chronionych prawem autorskim</t>
  </si>
  <si>
    <t>Działalność związana z wyszukiwaniem miejsc pracy i pozyskiwaniem pracowników</t>
  </si>
  <si>
    <t>Działalność agencji pracy tymczasowej</t>
  </si>
  <si>
    <t>Pozostała działalność związana z udostępnianiem pracowników</t>
  </si>
  <si>
    <t>Działalność agentów turystycznych</t>
  </si>
  <si>
    <t>Działalność pośredników turystycznych</t>
  </si>
  <si>
    <t>Działalność organizatorów turystyki</t>
  </si>
  <si>
    <t>Działalność pilotów wycieczek i przewodników turystycznych</t>
  </si>
  <si>
    <t>Działalność w zakresie informacji turystycznej</t>
  </si>
  <si>
    <t>Pozostała działalność usługowa w zakresie rezerwacji, gdzie indziej niesklasyfikowana</t>
  </si>
  <si>
    <t>Działalność ochroniarska, z wyłączeniem obsługi systemów bezpieczeństwa</t>
  </si>
  <si>
    <t>Działalność ochroniarska w zakresie obsługi systemów bezpieczeństwa</t>
  </si>
  <si>
    <t>Działalność detektywistyczna</t>
  </si>
  <si>
    <t>Działalność pomocnicza związana z utrzymaniem porządku w budynkach</t>
  </si>
  <si>
    <t>Niespecjalistyczne sprzątanie budynków i obiektów przemysłowych</t>
  </si>
  <si>
    <t>Specjalistyczne sprzątanie budynków i obiektów przemysłowych</t>
  </si>
  <si>
    <t>Pozostałe sprzątanie</t>
  </si>
  <si>
    <t>Działalność usługowa związana z zagospodarowaniem terenów zieleni</t>
  </si>
  <si>
    <t>Działalność usługowa związana z administracyjną obsługą biura</t>
  </si>
  <si>
    <t>Wykonywanie fotokopii, przygotowywanie dokumentów i pozostała specjalistyczna działalność wspomagająca prowadzenie biura</t>
  </si>
  <si>
    <t>Działalność centrów telefonicznych (call center)</t>
  </si>
  <si>
    <t>Działalność związana z organizacją targów, wystaw i kongresów</t>
  </si>
  <si>
    <t>Działalność świadczona przez agencje inkasa i biura kredytowe</t>
  </si>
  <si>
    <t>Działalność związana z pakowaniem</t>
  </si>
  <si>
    <t>Pozostała działalność wspomagająca prowadzenie działalności gospodarczej, gdzie indziej niesklasyfikowana</t>
  </si>
  <si>
    <t>Kierowanie podstawowymi rodzajami działalności publicznej</t>
  </si>
  <si>
    <t>Kierowanie w zakresie działalności związanej z ochroną zdrowia, edukacją, kulturą oraz pozostałymi usługami społecznymi, z wyłączeniem zabezpieczeń społecznych</t>
  </si>
  <si>
    <t>Kierowanie w zakresie efektywności gospodarowania</t>
  </si>
  <si>
    <t>Sprawy zagraniczne</t>
  </si>
  <si>
    <t>Obrona narodowa</t>
  </si>
  <si>
    <t>Wymiar sprawiedliwości</t>
  </si>
  <si>
    <t>Bezpieczeństwo państwa, porządek i bezpieczeństwo publiczne</t>
  </si>
  <si>
    <t>Ochrona przeciwpożarowa</t>
  </si>
  <si>
    <t>Obowiązkowe zabezpieczenia społeczne</t>
  </si>
  <si>
    <t>Placówki wychowania przedszkolnego</t>
  </si>
  <si>
    <t>Szkoły podstawowe</t>
  </si>
  <si>
    <t>Gimnazja</t>
  </si>
  <si>
    <t>Licea ogólnokształcące</t>
  </si>
  <si>
    <t>Technika</t>
  </si>
  <si>
    <t>Branżowe szkoły I stopnia</t>
  </si>
  <si>
    <t>Szkoły specjalne przysposabiające do pracy</t>
  </si>
  <si>
    <t>Branżowe szkoły II stopnia</t>
  </si>
  <si>
    <t>Szkoły policealne</t>
  </si>
  <si>
    <t>Kolegia pracowników służb społecznych</t>
  </si>
  <si>
    <t>Placówki doskonalenia nauczycieli</t>
  </si>
  <si>
    <t>Szkoły wyższe</t>
  </si>
  <si>
    <t>Pozaszkolne formy edukacji sportowej oraz zajęć sportowych i rekreacyjnych</t>
  </si>
  <si>
    <t>Pozaszkolne formy edukacji artystycznej</t>
  </si>
  <si>
    <t>Pozaszkolne formy edukacji z zakresu nauki jazdy i pilotażu</t>
  </si>
  <si>
    <t>Nauka języków obcych</t>
  </si>
  <si>
    <t>Pozostałe pozaszkolne formy edukacji, gdzie indziej niesklasyfikowane</t>
  </si>
  <si>
    <t>Działalność wspomagająca edukację</t>
  </si>
  <si>
    <t>Działalność szpitali</t>
  </si>
  <si>
    <t>Praktyka lekarska ogólna</t>
  </si>
  <si>
    <t>Praktyka lekarska specjalistyczna</t>
  </si>
  <si>
    <t>Praktyka lekarska dentystyczna</t>
  </si>
  <si>
    <t>Działalność fizjoterapeutyczna</t>
  </si>
  <si>
    <t>Działalność pogotowia ratunkowego</t>
  </si>
  <si>
    <t>Praktyka pielęgniarek i położnych</t>
  </si>
  <si>
    <t>Działalność paramedyczna</t>
  </si>
  <si>
    <t>Pozostała działalność w zakresie opieki zdrowotnej, gdzie indziej niesklasyfikowana</t>
  </si>
  <si>
    <t>Pomoc społeczna z zakwaterowaniem zapewniająca opiekę pielęgniarską</t>
  </si>
  <si>
    <t>Pomoc społeczna z zakwaterowaniem dla osób z zaburzeniami psychicznymi</t>
  </si>
  <si>
    <t>Pomoc społeczna z zakwaterowaniem dla osób w podeszłym wieku i osób niepełnosprawnych</t>
  </si>
  <si>
    <t>Pozostała pomoc społeczna z zakwaterowaniem</t>
  </si>
  <si>
    <t>Pomoc społeczna bez zakwaterowania dla osób w podeszłym wieku i osób niepełnosprawnych</t>
  </si>
  <si>
    <t>Opieka dzienna nad dziećmi</t>
  </si>
  <si>
    <t>Pozostała pomoc społeczna bez zakwaterowania, gdzie indziej niesklasyfikowana</t>
  </si>
  <si>
    <t>Działalność związana z wystawianiem przedstawień artystycznych</t>
  </si>
  <si>
    <t>Działalność wspomagająca wystawianie przedstawień artystycznych</t>
  </si>
  <si>
    <t>Artystyczna i literacka działalność twórcza</t>
  </si>
  <si>
    <t>Działalność obiektów kulturalnych</t>
  </si>
  <si>
    <t>Działalność bibliotek</t>
  </si>
  <si>
    <t>Działalność archiwów</t>
  </si>
  <si>
    <t>Działalność muzeów</t>
  </si>
  <si>
    <t>Działalność historycznych miejsc i budynków oraz podobnych atrakcji turystycznych</t>
  </si>
  <si>
    <t>Działalność ogrodów botanicznych i zoologicznych oraz obszarów i obiektów ochrony przyrody</t>
  </si>
  <si>
    <t>DZIAŁALNOŚĆ ZWIĄZANA Z GRAMI LOSOWYMI I ZAKŁADAMI WZAJEMNYMI</t>
  </si>
  <si>
    <t>Działalność obiektów sportowych</t>
  </si>
  <si>
    <t>Działalność klubów sportowych</t>
  </si>
  <si>
    <t>Działalność obiektów służących poprawie kondycji fizycznej</t>
  </si>
  <si>
    <t>Pozostała działalność związana ze sportem</t>
  </si>
  <si>
    <t>Działalność wesołych miasteczek i parków rozrywki</t>
  </si>
  <si>
    <t>Pozostała działalność rozrywkowa i rekreacyjna</t>
  </si>
  <si>
    <t>Działalność organizacji komercyjnych i pracodawców</t>
  </si>
  <si>
    <t>Działalność organizacji profesjonalnych</t>
  </si>
  <si>
    <t>Działalność związków zawodowych</t>
  </si>
  <si>
    <t>Działalność organizacji religijnych</t>
  </si>
  <si>
    <t>Działalność organizacji politycznych</t>
  </si>
  <si>
    <t>Działalność pozostałych organizacji członkowskich, gdzie indziej niesklasyfikowana</t>
  </si>
  <si>
    <t>Naprawa i konserwacja komputerów i urządzeń peryferyjnych</t>
  </si>
  <si>
    <t>Naprawa i konserwacja sprzętu (tele)komunikacyjnego</t>
  </si>
  <si>
    <t>Naprawa i konserwacja elektronicznego sprzętu powszechnego użytku</t>
  </si>
  <si>
    <t>Naprawa i konserwacja urządzeń gospodarstwa domowego oraz sprzętu użytku domowego i ogrodniczego</t>
  </si>
  <si>
    <t>Naprawa obuwia i wyrobów skórzanych</t>
  </si>
  <si>
    <t>Naprawa i konserwacja mebli i wyposażenia domowego</t>
  </si>
  <si>
    <t>Naprawa zegarów, zegarków oraz biżuterii</t>
  </si>
  <si>
    <t>Naprawa pozostałych artykułów użytku osobistego i domowego</t>
  </si>
  <si>
    <t>Pranie i czyszczenie wyrobów włókienniczych i futrzarskich</t>
  </si>
  <si>
    <t>Fryzjerstwo i pozostałe zabiegi kosmetyczne</t>
  </si>
  <si>
    <t>Pogrzeby i działalność pokrewna</t>
  </si>
  <si>
    <t>Działalność usługowa związana z poprawą kondycji fizycznej</t>
  </si>
  <si>
    <t>Pozostała działalność usługowa, gdzie indziej niesklasyfikowana</t>
  </si>
  <si>
    <t>GOSPODARSTWA DOMOWE ZATRUDNIAJĄCE PRACOWNIKÓW</t>
  </si>
  <si>
    <t>Gospodarstwa domowe produkujące wyroby na własne potrzeby</t>
  </si>
  <si>
    <t>Gospodarstwa domowe świadczące usługi na własne potrzeby</t>
  </si>
  <si>
    <t>ORGANIZACJE I ZESPOŁY EKSTERYTORIALNE</t>
  </si>
  <si>
    <t>0111Z</t>
  </si>
  <si>
    <t>0112Z</t>
  </si>
  <si>
    <t>0113Z</t>
  </si>
  <si>
    <t>0114Z</t>
  </si>
  <si>
    <t>0115Z</t>
  </si>
  <si>
    <t>0116Z</t>
  </si>
  <si>
    <t>0119Z</t>
  </si>
  <si>
    <t>0121Z</t>
  </si>
  <si>
    <t>0122Z</t>
  </si>
  <si>
    <t>0123Z</t>
  </si>
  <si>
    <t>0124Z</t>
  </si>
  <si>
    <t>0125Z</t>
  </si>
  <si>
    <t>0126Z</t>
  </si>
  <si>
    <t>0127Z</t>
  </si>
  <si>
    <t>0128Z</t>
  </si>
  <si>
    <t>0129Z</t>
  </si>
  <si>
    <t>0130Z</t>
  </si>
  <si>
    <t>0141Z</t>
  </si>
  <si>
    <t>0142Z</t>
  </si>
  <si>
    <t>0143Z</t>
  </si>
  <si>
    <t>0144Z</t>
  </si>
  <si>
    <t>0145Z</t>
  </si>
  <si>
    <t>0146Z</t>
  </si>
  <si>
    <t>0147Z</t>
  </si>
  <si>
    <t>0149Z</t>
  </si>
  <si>
    <t>0150Z</t>
  </si>
  <si>
    <t>0161Z</t>
  </si>
  <si>
    <t>0162Z</t>
  </si>
  <si>
    <t>0163Z</t>
  </si>
  <si>
    <t>0164Z</t>
  </si>
  <si>
    <t>0170Z</t>
  </si>
  <si>
    <t>0210Z</t>
  </si>
  <si>
    <t>0220Z</t>
  </si>
  <si>
    <t>0230Z</t>
  </si>
  <si>
    <t>0240Z</t>
  </si>
  <si>
    <t>0311Z</t>
  </si>
  <si>
    <t>0312Z</t>
  </si>
  <si>
    <t>0321Z</t>
  </si>
  <si>
    <t>0322Z</t>
  </si>
  <si>
    <t>0510Z</t>
  </si>
  <si>
    <t>0520Z</t>
  </si>
  <si>
    <t>0610Z</t>
  </si>
  <si>
    <t>0620Z</t>
  </si>
  <si>
    <t>0710Z</t>
  </si>
  <si>
    <t>0721Z</t>
  </si>
  <si>
    <t>0729Z</t>
  </si>
  <si>
    <t>0811Z</t>
  </si>
  <si>
    <t>0812Z</t>
  </si>
  <si>
    <t>0891Z</t>
  </si>
  <si>
    <t>0892Z</t>
  </si>
  <si>
    <t>0893Z</t>
  </si>
  <si>
    <t>0899Z</t>
  </si>
  <si>
    <t>0910Z</t>
  </si>
  <si>
    <t>0990Z</t>
  </si>
  <si>
    <t>1011Z</t>
  </si>
  <si>
    <t>1012Z</t>
  </si>
  <si>
    <t>1013Z</t>
  </si>
  <si>
    <t>1020Z</t>
  </si>
  <si>
    <t>1031Z</t>
  </si>
  <si>
    <t>1032Z</t>
  </si>
  <si>
    <t>1039Z</t>
  </si>
  <si>
    <t>1041Z</t>
  </si>
  <si>
    <t>1042Z</t>
  </si>
  <si>
    <t>1051Z</t>
  </si>
  <si>
    <t>1052Z</t>
  </si>
  <si>
    <t>1061Z</t>
  </si>
  <si>
    <t>1062Z</t>
  </si>
  <si>
    <t>1071Z</t>
  </si>
  <si>
    <t>1072Z</t>
  </si>
  <si>
    <t>1073Z</t>
  </si>
  <si>
    <t>1081Z</t>
  </si>
  <si>
    <t>1082Z</t>
  </si>
  <si>
    <t>1083Z</t>
  </si>
  <si>
    <t>1084Z</t>
  </si>
  <si>
    <t>1085Z</t>
  </si>
  <si>
    <t>1086Z</t>
  </si>
  <si>
    <t>1089Z</t>
  </si>
  <si>
    <t>1091Z</t>
  </si>
  <si>
    <t>1092Z</t>
  </si>
  <si>
    <t>1101Z</t>
  </si>
  <si>
    <t>1102Z</t>
  </si>
  <si>
    <t>1103Z</t>
  </si>
  <si>
    <t>1104Z</t>
  </si>
  <si>
    <t>1105Z</t>
  </si>
  <si>
    <t>1106Z</t>
  </si>
  <si>
    <t>1107Z</t>
  </si>
  <si>
    <t>1200Z</t>
  </si>
  <si>
    <t>1310A</t>
  </si>
  <si>
    <t>1310B</t>
  </si>
  <si>
    <t>1310C</t>
  </si>
  <si>
    <t>1310D</t>
  </si>
  <si>
    <t>1320A</t>
  </si>
  <si>
    <t>1320B</t>
  </si>
  <si>
    <t>1320C</t>
  </si>
  <si>
    <t>1320D</t>
  </si>
  <si>
    <t>1330Z</t>
  </si>
  <si>
    <t>1391Z</t>
  </si>
  <si>
    <t>1392Z</t>
  </si>
  <si>
    <t>1393Z</t>
  </si>
  <si>
    <t>1394Z</t>
  </si>
  <si>
    <t>1395Z</t>
  </si>
  <si>
    <t>1396Z</t>
  </si>
  <si>
    <t>1399Z</t>
  </si>
  <si>
    <t>1411Z</t>
  </si>
  <si>
    <t>1412Z</t>
  </si>
  <si>
    <t>1413Z</t>
  </si>
  <si>
    <t>1414Z</t>
  </si>
  <si>
    <t>1419Z</t>
  </si>
  <si>
    <t>1420Z</t>
  </si>
  <si>
    <t>1431Z</t>
  </si>
  <si>
    <t>1439Z</t>
  </si>
  <si>
    <t>1511Z</t>
  </si>
  <si>
    <t>1512Z</t>
  </si>
  <si>
    <t>1520Z</t>
  </si>
  <si>
    <t>1610Z</t>
  </si>
  <si>
    <t>1621Z</t>
  </si>
  <si>
    <t>1622Z</t>
  </si>
  <si>
    <t>1623Z</t>
  </si>
  <si>
    <t>1624Z</t>
  </si>
  <si>
    <t>1629Z</t>
  </si>
  <si>
    <t>1711Z</t>
  </si>
  <si>
    <t>1712Z</t>
  </si>
  <si>
    <t>1721Z</t>
  </si>
  <si>
    <t>1722Z</t>
  </si>
  <si>
    <t>1723Z</t>
  </si>
  <si>
    <t>1724Z</t>
  </si>
  <si>
    <t>1729Z</t>
  </si>
  <si>
    <t>1811Z</t>
  </si>
  <si>
    <t>1812Z</t>
  </si>
  <si>
    <t>1813Z</t>
  </si>
  <si>
    <t>1814Z</t>
  </si>
  <si>
    <t>1820Z</t>
  </si>
  <si>
    <t>1910Z</t>
  </si>
  <si>
    <t>1920Z</t>
  </si>
  <si>
    <t>2011Z</t>
  </si>
  <si>
    <t>2012Z</t>
  </si>
  <si>
    <t>2013Z</t>
  </si>
  <si>
    <t>2014Z</t>
  </si>
  <si>
    <t>2015Z</t>
  </si>
  <si>
    <t>2016Z</t>
  </si>
  <si>
    <t>2017Z</t>
  </si>
  <si>
    <t>2020Z</t>
  </si>
  <si>
    <t>2030Z</t>
  </si>
  <si>
    <t>2041Z</t>
  </si>
  <si>
    <t>2042Z</t>
  </si>
  <si>
    <t>2051Z</t>
  </si>
  <si>
    <t>2052Z</t>
  </si>
  <si>
    <t>2053Z</t>
  </si>
  <si>
    <t>2059Z</t>
  </si>
  <si>
    <t>2060Z</t>
  </si>
  <si>
    <t>2110Z</t>
  </si>
  <si>
    <t>2120Z</t>
  </si>
  <si>
    <t>2211Z</t>
  </si>
  <si>
    <t>2219Z</t>
  </si>
  <si>
    <t>2221Z</t>
  </si>
  <si>
    <t>2222Z</t>
  </si>
  <si>
    <t>2223Z</t>
  </si>
  <si>
    <t>2229Z</t>
  </si>
  <si>
    <t>2311Z</t>
  </si>
  <si>
    <t>2312Z</t>
  </si>
  <si>
    <t>2313Z</t>
  </si>
  <si>
    <t>2314Z</t>
  </si>
  <si>
    <t>2319Z</t>
  </si>
  <si>
    <t>2320Z</t>
  </si>
  <si>
    <t>2331Z</t>
  </si>
  <si>
    <t>2332Z</t>
  </si>
  <si>
    <t>2341Z</t>
  </si>
  <si>
    <t>2342Z</t>
  </si>
  <si>
    <t>2343Z</t>
  </si>
  <si>
    <t>2344Z</t>
  </si>
  <si>
    <t>2349Z</t>
  </si>
  <si>
    <t>2351Z</t>
  </si>
  <si>
    <t>2352Z</t>
  </si>
  <si>
    <t>2361Z</t>
  </si>
  <si>
    <t>2362Z</t>
  </si>
  <si>
    <t>2363Z</t>
  </si>
  <si>
    <t>2364Z</t>
  </si>
  <si>
    <t>2365Z</t>
  </si>
  <si>
    <t>2369Z</t>
  </si>
  <si>
    <t>2370Z</t>
  </si>
  <si>
    <t>2391Z</t>
  </si>
  <si>
    <t>2399Z</t>
  </si>
  <si>
    <t>2410Z</t>
  </si>
  <si>
    <t>2420Z</t>
  </si>
  <si>
    <t>2431Z</t>
  </si>
  <si>
    <t>2432Z</t>
  </si>
  <si>
    <t>2433Z</t>
  </si>
  <si>
    <t>2434Z</t>
  </si>
  <si>
    <t>2441Z</t>
  </si>
  <si>
    <t>2442A</t>
  </si>
  <si>
    <t>2442B</t>
  </si>
  <si>
    <t>2443Z</t>
  </si>
  <si>
    <t>2444Z</t>
  </si>
  <si>
    <t>2445Z</t>
  </si>
  <si>
    <t>2446Z</t>
  </si>
  <si>
    <t>2451Z</t>
  </si>
  <si>
    <t>2452Z</t>
  </si>
  <si>
    <t>2453Z</t>
  </si>
  <si>
    <t>2454A</t>
  </si>
  <si>
    <t>2454B</t>
  </si>
  <si>
    <t>2511Z</t>
  </si>
  <si>
    <t>2512Z</t>
  </si>
  <si>
    <t>2521Z</t>
  </si>
  <si>
    <t>2529Z</t>
  </si>
  <si>
    <t>2530Z</t>
  </si>
  <si>
    <t>2540Z</t>
  </si>
  <si>
    <t>2550Z</t>
  </si>
  <si>
    <t>2561Z</t>
  </si>
  <si>
    <t>2562Z</t>
  </si>
  <si>
    <t>2571Z</t>
  </si>
  <si>
    <t>2572Z</t>
  </si>
  <si>
    <t>2573Z</t>
  </si>
  <si>
    <t>2591Z</t>
  </si>
  <si>
    <t>2592Z</t>
  </si>
  <si>
    <t>2593Z</t>
  </si>
  <si>
    <t>2594Z</t>
  </si>
  <si>
    <t>2599Z</t>
  </si>
  <si>
    <t>2611Z</t>
  </si>
  <si>
    <t>2612Z</t>
  </si>
  <si>
    <t>2620Z</t>
  </si>
  <si>
    <t>2630Z</t>
  </si>
  <si>
    <t>2640Z</t>
  </si>
  <si>
    <t>2651Z</t>
  </si>
  <si>
    <t>2652Z</t>
  </si>
  <si>
    <t>2660Z</t>
  </si>
  <si>
    <t>2670Z</t>
  </si>
  <si>
    <t>2680Z</t>
  </si>
  <si>
    <t>2711Z</t>
  </si>
  <si>
    <t>2712Z</t>
  </si>
  <si>
    <t>2720Z</t>
  </si>
  <si>
    <t>2731Z</t>
  </si>
  <si>
    <t>2732Z</t>
  </si>
  <si>
    <t>2733Z</t>
  </si>
  <si>
    <t>2740Z</t>
  </si>
  <si>
    <t>2751Z</t>
  </si>
  <si>
    <t>2752Z</t>
  </si>
  <si>
    <t>2790Z</t>
  </si>
  <si>
    <t>2811Z</t>
  </si>
  <si>
    <t>2812Z</t>
  </si>
  <si>
    <t>2813Z</t>
  </si>
  <si>
    <t>2814Z</t>
  </si>
  <si>
    <t>2815Z</t>
  </si>
  <si>
    <t>2821Z</t>
  </si>
  <si>
    <t>2822Z</t>
  </si>
  <si>
    <t>2823Z</t>
  </si>
  <si>
    <t>2824Z</t>
  </si>
  <si>
    <t>2825Z</t>
  </si>
  <si>
    <t>2829Z</t>
  </si>
  <si>
    <t>2830Z</t>
  </si>
  <si>
    <t>2841Z</t>
  </si>
  <si>
    <t>2849Z</t>
  </si>
  <si>
    <t>2891Z</t>
  </si>
  <si>
    <t>2892Z</t>
  </si>
  <si>
    <t>2893Z</t>
  </si>
  <si>
    <t>2894Z</t>
  </si>
  <si>
    <t>2895Z</t>
  </si>
  <si>
    <t>2896Z</t>
  </si>
  <si>
    <t>2899Z</t>
  </si>
  <si>
    <t>2910A</t>
  </si>
  <si>
    <t>2910B</t>
  </si>
  <si>
    <t>2910C</t>
  </si>
  <si>
    <t>2910D</t>
  </si>
  <si>
    <t>2910E</t>
  </si>
  <si>
    <t>2920Z</t>
  </si>
  <si>
    <t>2931Z</t>
  </si>
  <si>
    <t>2932Z</t>
  </si>
  <si>
    <t>3011Z</t>
  </si>
  <si>
    <t>3012Z</t>
  </si>
  <si>
    <t>3020Z</t>
  </si>
  <si>
    <t>3030Z</t>
  </si>
  <si>
    <t>3040Z</t>
  </si>
  <si>
    <t>3091Z</t>
  </si>
  <si>
    <t>3092Z</t>
  </si>
  <si>
    <t>3099Z</t>
  </si>
  <si>
    <t>3101Z</t>
  </si>
  <si>
    <t>3102Z</t>
  </si>
  <si>
    <t>3103Z</t>
  </si>
  <si>
    <t>3109Z</t>
  </si>
  <si>
    <t>3211Z</t>
  </si>
  <si>
    <t>3212Z</t>
  </si>
  <si>
    <t>3213Z</t>
  </si>
  <si>
    <t>3220Z</t>
  </si>
  <si>
    <t>3230Z</t>
  </si>
  <si>
    <t>3240Z</t>
  </si>
  <si>
    <t>3250Z</t>
  </si>
  <si>
    <t>3291Z</t>
  </si>
  <si>
    <t>3299Z</t>
  </si>
  <si>
    <t>3311Z</t>
  </si>
  <si>
    <t>3312Z</t>
  </si>
  <si>
    <t>3313Z</t>
  </si>
  <si>
    <t>3314Z</t>
  </si>
  <si>
    <t>3315Z</t>
  </si>
  <si>
    <t>3316Z</t>
  </si>
  <si>
    <t>3317Z</t>
  </si>
  <si>
    <t>3319Z</t>
  </si>
  <si>
    <t>3320Z</t>
  </si>
  <si>
    <t>3511Z</t>
  </si>
  <si>
    <t>3512Z</t>
  </si>
  <si>
    <t>3513Z</t>
  </si>
  <si>
    <t>3514Z</t>
  </si>
  <si>
    <t>3521Z</t>
  </si>
  <si>
    <t>3522Z</t>
  </si>
  <si>
    <t>3523Z</t>
  </si>
  <si>
    <t>3530Z</t>
  </si>
  <si>
    <t>3600Z</t>
  </si>
  <si>
    <t>3700Z</t>
  </si>
  <si>
    <t>3811Z</t>
  </si>
  <si>
    <t>3812Z</t>
  </si>
  <si>
    <t>3821Z</t>
  </si>
  <si>
    <t>3822Z</t>
  </si>
  <si>
    <t>3831Z</t>
  </si>
  <si>
    <t>3832Z</t>
  </si>
  <si>
    <t>3900Z</t>
  </si>
  <si>
    <t>4110Z</t>
  </si>
  <si>
    <t>4120Z</t>
  </si>
  <si>
    <t>4211Z</t>
  </si>
  <si>
    <t>4212Z</t>
  </si>
  <si>
    <t>4213Z</t>
  </si>
  <si>
    <t>4221Z</t>
  </si>
  <si>
    <t>4222Z</t>
  </si>
  <si>
    <t>4291Z</t>
  </si>
  <si>
    <t>4299Z</t>
  </si>
  <si>
    <t>4311Z</t>
  </si>
  <si>
    <t>4312Z</t>
  </si>
  <si>
    <t>4313Z</t>
  </si>
  <si>
    <t>4321Z</t>
  </si>
  <si>
    <t>4322Z</t>
  </si>
  <si>
    <t>4329Z</t>
  </si>
  <si>
    <t>4331Z</t>
  </si>
  <si>
    <t>4332Z</t>
  </si>
  <si>
    <t>4333Z</t>
  </si>
  <si>
    <t>4334Z</t>
  </si>
  <si>
    <t>4339Z</t>
  </si>
  <si>
    <t>4391Z</t>
  </si>
  <si>
    <t>4399Z</t>
  </si>
  <si>
    <t>4511Z</t>
  </si>
  <si>
    <t>4519Z</t>
  </si>
  <si>
    <t>4520Z</t>
  </si>
  <si>
    <t>4531Z</t>
  </si>
  <si>
    <t>4532Z</t>
  </si>
  <si>
    <t>4540Z</t>
  </si>
  <si>
    <t>4611Z</t>
  </si>
  <si>
    <t>4612Z</t>
  </si>
  <si>
    <t>4613Z</t>
  </si>
  <si>
    <t>4614Z</t>
  </si>
  <si>
    <t>4615Z</t>
  </si>
  <si>
    <t>4616Z</t>
  </si>
  <si>
    <t>4617Z</t>
  </si>
  <si>
    <t>4618Z</t>
  </si>
  <si>
    <t>4619Z</t>
  </si>
  <si>
    <t>4621Z</t>
  </si>
  <si>
    <t>4622Z</t>
  </si>
  <si>
    <t>4623Z</t>
  </si>
  <si>
    <t>4624Z</t>
  </si>
  <si>
    <t>4631Z</t>
  </si>
  <si>
    <t>4632Z</t>
  </si>
  <si>
    <t>4633Z</t>
  </si>
  <si>
    <t>4634A</t>
  </si>
  <si>
    <t>4634B</t>
  </si>
  <si>
    <t>4635Z</t>
  </si>
  <si>
    <t>4636Z</t>
  </si>
  <si>
    <t>4637Z</t>
  </si>
  <si>
    <t>4638Z</t>
  </si>
  <si>
    <t>4639Z</t>
  </si>
  <si>
    <t>4641Z</t>
  </si>
  <si>
    <t>4642Z</t>
  </si>
  <si>
    <t>4643Z</t>
  </si>
  <si>
    <t>4644Z</t>
  </si>
  <si>
    <t>4645Z</t>
  </si>
  <si>
    <t>4646Z</t>
  </si>
  <si>
    <t>4647Z</t>
  </si>
  <si>
    <t>4648Z</t>
  </si>
  <si>
    <t>4649Z</t>
  </si>
  <si>
    <t>4651Z</t>
  </si>
  <si>
    <t>4652Z</t>
  </si>
  <si>
    <t>4661Z</t>
  </si>
  <si>
    <t>4662Z</t>
  </si>
  <si>
    <t>4663Z</t>
  </si>
  <si>
    <t>4664Z</t>
  </si>
  <si>
    <t>4665Z</t>
  </si>
  <si>
    <t>4666Z</t>
  </si>
  <si>
    <t>4669Z</t>
  </si>
  <si>
    <t>4671Z</t>
  </si>
  <si>
    <t>4672Z</t>
  </si>
  <si>
    <t>4673Z</t>
  </si>
  <si>
    <t>4674Z</t>
  </si>
  <si>
    <t>4675Z</t>
  </si>
  <si>
    <t>4676Z</t>
  </si>
  <si>
    <t>4677Z</t>
  </si>
  <si>
    <t>4690Z</t>
  </si>
  <si>
    <t>4711Z</t>
  </si>
  <si>
    <t>4719Z</t>
  </si>
  <si>
    <t>4721Z</t>
  </si>
  <si>
    <t>4722Z</t>
  </si>
  <si>
    <t>4723Z</t>
  </si>
  <si>
    <t>4724Z</t>
  </si>
  <si>
    <t>4725Z</t>
  </si>
  <si>
    <t>4726Z</t>
  </si>
  <si>
    <t>4729Z</t>
  </si>
  <si>
    <t>4730Z</t>
  </si>
  <si>
    <t>4741Z</t>
  </si>
  <si>
    <t>4742Z</t>
  </si>
  <si>
    <t>4743Z</t>
  </si>
  <si>
    <t>4751Z</t>
  </si>
  <si>
    <t>4752Z</t>
  </si>
  <si>
    <t>4753Z</t>
  </si>
  <si>
    <t>4754Z</t>
  </si>
  <si>
    <t>4759Z</t>
  </si>
  <si>
    <t>4761Z</t>
  </si>
  <si>
    <t>4762Z</t>
  </si>
  <si>
    <t>4763Z</t>
  </si>
  <si>
    <t>4764Z</t>
  </si>
  <si>
    <t>4765Z</t>
  </si>
  <si>
    <t>4771Z</t>
  </si>
  <si>
    <t>4772Z</t>
  </si>
  <si>
    <t>4773Z</t>
  </si>
  <si>
    <t>4774Z</t>
  </si>
  <si>
    <t>4775Z</t>
  </si>
  <si>
    <t>4776Z</t>
  </si>
  <si>
    <t>4777Z</t>
  </si>
  <si>
    <t>4778Z</t>
  </si>
  <si>
    <t>4779Z</t>
  </si>
  <si>
    <t>4781Z</t>
  </si>
  <si>
    <t>4782Z</t>
  </si>
  <si>
    <t>4789Z</t>
  </si>
  <si>
    <t>4791Z</t>
  </si>
  <si>
    <t>4799Z</t>
  </si>
  <si>
    <t>4910Z</t>
  </si>
  <si>
    <t>4920Z</t>
  </si>
  <si>
    <t>4931Z</t>
  </si>
  <si>
    <t>4932Z</t>
  </si>
  <si>
    <t>4939Z</t>
  </si>
  <si>
    <t>4941Z</t>
  </si>
  <si>
    <t>4942Z</t>
  </si>
  <si>
    <t>4950A</t>
  </si>
  <si>
    <t>4950B</t>
  </si>
  <si>
    <t>5010Z</t>
  </si>
  <si>
    <t>5020Z</t>
  </si>
  <si>
    <t>5030Z</t>
  </si>
  <si>
    <t>5040Z</t>
  </si>
  <si>
    <t>5110Z</t>
  </si>
  <si>
    <t>5121Z</t>
  </si>
  <si>
    <t>5122Z</t>
  </si>
  <si>
    <t>5210A</t>
  </si>
  <si>
    <t>5210B</t>
  </si>
  <si>
    <t>5221Z</t>
  </si>
  <si>
    <t>5222A</t>
  </si>
  <si>
    <t>5222B</t>
  </si>
  <si>
    <t>5223Z</t>
  </si>
  <si>
    <t>5224A</t>
  </si>
  <si>
    <t>5224B</t>
  </si>
  <si>
    <t>5224C</t>
  </si>
  <si>
    <t>5229A</t>
  </si>
  <si>
    <t>5229B</t>
  </si>
  <si>
    <t>5229C</t>
  </si>
  <si>
    <t>5310Z</t>
  </si>
  <si>
    <t>5320Z</t>
  </si>
  <si>
    <t>5510Z</t>
  </si>
  <si>
    <t>5520Z</t>
  </si>
  <si>
    <t>5530Z</t>
  </si>
  <si>
    <t>5590Z</t>
  </si>
  <si>
    <t>5610A</t>
  </si>
  <si>
    <t>5610B</t>
  </si>
  <si>
    <t>5621Z</t>
  </si>
  <si>
    <t>5629Z</t>
  </si>
  <si>
    <t>5630Z</t>
  </si>
  <si>
    <t>5811Z</t>
  </si>
  <si>
    <t>5812Z</t>
  </si>
  <si>
    <t>5813Z</t>
  </si>
  <si>
    <t>5814Z</t>
  </si>
  <si>
    <t>5819Z</t>
  </si>
  <si>
    <t>5821Z</t>
  </si>
  <si>
    <t>5829Z</t>
  </si>
  <si>
    <t>5911Z</t>
  </si>
  <si>
    <t>5912Z</t>
  </si>
  <si>
    <t>5913Z</t>
  </si>
  <si>
    <t>5914Z</t>
  </si>
  <si>
    <t>5920Z</t>
  </si>
  <si>
    <t>6010Z</t>
  </si>
  <si>
    <t>6020Z</t>
  </si>
  <si>
    <t>6110Z</t>
  </si>
  <si>
    <t>6120Z</t>
  </si>
  <si>
    <t>6130Z</t>
  </si>
  <si>
    <t>6190Z</t>
  </si>
  <si>
    <t>6201Z</t>
  </si>
  <si>
    <t>6202Z</t>
  </si>
  <si>
    <t>6203Z</t>
  </si>
  <si>
    <t>6209Z</t>
  </si>
  <si>
    <t>6311Z</t>
  </si>
  <si>
    <t>6312Z</t>
  </si>
  <si>
    <t>6391Z</t>
  </si>
  <si>
    <t>6399Z</t>
  </si>
  <si>
    <t>6411Z</t>
  </si>
  <si>
    <t>6419Z</t>
  </si>
  <si>
    <t>6420Z</t>
  </si>
  <si>
    <t>6430Z</t>
  </si>
  <si>
    <t>6491Z</t>
  </si>
  <si>
    <t>6492Z</t>
  </si>
  <si>
    <t>6499Z</t>
  </si>
  <si>
    <t>6511Z</t>
  </si>
  <si>
    <t>6512Z</t>
  </si>
  <si>
    <t>6520Z</t>
  </si>
  <si>
    <t>6530Z</t>
  </si>
  <si>
    <t>6611Z</t>
  </si>
  <si>
    <t>6612Z</t>
  </si>
  <si>
    <t>6619Z</t>
  </si>
  <si>
    <t>6621Z</t>
  </si>
  <si>
    <t>6622Z</t>
  </si>
  <si>
    <t>6629Z</t>
  </si>
  <si>
    <t>6630Z</t>
  </si>
  <si>
    <t>6810Z</t>
  </si>
  <si>
    <t>6820Z</t>
  </si>
  <si>
    <t>6831Z</t>
  </si>
  <si>
    <t>6832Z</t>
  </si>
  <si>
    <t>6910Z</t>
  </si>
  <si>
    <t>6920Z</t>
  </si>
  <si>
    <t>7010Z</t>
  </si>
  <si>
    <t>7021Z</t>
  </si>
  <si>
    <t>7022Z</t>
  </si>
  <si>
    <t>7111Z</t>
  </si>
  <si>
    <t>7112Z</t>
  </si>
  <si>
    <t>7120A</t>
  </si>
  <si>
    <t>7120B</t>
  </si>
  <si>
    <t>7211Z</t>
  </si>
  <si>
    <t>7219Z</t>
  </si>
  <si>
    <t>7220Z</t>
  </si>
  <si>
    <t>7311Z</t>
  </si>
  <si>
    <t>7312A</t>
  </si>
  <si>
    <t>7312B</t>
  </si>
  <si>
    <t>7312C</t>
  </si>
  <si>
    <t>7312D</t>
  </si>
  <si>
    <t>7320Z</t>
  </si>
  <si>
    <t>7410Z</t>
  </si>
  <si>
    <t>7420Z</t>
  </si>
  <si>
    <t>7430Z</t>
  </si>
  <si>
    <t>7490Z</t>
  </si>
  <si>
    <t>7500Z</t>
  </si>
  <si>
    <t>7711Z</t>
  </si>
  <si>
    <t>7712Z</t>
  </si>
  <si>
    <t>7721Z</t>
  </si>
  <si>
    <t>7722Z</t>
  </si>
  <si>
    <t>7729Z</t>
  </si>
  <si>
    <t>7731Z</t>
  </si>
  <si>
    <t>7732Z</t>
  </si>
  <si>
    <t>7733Z</t>
  </si>
  <si>
    <t>7734Z</t>
  </si>
  <si>
    <t>7735Z</t>
  </si>
  <si>
    <t>7739Z</t>
  </si>
  <si>
    <t>7740Z</t>
  </si>
  <si>
    <t>7810Z</t>
  </si>
  <si>
    <t>7820Z</t>
  </si>
  <si>
    <t>7830Z</t>
  </si>
  <si>
    <t>7911A</t>
  </si>
  <si>
    <t>7911B</t>
  </si>
  <si>
    <t>7912Z</t>
  </si>
  <si>
    <t>7990A</t>
  </si>
  <si>
    <t>7990B</t>
  </si>
  <si>
    <t>7990C</t>
  </si>
  <si>
    <t>8010Z</t>
  </si>
  <si>
    <t>8020Z</t>
  </si>
  <si>
    <t>8030Z</t>
  </si>
  <si>
    <t>8110Z</t>
  </si>
  <si>
    <t>8121Z</t>
  </si>
  <si>
    <t>8122Z</t>
  </si>
  <si>
    <t>8129Z</t>
  </si>
  <si>
    <t>8130Z</t>
  </si>
  <si>
    <t>8211Z</t>
  </si>
  <si>
    <t>8219Z</t>
  </si>
  <si>
    <t>8220Z</t>
  </si>
  <si>
    <t>8230Z</t>
  </si>
  <si>
    <t>8291Z</t>
  </si>
  <si>
    <t>8292Z</t>
  </si>
  <si>
    <t>8299Z</t>
  </si>
  <si>
    <t>8411Z</t>
  </si>
  <si>
    <t>8412Z</t>
  </si>
  <si>
    <t>8413Z</t>
  </si>
  <si>
    <t>8421Z</t>
  </si>
  <si>
    <t>8422Z</t>
  </si>
  <si>
    <t>8423Z</t>
  </si>
  <si>
    <t>8424Z</t>
  </si>
  <si>
    <t>8425Z</t>
  </si>
  <si>
    <t>8430Z</t>
  </si>
  <si>
    <t>8510Z</t>
  </si>
  <si>
    <t>8520Z</t>
  </si>
  <si>
    <t>8531A</t>
  </si>
  <si>
    <t>8531B</t>
  </si>
  <si>
    <t>8532A</t>
  </si>
  <si>
    <t>8532B</t>
  </si>
  <si>
    <t>8532C</t>
  </si>
  <si>
    <t>8532D</t>
  </si>
  <si>
    <t>8541A</t>
  </si>
  <si>
    <t>8541B</t>
  </si>
  <si>
    <t>8541C</t>
  </si>
  <si>
    <t>8542Z</t>
  </si>
  <si>
    <t>8551Z</t>
  </si>
  <si>
    <t>8552Z</t>
  </si>
  <si>
    <t>8553Z</t>
  </si>
  <si>
    <t>8559A</t>
  </si>
  <si>
    <t>8559B</t>
  </si>
  <si>
    <t>8560Z</t>
  </si>
  <si>
    <t>8610Z</t>
  </si>
  <si>
    <t>8621Z</t>
  </si>
  <si>
    <t>8622Z</t>
  </si>
  <si>
    <t>8623Z</t>
  </si>
  <si>
    <t>8690A</t>
  </si>
  <si>
    <t>8690B</t>
  </si>
  <si>
    <t>8690C</t>
  </si>
  <si>
    <t>8690D</t>
  </si>
  <si>
    <t>8690E</t>
  </si>
  <si>
    <t>8710Z</t>
  </si>
  <si>
    <t>8720Z</t>
  </si>
  <si>
    <t>8730Z</t>
  </si>
  <si>
    <t>8790Z</t>
  </si>
  <si>
    <t>8810Z</t>
  </si>
  <si>
    <t>8891Z</t>
  </si>
  <si>
    <t>8899Z</t>
  </si>
  <si>
    <t>9001Z</t>
  </si>
  <si>
    <t>9002Z</t>
  </si>
  <si>
    <t>9003Z</t>
  </si>
  <si>
    <t>9004Z</t>
  </si>
  <si>
    <t>9101A</t>
  </si>
  <si>
    <t>9101B</t>
  </si>
  <si>
    <t>9102Z</t>
  </si>
  <si>
    <t>9103Z</t>
  </si>
  <si>
    <t>9104Z</t>
  </si>
  <si>
    <t>9200Z</t>
  </si>
  <si>
    <t>9311Z</t>
  </si>
  <si>
    <t>9312Z</t>
  </si>
  <si>
    <t>9313Z</t>
  </si>
  <si>
    <t>9319Z</t>
  </si>
  <si>
    <t>9321Z</t>
  </si>
  <si>
    <t>9329Z</t>
  </si>
  <si>
    <t>9411Z</t>
  </si>
  <si>
    <t>9412Z</t>
  </si>
  <si>
    <t>9420Z</t>
  </si>
  <si>
    <t>9491Z</t>
  </si>
  <si>
    <t>9492Z</t>
  </si>
  <si>
    <t>9499Z</t>
  </si>
  <si>
    <t>9511Z</t>
  </si>
  <si>
    <t>9512Z</t>
  </si>
  <si>
    <t>9521Z</t>
  </si>
  <si>
    <t>9522Z</t>
  </si>
  <si>
    <t>9523Z</t>
  </si>
  <si>
    <t>9524Z</t>
  </si>
  <si>
    <t>9525Z</t>
  </si>
  <si>
    <t>9529Z</t>
  </si>
  <si>
    <t>9601Z</t>
  </si>
  <si>
    <t>9602Z</t>
  </si>
  <si>
    <t>9603Z</t>
  </si>
  <si>
    <t>9604Z</t>
  </si>
  <si>
    <t>9609Z</t>
  </si>
  <si>
    <t>9700Z</t>
  </si>
  <si>
    <t>9810Z</t>
  </si>
  <si>
    <t>9820Z</t>
  </si>
  <si>
    <t>9900Z</t>
  </si>
  <si>
    <t>Zakupione towary handlowe ujmowane są w księgach pomocniczych w postaci ewidencji ilościowo-wartościowej.</t>
  </si>
  <si>
    <t>Zakupione towary handlowe ujmowane są w księgach pomocniczych w postaci ewidencji ilościowej.</t>
  </si>
  <si>
    <t>Zakupione towary handlowe ujmowane są w księgach pomocniczych w postaci ewidencji wartościowej.</t>
  </si>
  <si>
    <t>Zakupione towary handlowe odpisywane są w koszty zużycia towarów w dacie ich zakupu.</t>
  </si>
  <si>
    <t>Die erworbenen Handelswaren werden mengen- und wertmäßig in den Hilfsbüchern erfasst.</t>
  </si>
  <si>
    <t>Die erworbenen Handelswaren werden mengenmäßig in den Hilfsbüchern erfasst.</t>
  </si>
  <si>
    <t>Die erworbenen Handelswaren werden wertmäßig in den Hilfsbüchern erfasst.</t>
  </si>
  <si>
    <t>Die erworbenen Handelswaren werden unter dem Einkaufsdatum direkt als Aufwand abgeschrieben.</t>
  </si>
  <si>
    <t>Purchased merchandise is recognised in the subsidiary ledgers in the form of records by quantity and value.</t>
  </si>
  <si>
    <t>Purchased merchandise is recognised in the subsidiary ledgers in the form of records by quantity.</t>
  </si>
  <si>
    <t>Purchased merchandise is recognised in the subsidiary ledgers in the form of records by value.</t>
  </si>
  <si>
    <t>Purchased merchandise is depreciated as costs of merchandise used at the merchandise purchase date.</t>
  </si>
  <si>
    <t>A.A.I.1</t>
  </si>
  <si>
    <t>A.A.I.2</t>
  </si>
  <si>
    <t>A.A.I.3</t>
  </si>
  <si>
    <t>A.A.II.1a</t>
  </si>
  <si>
    <t>A.A.II.1b</t>
  </si>
  <si>
    <t>A.A.II.1c</t>
  </si>
  <si>
    <t>A.A.II.1d</t>
  </si>
  <si>
    <t>A.A.II.1e</t>
  </si>
  <si>
    <t>A.A.II.2</t>
  </si>
  <si>
    <t>A.A.II.3</t>
  </si>
  <si>
    <t>A.B.III.1.c.1</t>
  </si>
  <si>
    <t>RZIS.A.I</t>
  </si>
  <si>
    <t>RZIS.A.IV</t>
  </si>
  <si>
    <t>RZIS.B.I</t>
  </si>
  <si>
    <t>RZIS.B.II</t>
  </si>
  <si>
    <t>RZIS.B.III</t>
  </si>
  <si>
    <t>RZIS.B.IV</t>
  </si>
  <si>
    <t>RZIS.B.V</t>
  </si>
  <si>
    <t>RZIS.B.VI</t>
  </si>
  <si>
    <t>RZIS.B.VII</t>
  </si>
  <si>
    <t>RZIS.B.VIII</t>
  </si>
  <si>
    <t>RZIS.D.I</t>
  </si>
  <si>
    <t>Zysk netto za rok obrotowy</t>
  </si>
  <si>
    <t>Nierozliczony zysk/strata z lat ubiegłych</t>
  </si>
  <si>
    <t>Zysk netto z zysku lat ubiegłych, w tym objęty kapitałem rezerwowym, przeznaczony do podziału</t>
  </si>
  <si>
    <t>Razem do podziału</t>
  </si>
  <si>
    <t>Proponowany podział:</t>
  </si>
  <si>
    <t>- pokrycie straty z lat ubiegłych</t>
  </si>
  <si>
    <t>- zwiększenia kapitału zapasowego</t>
  </si>
  <si>
    <t>- zwiększenia kapitału rezerwowego</t>
  </si>
  <si>
    <t>- zwiększenia kapitału zakładowego</t>
  </si>
  <si>
    <t>- nagrody, premie, tantiemy</t>
  </si>
  <si>
    <t>- inne</t>
  </si>
  <si>
    <t>Zysk niepodzielony</t>
  </si>
  <si>
    <t>Strata netto za rok obrotowy</t>
  </si>
  <si>
    <t>Nierozliczony zysk / strata z lat ubiegłych</t>
  </si>
  <si>
    <t>Razem do pokrycia</t>
  </si>
  <si>
    <t>Proponowane źródła pokrycia:</t>
  </si>
  <si>
    <t>- kapitał (fundusz) zapasowy</t>
  </si>
  <si>
    <t>- kapitał (fundusz) rezerwowy</t>
  </si>
  <si>
    <t>- obniżenie kapitału (funduszu) podstawowego</t>
  </si>
  <si>
    <t>- dodatkowa emisja akcji lub udziałów po cenach wyższych od nominalnych</t>
  </si>
  <si>
    <t>Niepokryta strata</t>
  </si>
  <si>
    <t>Jahresüberschuss des Geschäftsjahres</t>
  </si>
  <si>
    <t>Net profit of the financial year</t>
  </si>
  <si>
    <t>Non-deducted profit (loss) carried forward</t>
  </si>
  <si>
    <t>Zu verteilender, unter den sonstigen Rücklagen erfasster Gewinnvortrag</t>
  </si>
  <si>
    <t>Net profit of previous years, including profit recognised under capital reserves, earmarked for distribution</t>
  </si>
  <si>
    <t>Insgesamt zur Verteilung</t>
  </si>
  <si>
    <t>Total for distribution</t>
  </si>
  <si>
    <t>Vorschläge zur Gewinnverwendung:</t>
  </si>
  <si>
    <t>Proposed distribution:</t>
  </si>
  <si>
    <t>- Deckung des Verlustvortrags</t>
  </si>
  <si>
    <t>- coverage of loss brought forward</t>
  </si>
  <si>
    <t>- Einstellung in die Kapitalrücklage</t>
  </si>
  <si>
    <t>- increase in capital reserves</t>
  </si>
  <si>
    <t>- Einstellung in sonstige Rücklagen</t>
  </si>
  <si>
    <t>- increase in other capital reserves</t>
  </si>
  <si>
    <t>- Erhöhung des Stammkapitals</t>
  </si>
  <si>
    <t>- increase in share capital</t>
  </si>
  <si>
    <t>- Belohnungen, Prämien, Tantiemen</t>
  </si>
  <si>
    <t>- rewards, bonuses, royalties</t>
  </si>
  <si>
    <t>- Zuführung zu Sonderfonds</t>
  </si>
  <si>
    <t>- additions to special-purpose funds</t>
  </si>
  <si>
    <t>- Erstattung von Nachschüssen an Gesellschafter der Gesellschaft mit beschränkter Haftung</t>
  </si>
  <si>
    <t>- refund of additional contributions to shareholders of the limited liability company</t>
  </si>
  <si>
    <t>- sonstige</t>
  </si>
  <si>
    <t>Thesaurierter Gewinn</t>
  </si>
  <si>
    <t>Retained profit</t>
  </si>
  <si>
    <t>Jahresfehlbetrag des Geschäftsjahres</t>
  </si>
  <si>
    <t>Net loss of the financial year</t>
  </si>
  <si>
    <t>Insgesamt zur Deckung</t>
  </si>
  <si>
    <t>Total to be covered</t>
  </si>
  <si>
    <t>Vorschläge zur Verlustdeckung:</t>
  </si>
  <si>
    <t>Proposed source of loss coverage:</t>
  </si>
  <si>
    <t>- Kapitalrücklage</t>
  </si>
  <si>
    <t>- capital reserves</t>
  </si>
  <si>
    <t>- Sonstige Rücklagen</t>
  </si>
  <si>
    <t>- other capital reserves</t>
  </si>
  <si>
    <t>- Herabsetzung des gezeichneten Kapitals</t>
  </si>
  <si>
    <t>- reduction of share capital</t>
  </si>
  <si>
    <t>- Nachschüsse der Gesellschafter in der Gesellschaft mit beschränkter Haftung</t>
  </si>
  <si>
    <t>- additional capital contributions by shareholders of the limited liability company</t>
  </si>
  <si>
    <t xml:space="preserve">- zusätzliche Emission von Aktien oder Anteilen zu höheren Preisen als Nennwert </t>
  </si>
  <si>
    <t>- additional share issue at prices higher than nominal value</t>
  </si>
  <si>
    <t>Nicht gedeckter Verlust</t>
  </si>
  <si>
    <t>Unabsorbed loss</t>
  </si>
  <si>
    <t>nota do podziału zysku</t>
  </si>
  <si>
    <t>- wypłata dywidendy</t>
  </si>
  <si>
    <t>- Dividendenausschüttung</t>
  </si>
  <si>
    <t>- dividend payment</t>
  </si>
  <si>
    <t>Sporządzenie sprawozdania finansowego</t>
  </si>
  <si>
    <t>Provision for bonuses and wages and salaries</t>
  </si>
  <si>
    <t xml:space="preserve">Provision for unused holiday leave </t>
  </si>
  <si>
    <t>Provision for guarantees</t>
  </si>
  <si>
    <t>Rückstellung für Prämien sowie Löhne und Gehälter</t>
  </si>
  <si>
    <t xml:space="preserve">Urlaubsrückstellung </t>
  </si>
  <si>
    <t>Rückstellung für Garantien</t>
  </si>
  <si>
    <t>Rezerwa na podatek odroczony</t>
  </si>
  <si>
    <t>Rückstellung für die Prüfung des Jahresabschlusses</t>
  </si>
  <si>
    <t>Provision for audit of the financial statements</t>
  </si>
  <si>
    <t>Rückstellung für die Erstellung des Jahresabschlusses</t>
  </si>
  <si>
    <t>Provision for preparation of the financial statements</t>
  </si>
  <si>
    <t>sonstige Rückstellungen</t>
  </si>
  <si>
    <t>Rezerwa na naprawy gwarancyjne</t>
  </si>
  <si>
    <t>odpis indywidualny</t>
  </si>
  <si>
    <t>odpis ryczałtowy</t>
  </si>
  <si>
    <t>Kraje UE</t>
  </si>
  <si>
    <t>EU countries</t>
  </si>
  <si>
    <r>
      <t>EU-L</t>
    </r>
    <r>
      <rPr>
        <sz val="10"/>
        <rFont val="Arial"/>
        <family val="2"/>
        <charset val="238"/>
      </rPr>
      <t>ä</t>
    </r>
    <r>
      <rPr>
        <sz val="10"/>
        <rFont val="Arial"/>
        <family val="2"/>
        <charset val="238"/>
      </rPr>
      <t>nder</t>
    </r>
  </si>
  <si>
    <t>C. Przychody niepodlegające opodatkowaniu w roku bieżącym, w tym:</t>
  </si>
  <si>
    <t>Zakupy</t>
  </si>
  <si>
    <t>Odsetki - koszty finansowe</t>
  </si>
  <si>
    <t>Odsetki - przychody finansowe</t>
  </si>
  <si>
    <t>Otrzymane dywidendy i udziały w zyskach</t>
  </si>
  <si>
    <t>Otrzymane pożyczki</t>
  </si>
  <si>
    <t>Udzielone pożyczki</t>
  </si>
  <si>
    <t>Zakup środków trwałych</t>
  </si>
  <si>
    <t>Purchases</t>
  </si>
  <si>
    <t>Interest – financial expenses</t>
  </si>
  <si>
    <t>Interest – financial revenues</t>
  </si>
  <si>
    <t>Dividends and profit sharing, received</t>
  </si>
  <si>
    <t>Loans granted</t>
  </si>
  <si>
    <t>Loans received</t>
  </si>
  <si>
    <t>Purchases of tangible assets</t>
  </si>
  <si>
    <t>Einkäufe</t>
  </si>
  <si>
    <t>Verkäufe</t>
  </si>
  <si>
    <t>Zinsen - Finanzaufwendungen</t>
  </si>
  <si>
    <t>Zinsen - Finanzerträge</t>
  </si>
  <si>
    <t>Gewährte Darlehen</t>
  </si>
  <si>
    <t>Erhaltene Darlehen</t>
  </si>
  <si>
    <t>Einkauf von Sachanlagen</t>
  </si>
  <si>
    <t>Going concern assumption</t>
  </si>
  <si>
    <t>Annahme der Unternehmensfortführung</t>
  </si>
  <si>
    <t>Informacja, czy sprawozdanie finansowe jest sporządzone po połączeniu spółek</t>
  </si>
  <si>
    <t>Information whether the financial statements were compiled after a company merger</t>
  </si>
  <si>
    <t xml:space="preserve">Information, ob der Jahresabschluss nach erfolgter Verschmelzung der Gesellschaften erstellt wird </t>
  </si>
  <si>
    <t>Information about the costs of research and development which have not been classified as intangible assets by virtue of Article 33(2)</t>
  </si>
  <si>
    <t xml:space="preserve">Write-downs of long-term non-financial assets  </t>
  </si>
  <si>
    <t xml:space="preserve">Write-downs of long-term financial assets  </t>
  </si>
  <si>
    <t>Individual value adjustments</t>
  </si>
  <si>
    <t>Flat-rate value adjustments</t>
  </si>
  <si>
    <t>Koszty remontów</t>
  </si>
  <si>
    <t>Opłacone z góry prenumeraty, czynsze</t>
  </si>
  <si>
    <t>Koszty ubezpieczeń majątkowych i osobowych</t>
  </si>
  <si>
    <t>Odsetki naliczone od lokat</t>
  </si>
  <si>
    <t>Podatek VAT do rozliczenia w następnych okresach</t>
  </si>
  <si>
    <t>Różnica między poniesionymi a zarachowanymi na wynik finansowy kosztami umów długoterminowych, w tym budowlanych</t>
  </si>
  <si>
    <t>Różnice między niższymi przychodami zafakturowanymi a przychodami faktycznie ustalonymi z umów długoterminowych, w tym budowlanych</t>
  </si>
  <si>
    <t>Różnica między wartością otrzymanych finansowych składników aktywów a zobowiązaniem zapłaty za nie</t>
  </si>
  <si>
    <t>Costs of repairs</t>
  </si>
  <si>
    <t>Subscriptions and rents, paid in advance</t>
  </si>
  <si>
    <t>Property and personal insurance costs</t>
  </si>
  <si>
    <t>Interest accrued on deposits</t>
  </si>
  <si>
    <t>VAT to be settled in next periods</t>
  </si>
  <si>
    <t>Difference between long-term contracts’ costs incurred and those recognised in the profit (loss), including construction contracts</t>
  </si>
  <si>
    <t>Differences between revenues invoiced (lower value) and those actually determined in long-term contracts, including construction contracts</t>
  </si>
  <si>
    <t>Difference between the value of received financial assets and the amount payable for them</t>
  </si>
  <si>
    <t>Instandsetzung</t>
  </si>
  <si>
    <t>Im Voraus bezahltes Abonnement, Miete</t>
  </si>
  <si>
    <t>Vermögens- und Personenversicherungen</t>
  </si>
  <si>
    <t>Berechnete Zinsen auf Festgelder</t>
  </si>
  <si>
    <t>Umsatzsteuer – zu erklären in den nächsten Perioden</t>
  </si>
  <si>
    <t>Differenz zwischen den getragenen und den ergebniswirksamen Kosten der langfristigen Verträge, darunter Bauverträge</t>
  </si>
  <si>
    <t>Differenz zwischen den niedrigeren fakturierten Erlösen und den tatsächlichen Erlösen aus langfristigen Verträgen, darunter Bauverträgen</t>
  </si>
  <si>
    <t>Differenz zwischen dem Wert der erhaltenen finanziellen Vermögenswerte und den Zahlungsverbindlichkeiten für diese Vermögenswerte</t>
  </si>
  <si>
    <t>Bierne rozliczenia kosztów</t>
  </si>
  <si>
    <t>Accrued expenses</t>
  </si>
  <si>
    <t>Passive Aufwandsabgrenzung</t>
  </si>
  <si>
    <t xml:space="preserve">Accrued liabilities </t>
  </si>
  <si>
    <t>Specification of accrued liabilities</t>
  </si>
  <si>
    <t>Passive Aufwandsabgrenzungsposten</t>
  </si>
  <si>
    <t>Einzelaufstellung passiver Aufwandssabgrenzungsposten</t>
  </si>
  <si>
    <t>Dotacja na budowę środków trwałych i prac rozwojowych</t>
  </si>
  <si>
    <t>Nieodpłatnie otrzymane środki trwałe, środki trwałe w budowie oraz wartości niematerialne i prawne</t>
  </si>
  <si>
    <t xml:space="preserve">Pozostałe </t>
  </si>
  <si>
    <t xml:space="preserve">Rozliczenia międzyokresowe </t>
  </si>
  <si>
    <t xml:space="preserve">Tytuł rozliczeń międzyokresowych </t>
  </si>
  <si>
    <t>Subsidy for construction of tangible assets and development work</t>
  </si>
  <si>
    <t>Tangible assets, assets under construction and intangible assets received free of charge</t>
  </si>
  <si>
    <t>Zuschüsse für den Bau von Sachanlagen und Entwicklungsarbeiten</t>
  </si>
  <si>
    <t>Unentgeltlich erhaltene Sachanlagen, Anlagen im Bau und immaterielle Vermögensgegenstände und Rechte</t>
  </si>
  <si>
    <t xml:space="preserve">Sonstige </t>
  </si>
  <si>
    <t>Costs of completed research and development work</t>
  </si>
  <si>
    <t>Grunty (w tym prawo użytkowania wieczystego gruntu)</t>
  </si>
  <si>
    <t>Land (incl. perpetual usufruct right)</t>
  </si>
  <si>
    <t>Buildings, premises, rights to premises, and civil engineering structures</t>
  </si>
  <si>
    <t>Advance payments for assets under construction</t>
  </si>
  <si>
    <t>Real properties</t>
  </si>
  <si>
    <t>Tangible assets used under contracts of lease and other similar agreements, not depreciated by the entity</t>
  </si>
  <si>
    <t>Nicht abgeschriebene Sachanlagen, die aufgrund eines Leasing-, Miet-, Pachtvertrags oder anderer Verträge genutzt worden sind</t>
  </si>
  <si>
    <t>Liczba oraz wartość posiadanych papierów wartościowych lub praw, w tym świadectw udziałowych, zamiennych dłużnych papierów wartościowych, warrantów i opcji ze wskazaniem praw, jakie przyznają</t>
  </si>
  <si>
    <t>Anzahl und Wert der im Besitz der Gesellschaft befindlichen Wertpapiere und Rechte, darunter der Anteilsscheine, Wandelschuldverschreibungen, Optionsscheine und Optionen unter Angabe der Rechte, die sie gewähren</t>
  </si>
  <si>
    <t>Number and value of the securities or rights, including share certificates, convertible debt securities, warrants and options, with specification of the rights they confer</t>
  </si>
  <si>
    <t>Total liabilities secured against the Company's assets (by nature and form of each security)</t>
  </si>
  <si>
    <t>kurzfristiger Teil</t>
  </si>
  <si>
    <t>langfristiger Teil</t>
  </si>
  <si>
    <t>Net revenue from the sale of merchandise and goods, by item (type of activity) and by area (geographical market), in so far as the types of activity and the geographical markets significantly differ from each other in terms of the rules on the sale of goods and the supply of services;</t>
  </si>
  <si>
    <t>Domestic</t>
  </si>
  <si>
    <t>Koszt wytworzenia produktów na własne potrzeby oraz koszty rodzajowe (tylko w przypadku, gdy jednostka sporządza rachunek zysków i strat w wariancie kalkulacyjnym)</t>
  </si>
  <si>
    <t xml:space="preserve">Production cost of finished goods for own purposes and expenses by type (only if the entity prepares the income statement using the function of expense method)
</t>
  </si>
  <si>
    <t>Eigenleistungen und Aufwendungen der betrieblichen Tätigkeit (sofern die Gesellschaft die Gewinn- und Verlustrechnung nach dem Umsatzkostenverfahren erstellt)</t>
  </si>
  <si>
    <t xml:space="preserve">Value adjustment write-downs of tangible assets and clarification of the reasons </t>
  </si>
  <si>
    <t>Cost of production of assets under construction, including interest and foreign exchange gains (losses) which have increased the cost of production of the assets in the financial year</t>
  </si>
  <si>
    <t>Interest and foreign exchange gains (losses) which have increased the acquisition cost of merchandise or the cost of production of goods in the financial year</t>
  </si>
  <si>
    <t xml:space="preserve">Informacje o charakterze i celu gospodarczym zawartych przez jednostkę umów nieuwzględnionych w bilansie w zakresie niezbędnym do oceny ich wpływu na sytuację majątkową, finansową i wynik finansowy </t>
  </si>
  <si>
    <t xml:space="preserve">Nature and economic objective of agreements made by the Company and not included in the balance sheet in the scope necessary for assessing their impact on the net worth and financial standing as well as the profit (loss) </t>
  </si>
  <si>
    <t>Istotne transakcje zawarte przez spółkę na innych warunkach niż rynkowe ze stronami powiązanymi</t>
  </si>
  <si>
    <t>Wesentliche Geschäfte, die durch die Gesellschaft mit verbundenen Parteien zu anderen als den marktüblichen Konditionen abgeschlossen wurden</t>
  </si>
  <si>
    <t>Significant transactions made by the Company with related parties on non-market terms</t>
  </si>
  <si>
    <t>Przychody i koszty z tytułu błędów popełnionych w latach ubiegłych odnoszonych w roku obrotowym na kapitał (fundusz) własny</t>
  </si>
  <si>
    <t>Erträge und Aufwendungen aufgrund der Fehler aus den Vorjahren, die im Geschäftsjahr unter dem Eigenkapital erfasst werden</t>
  </si>
  <si>
    <t>Revenues and expenses resulting from errors committed in previous years, appropriated to owners' equity</t>
  </si>
  <si>
    <t>Information on significant events after balance sheet date, not disclosed in the financial statements</t>
  </si>
  <si>
    <t>Informacje liczbowe, wraz z wyjaśnieniem, zapewniające porównywalność danych sprawozdania finansowego za rok poprzedzający ze sprawozdaniem za rok obrotowy</t>
  </si>
  <si>
    <t>Numerical information, with clarification, guaranteeing the comparability of data from prior year financial statements with this year financial statements</t>
  </si>
  <si>
    <t>Joint ventures applying the consolidation exception</t>
  </si>
  <si>
    <t>Gemeinsame Unternehmungen, die nicht in den Konzernabschluss einbezogen werden</t>
  </si>
  <si>
    <t>Wspólne przedsięwzięcia, które nie podlegają konsolidacji</t>
  </si>
  <si>
    <t>Informacje o nazwie i siedzibie jednostki  sporządzającej skonsolidowane sprawozdanie finansowe na najwyższym/najniższym szczeblu grupy kapitałowej, w skład której wchodzi spółka jako jednostka zależna, oraz miejscu, w którym sprawozdanie to jest dostępne</t>
  </si>
  <si>
    <t>Informationen über den Namen und Sitz der Gesellschaft, die den Konzernabschluss auf der höchsten/niedrigsten Ebene des Konzerns, zu dem die Gesellschaft als Tochterunternehmen gehört, erstellt sowie den Ort, an dem dieser Konzernabschluss vorliegt</t>
  </si>
  <si>
    <t>Information on the name and the registered office of the entity preparing the consolidated financial statements at the top/lowest level of the group which comprises the Company as the related party, as well as on where the financial statements are available</t>
  </si>
  <si>
    <t>Name, address of the management or registered office of the entity and the legal form of each entity in which the Company is a shareholder or partner liable with all its assets</t>
  </si>
  <si>
    <t>Na dzień bilansowy udziały w Spółce posiadają:</t>
  </si>
  <si>
    <t>Die Anteile der Gesellschaft werden zum Bilanzstichtag gehalten von:</t>
  </si>
  <si>
    <t>Nazwa udziałowca</t>
  </si>
  <si>
    <t>Wartość udziałów</t>
  </si>
  <si>
    <t xml:space="preserve">Ilość udziałów </t>
  </si>
  <si>
    <t xml:space="preserve">Wert der Anteile </t>
  </si>
  <si>
    <t xml:space="preserve">Anzahl der Anteile </t>
  </si>
  <si>
    <t>Die Aktien der Gesellschaft werden zum Bilanzstichtag gehalten von:</t>
  </si>
  <si>
    <t>Wert der Aktien</t>
  </si>
  <si>
    <t>Anzahl der Aktien</t>
  </si>
  <si>
    <t>Wert einer Aktie</t>
  </si>
  <si>
    <t xml:space="preserve">Wert eines Anteils </t>
  </si>
  <si>
    <t>Ilość  akcji</t>
  </si>
  <si>
    <t>Wartość  akcji</t>
  </si>
  <si>
    <t>Nazwa akcjonariusza</t>
  </si>
  <si>
    <t>Na dzień bilansowy akcje w Spółce posiadają:</t>
  </si>
  <si>
    <t>Jednostka sporządza zestawienie zmian w kapitale własnym.</t>
  </si>
  <si>
    <t xml:space="preserve">Die Gesellschaft erstellt den Eigenkapitalspiegel. </t>
  </si>
  <si>
    <t>The Company prepares the statement of changes in equity.</t>
  </si>
  <si>
    <t>Zakupione materiały ujmowane są w księgach pomocniczych w postaci ewidencji ilościowo - wartościowej.</t>
  </si>
  <si>
    <t>Die erworbenen RHB-Stoffe werden mengen- und wertmäßig in den Hilfsbüchern erfasst.</t>
  </si>
  <si>
    <t>Purchased raw materials are recognised in subsidiary ledgers in the form of records by quantity and value.</t>
  </si>
  <si>
    <t>Zakupione materiały ujmowane są w księgach pomocniczych w postaci ewidencji wartościowej.</t>
  </si>
  <si>
    <t>Die erworbenen RHB-Stoffe werden wertmäßig in den Hilfsbüchern erfasst.</t>
  </si>
  <si>
    <t>Purchased raw materials are recognised in subsidiary ledgers in the form of records by value.</t>
  </si>
  <si>
    <t>Zakupione materiały odpisywane są w koszty zużycia materiałów w dacie ich zakupu.</t>
  </si>
  <si>
    <t>Die erworbenen RHB-Stoffe werden unter dem Einkaufsdatum direkt als Aufwand abgeschrieben.</t>
  </si>
  <si>
    <t>Purchased raw materials are depreciated as costs of raw materials used at the raw materials’ purchase date.</t>
  </si>
  <si>
    <t>- z zysków lat przyszłych</t>
  </si>
  <si>
    <t>- aus Gewinnen der Folgejahre</t>
  </si>
  <si>
    <t xml:space="preserve">- from next year's profits </t>
  </si>
  <si>
    <t>- sposób sporządzenia rachunku zysków i strat.</t>
  </si>
  <si>
    <t>- Art und Weise der Erstellung der Gewinn- und Verlustrechnung.</t>
  </si>
  <si>
    <t>- method of preparing the income statement.</t>
  </si>
  <si>
    <t>tak</t>
  </si>
  <si>
    <t>nie</t>
  </si>
  <si>
    <t>Środki pieniężne zgromadzone na rachunku VAT, o którym mowa w art. 62a ust.1 ustawy z dn. 29.08.1997 - Prawo bankowe</t>
  </si>
  <si>
    <t>Członek Zarządu</t>
  </si>
  <si>
    <t>Prezes Zarządu</t>
  </si>
  <si>
    <t>Poczta:</t>
  </si>
  <si>
    <t>Getreide (ohne Reis), Hülsenfrüchte und Ölsaaten</t>
  </si>
  <si>
    <t>Rohreis</t>
  </si>
  <si>
    <t>Gemüse und Melonen sowie Wurzeln und Knollen</t>
  </si>
  <si>
    <t>Zuckerrohr</t>
  </si>
  <si>
    <t>Tabak</t>
  </si>
  <si>
    <t>Faserpflanzen</t>
  </si>
  <si>
    <t>Sonstige einjährige Pflanzen</t>
  </si>
  <si>
    <t xml:space="preserve">Wein- und Tafeltrauben </t>
  </si>
  <si>
    <t xml:space="preserve">Tropische und subtropische Früchte </t>
  </si>
  <si>
    <t>Zitrusfrüchte</t>
  </si>
  <si>
    <t>Kern- und Steinobst</t>
  </si>
  <si>
    <t>Sonstiges Baum- und Strauchobst und Nüsse</t>
  </si>
  <si>
    <t>Ölhaltige Früchte</t>
  </si>
  <si>
    <t>Pflanzen zur Herstellung von Getränken</t>
  </si>
  <si>
    <t>Gewürzpflanzen, Pflanzen für aromatische, narkotische und pharmazeutische Zwecke</t>
  </si>
  <si>
    <t xml:space="preserve">Sonstige mehrjährige Pflanzen </t>
  </si>
  <si>
    <t>Baumschulerzeugnisse, Pflanzen zu Vermehrungszwecken; Pilzmycel</t>
  </si>
  <si>
    <t>Milchkühe, lebend, sowie Rohmilch von Milchkühen</t>
  </si>
  <si>
    <t xml:space="preserve">Sonstige Rinder und Büffel, lebend, sowie deren Sperma </t>
  </si>
  <si>
    <t xml:space="preserve">Pferde und Esel, lebend </t>
  </si>
  <si>
    <t>Kamele und Kamelartige, lebend</t>
  </si>
  <si>
    <t>Schafe und Ziegen, lebend; Rohmilch und Schurwolle von Schafen und Ziegen</t>
  </si>
  <si>
    <t>Schweine, lebend</t>
  </si>
  <si>
    <t xml:space="preserve">Geflügel, lebend, sowie Eier </t>
  </si>
  <si>
    <t>Sonstige Nutztiere und tierische Erzeugnisse</t>
  </si>
  <si>
    <t>Landwirtschaftlicher Anbau mit Tierhaltung und -zucht (gemischte Tätigkeit)</t>
  </si>
  <si>
    <t>Landwirtschaftliche Dienstleistungen für den Pflanzenbau</t>
  </si>
  <si>
    <t xml:space="preserve">Landwirtschaftliche Dienstleistungen für die Tierhaltung </t>
  </si>
  <si>
    <t xml:space="preserve">Nach der Ernte anfallende Dienstleistungen in der pflanzlichen Erzeugung </t>
  </si>
  <si>
    <t xml:space="preserve">Dienstleistungen der Saatgutaufbereitung </t>
  </si>
  <si>
    <t xml:space="preserve">Jagd, Fallenstellerei und damit verbundene Dienstleistungen </t>
  </si>
  <si>
    <t xml:space="preserve">Waldbestand sowie Erzeugnisse und Dienstleistungen von Forstbaumschulen </t>
  </si>
  <si>
    <t>Rohholz</t>
  </si>
  <si>
    <t xml:space="preserve">Wildwachsende Produkte (ohne Holz) </t>
  </si>
  <si>
    <t xml:space="preserve">Dienstleistungen für Forstwirtschaft und Holzgewinnung </t>
  </si>
  <si>
    <t>Steinkohle</t>
  </si>
  <si>
    <t>Braunkohle</t>
  </si>
  <si>
    <t xml:space="preserve">Erdöl </t>
  </si>
  <si>
    <t xml:space="preserve">Erdgas, verflüssigt oder gasförmig </t>
  </si>
  <si>
    <t xml:space="preserve">Eisenerze </t>
  </si>
  <si>
    <t xml:space="preserve">Uran- und Thoriumerze </t>
  </si>
  <si>
    <t>Sonstige NE-Metallerze und ihre Konzentrate</t>
  </si>
  <si>
    <t xml:space="preserve">Naturwerksteine und Natursteine, Kalk- und Gipsstein, Kreide und Schiefer </t>
  </si>
  <si>
    <t xml:space="preserve">Kies, Sand, Ton und Kaolin </t>
  </si>
  <si>
    <t xml:space="preserve">Chemische und Düngemittelminerale </t>
  </si>
  <si>
    <t>Torf</t>
  </si>
  <si>
    <t xml:space="preserve">Salz und reines Natriumchlorid; Meerwasser </t>
  </si>
  <si>
    <t xml:space="preserve">Sonstige Steine, Erden und Bergbauerzeugnisse, a.n.g </t>
  </si>
  <si>
    <t>Dienstleistungen für die Gewinnung von Erdöl und Erdgas</t>
  </si>
  <si>
    <t xml:space="preserve">Dienstleistungen für den sonstigen Bergbau und die Gewinnung von Steinen und Erden </t>
  </si>
  <si>
    <t>Schlachten (ohne Schlachten von Geflügel)</t>
  </si>
  <si>
    <t>Schlachten von Geflügel</t>
  </si>
  <si>
    <t>Fleischverarbeitung</t>
  </si>
  <si>
    <t>Fischverarbeitung;</t>
  </si>
  <si>
    <t xml:space="preserve">Verarbeitete Kartoffeln und Kartoffelerzeugnisse </t>
  </si>
  <si>
    <t>Frucht- und Gemüsesäfte</t>
  </si>
  <si>
    <t>Sonstige Verarbeitung von Obst und Gemüse</t>
  </si>
  <si>
    <t>Öle und Fette</t>
  </si>
  <si>
    <t xml:space="preserve">Margarine und ähnliche Nahrungsfette </t>
  </si>
  <si>
    <t>Milchverarbeitung und Käseherstellung (ohne Speiseeis)</t>
  </si>
  <si>
    <t xml:space="preserve">Speiseeis </t>
  </si>
  <si>
    <t xml:space="preserve">Mahl- und Schälmühlenerzeugnisse </t>
  </si>
  <si>
    <t>Stärke und Stärkeerzeugnisse</t>
  </si>
  <si>
    <t>Backwaren (ohne Dauerbackwaren)</t>
  </si>
  <si>
    <t>Dauerbackwaren</t>
  </si>
  <si>
    <t>Teigwaren</t>
  </si>
  <si>
    <t>Süßwaren (ohne Dauerbackwaren)</t>
  </si>
  <si>
    <t>Würzen und Soßen</t>
  </si>
  <si>
    <t>Fertiggerichte</t>
  </si>
  <si>
    <t>Homogenisierte und diätetische Nahrungsmittel</t>
  </si>
  <si>
    <t>Sonstige Nahrungsmittel, a.n.g.</t>
  </si>
  <si>
    <t>Futtermittel für Nutztiere</t>
  </si>
  <si>
    <t>Futtermittel für sonstige Tiere</t>
  </si>
  <si>
    <t>Kunstfasern, bearbeitet zum Spinnen</t>
  </si>
  <si>
    <t>Baumwollweberei</t>
  </si>
  <si>
    <t>Wollweberei</t>
  </si>
  <si>
    <t>Gewebe aus Kunstfasern</t>
  </si>
  <si>
    <t>Sonstige Weberei</t>
  </si>
  <si>
    <t xml:space="preserve">Textilveredlungsleistungen </t>
  </si>
  <si>
    <t>Strumpfwaren</t>
  </si>
  <si>
    <t xml:space="preserve">Sonstige Bekleidung aus gewirktem und gestricktem Stoff </t>
  </si>
  <si>
    <t>Schuhe</t>
  </si>
  <si>
    <t xml:space="preserve">Holz, gesägt und gehobelt </t>
  </si>
  <si>
    <t xml:space="preserve">Furnier-, Sperrholz-, Holzfaser- und Holzspanplatten </t>
  </si>
  <si>
    <t>Parkettböden</t>
  </si>
  <si>
    <t xml:space="preserve">Verpackungsmittel, Lagerbehälter und Ladungsträger, aus Holz </t>
  </si>
  <si>
    <t xml:space="preserve">Andere Holzwaren; Kork-, Flecht- und Korbwaren </t>
  </si>
  <si>
    <t xml:space="preserve">Holz- und Zellstoff </t>
  </si>
  <si>
    <t xml:space="preserve">Papier, Karton und Pappe </t>
  </si>
  <si>
    <t xml:space="preserve">Wellpapier und -pappe; Verpackungsmittel aus Papier, Karton und Pappe </t>
  </si>
  <si>
    <t>Haushalts-, Hygiene- und Toilettenartikeln aus Zellstoff, Papier und Pappe</t>
  </si>
  <si>
    <t xml:space="preserve">Schreibwaren und Bürobedarf aus Papier, Karton und Pappe </t>
  </si>
  <si>
    <t>Tapeten</t>
  </si>
  <si>
    <t xml:space="preserve">Sonstige Waren aus Papier, Karton und Pappe </t>
  </si>
  <si>
    <t>Andere Dienstleistungen des Druckens</t>
  </si>
  <si>
    <t>Druck- und medienvorbereitende Dienstleistungen</t>
  </si>
  <si>
    <t xml:space="preserve">Dienstleistungen der Buchbinderei </t>
  </si>
  <si>
    <t>Dienstleistungen der Vervielfältigung von bespielten Ton-, Bild- und Datenträgern</t>
  </si>
  <si>
    <t xml:space="preserve">Kokereierzeugnisse </t>
  </si>
  <si>
    <t>Mineralölerzeugnisse</t>
  </si>
  <si>
    <t xml:space="preserve">Industriegase </t>
  </si>
  <si>
    <t>Sonstige anorganische Grundstoffe und Chemikalien</t>
  </si>
  <si>
    <t>Sonstige organische Grundstoffe und Chemikalien</t>
  </si>
  <si>
    <t xml:space="preserve">Düngemittel und Stickstoffverbindungen </t>
  </si>
  <si>
    <t>Kunststoffe, in Primärformen</t>
  </si>
  <si>
    <t>Synthetischer Kautschuk, in Primärformen</t>
  </si>
  <si>
    <t xml:space="preserve">Schädlingsbekämpfungs-, Pflanzenschutz- und Desinfektionsmittel </t>
  </si>
  <si>
    <t>Anstrichmittel, Druckfarben und Kitte</t>
  </si>
  <si>
    <t>Seifen, Wasch-, Reinigungs- und Poliermittel</t>
  </si>
  <si>
    <t>Körperpflegemittel und Duftstoffe</t>
  </si>
  <si>
    <t>Etherische Öle</t>
  </si>
  <si>
    <t>Sonstige chemische Erzeugnisse, a.n.g.</t>
  </si>
  <si>
    <t>Chemiefasern</t>
  </si>
  <si>
    <t>Pharmazeutische Grundstoffe</t>
  </si>
  <si>
    <t>Pharmazeutische Spezialitäten und sonstige pharmazeutische Erzeugnisse</t>
  </si>
  <si>
    <t>Bereifungen aus Kautschuk; Runderneuerung von Bereifungen aus Kautschuk</t>
  </si>
  <si>
    <t>Platten, Folien, Schläuche und Profile, aus Kunststoffen</t>
  </si>
  <si>
    <t>Verpackungsmittel aus Kunststoffen</t>
  </si>
  <si>
    <t>Baubedarfsartikel aus Kunststoffen</t>
  </si>
  <si>
    <t>Sonstige Kunststoffwaren</t>
  </si>
  <si>
    <t>Flachglas</t>
  </si>
  <si>
    <t>Veredlung und Bearbeitung von Flachglas</t>
  </si>
  <si>
    <t>Hohlglas</t>
  </si>
  <si>
    <t>Glasfasern und Waren daraus</t>
  </si>
  <si>
    <t>Herstellung, Veredlung und Bearbeitung von sonstigem Glas einschließlich technischen Glaswaren</t>
  </si>
  <si>
    <t>Feuerfeste keramische Werkstoffe und Ware</t>
  </si>
  <si>
    <t xml:space="preserve">Keramische Wand- und Bodenfliesen und -platten </t>
  </si>
  <si>
    <t>Ziegel und sonstige Baukeramik</t>
  </si>
  <si>
    <t xml:space="preserve">Sanitärkeramik </t>
  </si>
  <si>
    <t>Keramische Isolatoren und Isolationsverschalungen</t>
  </si>
  <si>
    <t>Keramische Erzeugnisse für sonstige technische Zwecke</t>
  </si>
  <si>
    <t>Sonstige keramische Erzeugnisse</t>
  </si>
  <si>
    <t>Zement</t>
  </si>
  <si>
    <t>Kalk und gebrannter Gips</t>
  </si>
  <si>
    <t>Erzeugnisse aus Beton, Zement und Kalksandstein für den Bau</t>
  </si>
  <si>
    <t xml:space="preserve">Gipserzeugnisse für den Bau </t>
  </si>
  <si>
    <t>Frischbeton</t>
  </si>
  <si>
    <t>Mörtel und anderer Beton (Trockenbeton)</t>
  </si>
  <si>
    <t>Faserzementwaren</t>
  </si>
  <si>
    <t>Sonstige Erzeugnissen aus Beton, Zement und Gips a.n.g.</t>
  </si>
  <si>
    <t>Be- und Verarbeitung von Naturwerksteinen und Natursteinen</t>
  </si>
  <si>
    <t>Schleifkörper und Schleifmittel auf Unterlage</t>
  </si>
  <si>
    <t>Sonstige Erzeugnisse aus nichtmetallischen Mineralien a. n. g.</t>
  </si>
  <si>
    <t>Roheisen, Stahl und Ferrolegierungen</t>
  </si>
  <si>
    <t>Stahlrohre, Rohrform-, Rohrverschluss- und Rohrverbindungsstücke aus Stahl</t>
  </si>
  <si>
    <t>Blankstahl</t>
  </si>
  <si>
    <t>Kaltband mit einer Breite von weniger als 600 mm</t>
  </si>
  <si>
    <t>Kaltprofilen</t>
  </si>
  <si>
    <t>Kaltgezogener Draht</t>
  </si>
  <si>
    <t xml:space="preserve">Edelmetalle und Halbzeug daraus </t>
  </si>
  <si>
    <t xml:space="preserve">Aluminium in Rohform, Aluminiumlegierungen; Aluminiumoxid </t>
  </si>
  <si>
    <t xml:space="preserve">Halbzeug aus Aluminium </t>
  </si>
  <si>
    <t xml:space="preserve">Blei, Zink und Zinn und Halbzeug daraus </t>
  </si>
  <si>
    <t xml:space="preserve">Kupfer und Halbzeug daraus </t>
  </si>
  <si>
    <t xml:space="preserve">Sonstige NE-Metalle und Halbzeug daraus </t>
  </si>
  <si>
    <t>Kernbrennstoffe</t>
  </si>
  <si>
    <t>Eisengießereierzeugnisse</t>
  </si>
  <si>
    <t xml:space="preserve">Teile aus Stahlguss </t>
  </si>
  <si>
    <t xml:space="preserve">Teile aus Leichtmetallguss </t>
  </si>
  <si>
    <t xml:space="preserve">Teile aus Buntmetall-/Schwermetallguss </t>
  </si>
  <si>
    <t>Buntmetallgießereierzeugnisse, a.n.g.</t>
  </si>
  <si>
    <t>Metallkonstruktionen und deren Teile</t>
  </si>
  <si>
    <t>Ausbauelemente aus Metall</t>
  </si>
  <si>
    <t>Heizkörper und -kessel für Zentralheizungen</t>
  </si>
  <si>
    <t>Sammelbehälter, Tanks u. ä. Behälter aus Metall</t>
  </si>
  <si>
    <t>Dampfkessel ohne Zentralheizungskessel</t>
  </si>
  <si>
    <t>Schmiede-, Press-, Zieh- und Stanzteile, gewalzte Ringe und pulvermetallurgische Erzeugnisse</t>
  </si>
  <si>
    <t>Oberflächenveredlung und Wärmebehandlung</t>
  </si>
  <si>
    <t>Mechanische Verarbeitung von Metallelementen</t>
  </si>
  <si>
    <t>Schneidwaren und Besteck</t>
  </si>
  <si>
    <t>Schlösser und Beschläge</t>
  </si>
  <si>
    <t>Werkzeug</t>
  </si>
  <si>
    <t>Fässer, Trommeln, Dosen, Eimer u. ä. Behälter aus Metall</t>
  </si>
  <si>
    <t xml:space="preserve">Verpackungen und Verschlüsse aus Eisen, Stahl und NE-Metall </t>
  </si>
  <si>
    <t xml:space="preserve">Drahtwaren, Ketten und Federn </t>
  </si>
  <si>
    <t>Schrauben und Nieten</t>
  </si>
  <si>
    <t>Sonstige Metallwaren a.n.g.</t>
  </si>
  <si>
    <t>Elektronische Bauelemente</t>
  </si>
  <si>
    <t>Bestückte Leiterplatten</t>
  </si>
  <si>
    <t>Datenverarbeitungsgeräte und periphere Geräte</t>
  </si>
  <si>
    <t>Geräte und Einrichtungen der Telekommunikationstechnik</t>
  </si>
  <si>
    <t>Geräte der Unterhaltungselektronik</t>
  </si>
  <si>
    <t>Mess-, Kontroll-, Navigations- u. ä. Instrumente und Vorrichtungen</t>
  </si>
  <si>
    <t>Uhren</t>
  </si>
  <si>
    <t>Bestrahlungs- und Elektrotherapiegeräte und elektromedizinische Geräte</t>
  </si>
  <si>
    <t>Optische und fotografische Instrumente und Geräte</t>
  </si>
  <si>
    <t>Magnetische und optische Datenträger</t>
  </si>
  <si>
    <t>Elektromotoren, Generatoren und Transformatoren</t>
  </si>
  <si>
    <t>Elektrizitätsverteilungs- und -schalteinrichtungen</t>
  </si>
  <si>
    <t>Batterien und Akkumulatoren</t>
  </si>
  <si>
    <t>Glasfaserkabel</t>
  </si>
  <si>
    <t xml:space="preserve">Sonstige elektronische und elektrische Drähte und Kabel </t>
  </si>
  <si>
    <t xml:space="preserve">Elektrisches Installationsmaterial </t>
  </si>
  <si>
    <t xml:space="preserve">Elektrische Haushaltsgeräte </t>
  </si>
  <si>
    <t xml:space="preserve">Nichtelektrische Haushaltsgeräte </t>
  </si>
  <si>
    <t xml:space="preserve">Sonstige elektrische Ausrüstungen und Geräte, a.n.g. </t>
  </si>
  <si>
    <t>Verbrennungsmotoren und Turbinen, ohne Motoren für Luft- und Straßenfahrzeuge</t>
  </si>
  <si>
    <t xml:space="preserve">Hydraulische und pneumatische Maschinen </t>
  </si>
  <si>
    <t xml:space="preserve">Sonstige Pumpen und Kompressoren </t>
  </si>
  <si>
    <t>Sonstige Armaturen</t>
  </si>
  <si>
    <t>Lager, Getriebe, Zahnräder und Antriebselemente</t>
  </si>
  <si>
    <t>Öfen und Brenner</t>
  </si>
  <si>
    <t>Hebezeuge und Fördermittel</t>
  </si>
  <si>
    <t xml:space="preserve">Büromaschinen (ohne Datenverarbeitungsgeräte und periphere Geräte) </t>
  </si>
  <si>
    <t xml:space="preserve">Handgeführte Werkzeuge mit Motorantrieb </t>
  </si>
  <si>
    <t xml:space="preserve">Kälte- und lufttechnische Erzeugnisse (ohne solche für den Haushalt) </t>
  </si>
  <si>
    <t xml:space="preserve">Sonstige nicht wirtschaftszweigspezifische Maschinen, a.n.g. </t>
  </si>
  <si>
    <t>Land- und forstwirtschaftliche Maschinen</t>
  </si>
  <si>
    <t xml:space="preserve">Werkzeugmaschinen für die Metallbearbeitung </t>
  </si>
  <si>
    <t xml:space="preserve">Sonstige Werkzeugmaschinen </t>
  </si>
  <si>
    <t>Maschinen für die Metallerzeugung, Walzwerkseinrichtungen und Gießmaschinen</t>
  </si>
  <si>
    <t>Bergwerks-, Bau- und Baustoffmaschinen</t>
  </si>
  <si>
    <t xml:space="preserve">Maschinen für die Nahrungs- und Genussmittelerzeugung und die Tabakverarbeitung </t>
  </si>
  <si>
    <t xml:space="preserve">Maschinen für die Textil- und Bekleidungsherstellung und die Lederverarbeitung </t>
  </si>
  <si>
    <t xml:space="preserve">Maschinen für die Papiererzeugung und -verarbeitung </t>
  </si>
  <si>
    <t>Wirtschaftszweigspezifische Maschinen, a. n. g.</t>
  </si>
  <si>
    <t>Kraftfahrzeugen für die Warenbeförderung</t>
  </si>
  <si>
    <t>Sonstige Pkw mit Ausnahme von Motorrädern</t>
  </si>
  <si>
    <t xml:space="preserve">Karosserien, Aufbauten und Anhänger </t>
  </si>
  <si>
    <t>Elektrische und elektronische Ausrüstungsgegenstände für Kraftwagen</t>
  </si>
  <si>
    <t>Sonstige Teile und sonstiges Zubehör für Kraftwagen, ohne Motorräder</t>
  </si>
  <si>
    <t>Schiffe (ohne Boote und Yachten)</t>
  </si>
  <si>
    <t>Boote und Yachten</t>
  </si>
  <si>
    <t>Schienenfahrzeuge</t>
  </si>
  <si>
    <t xml:space="preserve">Luft- und Raumfahrzeuge </t>
  </si>
  <si>
    <t>Krafträder</t>
  </si>
  <si>
    <t xml:space="preserve">Sonstige Fahrzeuge, a.n.g. </t>
  </si>
  <si>
    <t>Büro- und Ladenmöbel</t>
  </si>
  <si>
    <t>Küchenmöbel</t>
  </si>
  <si>
    <t>Matratzen</t>
  </si>
  <si>
    <t>Sonstige Möbel</t>
  </si>
  <si>
    <t>Musikinstrumente</t>
  </si>
  <si>
    <t>Sportgeräte</t>
  </si>
  <si>
    <t>Spielwaren</t>
  </si>
  <si>
    <t>Medizinische und zahnmedizinische Apparate und Materialien</t>
  </si>
  <si>
    <t>Sonstige Erzeugnisse, a. n. g.</t>
  </si>
  <si>
    <t xml:space="preserve">Reparaturarbeiten an Metallerzeugnissen </t>
  </si>
  <si>
    <t>Reparaturarbeiten an Maschinen</t>
  </si>
  <si>
    <t>Reparaturarbeiten an elektronischen und optischen Geräten</t>
  </si>
  <si>
    <t>Reparaturarbeiten an elektrischen Ausrüstungen</t>
  </si>
  <si>
    <t>Reparatur- und Instandhaltungsarbeiten an Schiffen und Booten</t>
  </si>
  <si>
    <t>Reparatur- und Instandhaltungsarbeiten an Luft- und Raumfahrzeugen</t>
  </si>
  <si>
    <t>Reparatur- und Instandhaltungsarbeiten an Fahrzeugen, a. n. g.;</t>
  </si>
  <si>
    <t>Reparaturarbeiten an sonstigen Ausrüstungen</t>
  </si>
  <si>
    <t xml:space="preserve">Installationsarbeiten an industriell-gewerblichen Maschinen und Ausrüstungen </t>
  </si>
  <si>
    <t xml:space="preserve">Elektrischer Strom </t>
  </si>
  <si>
    <t xml:space="preserve">Dienstleistungen der Elektrizitätsübertragung </t>
  </si>
  <si>
    <t xml:space="preserve">Dienstleistungen der Elektrizitätsverteilung </t>
  </si>
  <si>
    <t xml:space="preserve">Dienstleistungen des Elektrizitätshandels </t>
  </si>
  <si>
    <t xml:space="preserve">Industriell erzeugte Gase </t>
  </si>
  <si>
    <t xml:space="preserve">Dienstleistungen der Gasversorgung durch Rohrleitungen </t>
  </si>
  <si>
    <t xml:space="preserve">Dienstleistungen des Gashandels durch Rohrleitungen </t>
  </si>
  <si>
    <t xml:space="preserve">Dienstleistungen der Wärme- und Kälteversorgung </t>
  </si>
  <si>
    <t xml:space="preserve">Wasser; Dienstleistungen der Wasserversorgung sowie des Wasserhandels durch Rohrleitungen </t>
  </si>
  <si>
    <t xml:space="preserve">Abwasserentsorgungsdienstleistungen </t>
  </si>
  <si>
    <t>Ungefährliche Abfälle; Dienstleistungen der Sammlung ungefährlicher Abfälle</t>
  </si>
  <si>
    <t xml:space="preserve">Gefährliche Abfälle; Dienstleistungen der Sammlung gefährlicher Abfälle </t>
  </si>
  <si>
    <t xml:space="preserve">Dienstleistungen der Behandlung und Beseitigung ungefährlicher Abfälle </t>
  </si>
  <si>
    <t xml:space="preserve">Dienstleistungen der Behandlung und Beseitigung gefährlicher Abfälle </t>
  </si>
  <si>
    <t xml:space="preserve">Dienstleistungen des Zerlegens von Schiffs- und Fahrzeugwracks und anderen Altwaren </t>
  </si>
  <si>
    <t xml:space="preserve">Dienstleistungen der Rückgewinnung sortierter Werkstoffe; Sekundärrohstoffe </t>
  </si>
  <si>
    <t xml:space="preserve">Dienstleistungen der Beseitigung von Umweltverschmutzungen und sonstigen Entsorgung </t>
  </si>
  <si>
    <t>Bauprojekte i.Z.m. der Errichtung von Gebäuden</t>
  </si>
  <si>
    <t>Bauarbeiten i.Z.m. der Errichtung von Wohn- und Nichtwohngebäuden</t>
  </si>
  <si>
    <t xml:space="preserve">Straßen und Autobahnen; Bauarbeiten an Straßen und Autobahnen </t>
  </si>
  <si>
    <t>Bahnverkehrsstrecken und Untergrund-Bahnverkehrsstrecken; Bauarbeiten an Bahnverkehrsstrecken und Untergrund-Bahnverkehrsstrecken</t>
  </si>
  <si>
    <t xml:space="preserve">Brücken und Tunnel; Bauarbeiten an Brücken und Tunneln </t>
  </si>
  <si>
    <t xml:space="preserve">Tiefbau-Rohrleitungen, Brunnen und Kläranlagen; Bauarbeiten an Tiefbau-Rohrleitungen, Brunnen und Kläranlagen </t>
  </si>
  <si>
    <t xml:space="preserve">Bauwerke für und Bauarbeiten an Versorgungseinrichtungen für elektrischen Strom und Telekommunikation </t>
  </si>
  <si>
    <t xml:space="preserve">Bauten des Wasserbaus; Wasserbauarbeiten </t>
  </si>
  <si>
    <t xml:space="preserve">Sonstige Tiefbauten und Tiefbauarbeiten, a.n.g. </t>
  </si>
  <si>
    <t xml:space="preserve">Abbrucharbeiten </t>
  </si>
  <si>
    <t xml:space="preserve">Vorbereitende Baustellenarbeiten </t>
  </si>
  <si>
    <t xml:space="preserve">Test- und Suchbohrungsarbeiten </t>
  </si>
  <si>
    <t>Elektroinstallationsarbeiten</t>
  </si>
  <si>
    <t xml:space="preserve">Gas-, Wasser-, Heizungs- und Lüftungs- und Klimaanlageninstallationsarbeiten </t>
  </si>
  <si>
    <t>Sonstige Bauinstallationsarbeiten</t>
  </si>
  <si>
    <t xml:space="preserve">Stuck-, Gips- und Verputzarbeiten </t>
  </si>
  <si>
    <t xml:space="preserve">Bautischler- und Bauschlosserarbeiten </t>
  </si>
  <si>
    <t>Fußboden-, Fliesen- und Parkettlegearbeiten, Wandverkleidearbeiten</t>
  </si>
  <si>
    <t xml:space="preserve">Maler- und Glasereiarbeiten </t>
  </si>
  <si>
    <t xml:space="preserve">Sonstige Ausbauarbeiten </t>
  </si>
  <si>
    <t xml:space="preserve">Errichtungsarbeiten an Dächern </t>
  </si>
  <si>
    <t>Sonstige spezialisierte Bautätigkeiten, a.n.g.</t>
  </si>
  <si>
    <t xml:space="preserve">Handelsleistungen mit Kraftwagen mit einem Gesamtgewicht von 3,5 t oder weniger </t>
  </si>
  <si>
    <t xml:space="preserve">Handelsleistungen mit sonstigen Kraftwagen </t>
  </si>
  <si>
    <t xml:space="preserve">Instandhaltungs- und Reparaturarbeiten an Kraftwagen </t>
  </si>
  <si>
    <t>Großhandelsleistungen mit Kraftwagenteilen und -zubehör</t>
  </si>
  <si>
    <t>Einzelhandelsleistungen mit Kraftwagenteilen und -zubehör</t>
  </si>
  <si>
    <t xml:space="preserve">Handelsleistungen mit Krafträdern, Kraftradteilen und -zubehör; Instandhaltungs- und Reparaturarbeiten an Krafträdern </t>
  </si>
  <si>
    <t xml:space="preserve">Handelsvermittlungsleistungen mit landwirtschaftlichen Grundstoffen, lebenden Tieren, textilen Rohstoffen und Halbwaren </t>
  </si>
  <si>
    <t>Handelsvermittlungsleistungen von Brennstoffen, Erzen, Metallen und technischen Chemikalien</t>
  </si>
  <si>
    <t>Handelsvermittlungsleistungen von Holz, Baustoffen und Anstrichmitteln</t>
  </si>
  <si>
    <t>Handelsvermittlungsleistungen von Maschinen, technischem Bedarf, Wasser- und Luftfahrzeugen</t>
  </si>
  <si>
    <t>Handelsvermittlungsleistungen von Möbeln, Einrichtungs- und Haushaltsgegenständen, Eisen- und Metallwaren</t>
  </si>
  <si>
    <t>Handelsvermittlungsleistungen von Nahrungsmitteln, Getränken und Tabakwaren</t>
  </si>
  <si>
    <t>Handelsvermittlungsleistungen von sonstigen Waren</t>
  </si>
  <si>
    <t>Handelsvermittlungsleistungen von Waren, ohne ausgeprägten Schwerpunkt</t>
  </si>
  <si>
    <t xml:space="preserve">Großhandelsleistungen mit Getreide, Rohtabak, Saatgut und Futtermitteln </t>
  </si>
  <si>
    <t>Großhandelsleistungen mit Blumen und Pflanzen</t>
  </si>
  <si>
    <t>Großhandelsleistungen mit lebenden Tieren</t>
  </si>
  <si>
    <t>Großhandelsleistungen mit Obst, Gemüse und Kartoffeln</t>
  </si>
  <si>
    <t>Großhandelsleistungen mit Fleisch und Fleischprodukten</t>
  </si>
  <si>
    <t>Großhandelsleistungen mit Milch, Milcherzeugnissen, Eiern, Speiseölen und Nahrungsfetten</t>
  </si>
  <si>
    <t>Großhandelsleistungen mit alkoholischen Getränken</t>
  </si>
  <si>
    <t>Großhandelsleistungen mit alkoholfreien Getränken</t>
  </si>
  <si>
    <t>Großhandelsleistungen mit Tabakwaren</t>
  </si>
  <si>
    <t>Großhandelsleistungen mit Zucker, Süßwaren und Backwaren</t>
  </si>
  <si>
    <t>Großhandelsleistungen mit Kaffee, Tee, Kakao und Gewürzen</t>
  </si>
  <si>
    <t>Großhandelsleistungen mit sonstigen Nahrungsmitteln, einschließlich Fisch, Fischerzeugnissen, Krusten- und Weichtieren</t>
  </si>
  <si>
    <t>Großhandelsleistungen mit Nahrungsmitteln, Getränken und Tabakwaren, ohne ausgeprägten Schwerpunkt</t>
  </si>
  <si>
    <t xml:space="preserve">Großhandelsleistungen mit Textilien </t>
  </si>
  <si>
    <t>Großhandelsleistungen mit Bekleidung und Schuhen</t>
  </si>
  <si>
    <t>Großhandelsleistungen mit Foto- und optischen Erzeugnissen, elektrischen Haushaltsgeräten und Geräten der Unterhaltungselektronik</t>
  </si>
  <si>
    <t>Großhandelsleistungen mit Porzellan-, keramischen Erzeugnissen, Glaswaren und Reinigungsmitteln</t>
  </si>
  <si>
    <t>Großhandelsleistungen mit Parfümeriewaren und Körperpflegemitteln</t>
  </si>
  <si>
    <t xml:space="preserve">Großhandelsleistungen mit pharmazeutischen, medizinischen und orthopädischen Erzeugnissen </t>
  </si>
  <si>
    <t>Großhandelsleistungen mit Möbeln, Teppichen, Lampen und Leuchten</t>
  </si>
  <si>
    <t>Großhandelsleistungen mit sonstigen Gebrauchs- und Verbrauchsgütern</t>
  </si>
  <si>
    <t>Großhandelsleistungen mit Datenverarbeitungsgeräten, peripheren Geräten und Software</t>
  </si>
  <si>
    <t>Großhandelsleistungen mit elektronischen Bauteilen und Telekommunikationsgeräten</t>
  </si>
  <si>
    <t>Großhandelsleistungen mit landwirtschaftlichen Maschinen und Geräten</t>
  </si>
  <si>
    <t>Großhandelsleistungen mit Werkzeugmaschinen</t>
  </si>
  <si>
    <t>Großhandelsleistungen mit Bergwerks-, Bau- und Baustoffmaschinen</t>
  </si>
  <si>
    <t>Großhandelsleistungen mit Textil-, Näh- und Strickmaschinen</t>
  </si>
  <si>
    <t>Großhandelsleistungen mit Büromöbeln</t>
  </si>
  <si>
    <t>Großhandelsleistungen mit sonstigen Büromaschinen und -einrichtungen</t>
  </si>
  <si>
    <t>Großhandelsleistungen mit sonstigen Maschinen und Ausrüstungen</t>
  </si>
  <si>
    <t>Großhandelsleistungen mit festen Brennstoffen und Mineralölerzeugnissen</t>
  </si>
  <si>
    <t>Großhandelsleistungen mit Erzen, Metallen und Metallhalbzeug</t>
  </si>
  <si>
    <t>Großhandelsleistungen mit Holz, Baustoffen, Anstrichmitteln und Sanitärkeramik</t>
  </si>
  <si>
    <t>Großhandelsleistungen mit Metall- und Kunststoffwaren für Bauzwecke sowie Installationsbedarf für Gas, Wasser und Heizung</t>
  </si>
  <si>
    <t>Großhandelsleistungen mit chemischen Erzeugnissen</t>
  </si>
  <si>
    <t>Großhandelsleistungen mit sonstigen Halbwaren</t>
  </si>
  <si>
    <t>Großhandelsleistungen mit Altmaterialien und Reststoffen</t>
  </si>
  <si>
    <t>Großhandelsleistungen ohne ausgeprägten Schwerpunkt</t>
  </si>
  <si>
    <t>Einzelhandelsleistungen mit Waren verschiedener Art, Hauptrichtung Nahrungs- und Genussmittel, Getränke und Tabakwaren</t>
  </si>
  <si>
    <t>Sonstige Einzelhandelsleistungen mit Waren verschiedener Art</t>
  </si>
  <si>
    <t>Einzelhandelsleistungen mit Fleisch und Fleischwaren in Fachgeschäften</t>
  </si>
  <si>
    <t>Einzelhandelsleistungen mit Back- und Süßwaren</t>
  </si>
  <si>
    <t>Einzelhandelsleistungen mit Nahrungs- und Genussmitteln, Getränken und Tabakwaren (in Verkaufsräumen)</t>
  </si>
  <si>
    <t>Einzelhandelsleistungen mit sonstigen Gütern (in Verkaufsräumen);</t>
  </si>
  <si>
    <t>Einzelhandelsleistungen mit Motorenkraftstoffen (Tankstellen)</t>
  </si>
  <si>
    <t>Einzelhandelsleistungen mit Datenverarbeitungsgeräten, peripheren Geräten und Software</t>
  </si>
  <si>
    <t>Einzelhandelsleistungen mit Telekommunikationsgeräten</t>
  </si>
  <si>
    <t>Einzelhandelsleistungen mit Geräten der Unterhaltungselektronik</t>
  </si>
  <si>
    <t>Einzelhandelsleistungen mit Textilien in Fachgeschäften</t>
  </si>
  <si>
    <t>Einzelhandelsleistungen mit Metallwaren, Anstrichmitteln, Bau- und Heimwerkerbedarf</t>
  </si>
  <si>
    <t>Einzelhandelsleistungen mit Vorhängen, Teppichen, Fußbodenbelägen und Tapeten in Fachgeschäften</t>
  </si>
  <si>
    <t>Einzelhandelsleistungen mit elektrischen Haushaltsgeräten in Fachgeschäften</t>
  </si>
  <si>
    <t>Einzelhandelsleistungen mit Büchern in Fachgeschäften</t>
  </si>
  <si>
    <t>Einzelhandelsleistungen mit bespielten Ton- und Bildträgern in Fachgeschäften</t>
  </si>
  <si>
    <t>Einzelhandelsleistungen mit Fahrrädern, Sport- und Campingartikeln</t>
  </si>
  <si>
    <t>Einzelhandelsleistungen mit Spielwaren in Fachgeschäften</t>
  </si>
  <si>
    <t>Einzelhandelsleistungen mit Bekleidung in Fachgeschäften</t>
  </si>
  <si>
    <t>Einzelhandelsleistungen mit Schuhen und Lederwaren in Fachgeschäften</t>
  </si>
  <si>
    <t>Einzelhandelsleistungen mit pharmazeutischen Artikeln in Fachgeschäften</t>
  </si>
  <si>
    <t>Einzelhandelsleistungen mit medizinischen und orthopädischen Artikeln in Fachgeschäften</t>
  </si>
  <si>
    <t>Einzelhandelsleistungen mit kosmetischen Erzeugnissen und Körperpflegemitteln in Fachgeschäften</t>
  </si>
  <si>
    <t>Einzelhandelsleistungen mit Blumen, Pflanzen, Sämereien, Düngemitteln, zoologischem Bedarf und lebenden Tieren in Fachgeschäften</t>
  </si>
  <si>
    <t>Einzelhandelsleistungen mit Uhren und Schmuck</t>
  </si>
  <si>
    <t>Sonstige Einzelhandelsleistungen in Verkaufsräumen (ohne Antiquitäten und Gebrauchtwaren)</t>
  </si>
  <si>
    <t>Einzelhandelsleistungen mit Gebrauchtwaren in Fachgeschäften</t>
  </si>
  <si>
    <t>Einzelhandelsleistungen mit Nahrungsmitteln, Getränken und Tabakwaren an Verkaufsständen und auf Märkten</t>
  </si>
  <si>
    <t>Einzelhandelsleistungen mit Textilien, Bekleidung und Schuhen an Verkaufsständen und auf Märkten</t>
  </si>
  <si>
    <t>Einzelhandelsleistungen mit sonstigen Gütern an Verkaufsständen und auf Märkten</t>
  </si>
  <si>
    <t>Einzelhandelsleistungen von Versandhausgeschäften oder im Internet</t>
  </si>
  <si>
    <t>Sonstige Einzelhandelsleistungen, nicht in Verkaufsräumen, an Verkaufsständen oder auf Märkten</t>
  </si>
  <si>
    <t xml:space="preserve">Güterbeförderungsleistungen im Eisenbahnverkehr </t>
  </si>
  <si>
    <t>Personenbeförderungsleistungen im Orts- und Nahverkehr zu Lande</t>
  </si>
  <si>
    <t>Sonstige Personenbeförderungsleistungen im Landverkehr a. n. g.</t>
  </si>
  <si>
    <t xml:space="preserve">Güterbeförderungsleistungen im Straßenverkehr </t>
  </si>
  <si>
    <t xml:space="preserve">Umzugstransportleistungen </t>
  </si>
  <si>
    <t>Transportleistungen in Rohrfernleitungen</t>
  </si>
  <si>
    <t>Transportleistungen für sonstige Güter in Rohrfernleitungen</t>
  </si>
  <si>
    <t>Personenbeförderungsleistungen der See- und Küstenschifffahrt</t>
  </si>
  <si>
    <t>Güterbeförderungsleistungen der See- und Küstenschifffahrt</t>
  </si>
  <si>
    <t>Personenbeförderungsleistungen mit Binnenschiffen  </t>
  </si>
  <si>
    <t xml:space="preserve">Güterbeförderungsleistungen mit Binnenschiffen </t>
  </si>
  <si>
    <t>Lagerung und Aufbewahrung von Gastreibstoffen</t>
  </si>
  <si>
    <t>Lagerung und Aufbewahrung von sonstigen Waren</t>
  </si>
  <si>
    <t xml:space="preserve">Dienstleistungen für den Landverkehr 
</t>
  </si>
  <si>
    <t xml:space="preserve">Dienstleistungen für die Schifffahrt 
</t>
  </si>
  <si>
    <t>Dienstleistungen für die Binnenschifffahrt</t>
  </si>
  <si>
    <t>Dienstleistungen für die Luftfahrt</t>
  </si>
  <si>
    <t xml:space="preserve">Frachtumschlagleistungen </t>
  </si>
  <si>
    <t>Frachtumschlagleistungen in Binnenhäfen</t>
  </si>
  <si>
    <t>Sonstige Frachtumschlagleistungen</t>
  </si>
  <si>
    <t>Dienstleistungen von Transportagenturen (Seeschifffahrt)</t>
  </si>
  <si>
    <t>Dienstleistungen von Transportagenturen (Binnenschifffahrt)</t>
  </si>
  <si>
    <t>Dienstleistungen von sonstigen Transportagenturen</t>
  </si>
  <si>
    <t>Sonstige Post-, Kurier- und Expressdienstleistungen</t>
  </si>
  <si>
    <t>Beherbergungsdienstleistungen in Hotels, Gasthöfen und Pensionen</t>
  </si>
  <si>
    <t>Beherbergungsdienstleistungen in Ferienunterkünften und ähnlichen Beherbergungsstätten</t>
  </si>
  <si>
    <t>Sonstige Beherbergungsdienstleistungen</t>
  </si>
  <si>
    <t>Dienstleistungen von Restaurants, Gaststätten, Imbissstuben, Cafés, Eissalons u. Ä.</t>
  </si>
  <si>
    <t>Event-Cateringleistungen</t>
  </si>
  <si>
    <t>Sonstige Verpflegungsdienstleistungen</t>
  </si>
  <si>
    <t>Getränkeausschankleistungen</t>
  </si>
  <si>
    <t>Dienstleistungen betreffend das Verlegen von Büchern</t>
  </si>
  <si>
    <t>Dienstleistungen betreffend das Verlegen von Adressbüchern und Verzeichnissen</t>
  </si>
  <si>
    <t>Dienstleistungen betreffend das Verlegen von Zeitungen</t>
  </si>
  <si>
    <t>Dienstleistungen betreffend das Verlegen von Zeitungen und Zeitschriften</t>
  </si>
  <si>
    <t>Dienstleistungen des sonstigen Verlagswesens</t>
  </si>
  <si>
    <t>Dienstleistungen betreffend das Verlegen von Computerspielen</t>
  </si>
  <si>
    <t>Dienstleistungen betreffend das Verlegen von sonstiger Software</t>
  </si>
  <si>
    <t>Dienstleistungen der Herstellung von Filmen, Videofilmen und Fernsehprogrammen</t>
  </si>
  <si>
    <t>Der Herstellung von Filmen, Videofilmen und Fernsehprogrammen nachgelagerte Dienstleistungen</t>
  </si>
  <si>
    <t>Dienstleistungen des Verleihs und Vertriebs von Filmen, Videofilmen und Fernsehprogrammen</t>
  </si>
  <si>
    <t xml:space="preserve">Kinoleistungen </t>
  </si>
  <si>
    <t>Dienstleistungen von Tonstudios, der Herstellung von Hörfunkbeiträgen sowie des Verlegens von bespielten Tonträgern und Musikalien</t>
  </si>
  <si>
    <t>Hörfunkveranstaltungsleistungen</t>
  </si>
  <si>
    <t>Fernsehveranstaltungsleistungen; Originale von Fernsehsendungen</t>
  </si>
  <si>
    <t>Leitungsgebundene Telekommunikationsdienstleistungen</t>
  </si>
  <si>
    <t>Drahtlose Kommunikationsdienste</t>
  </si>
  <si>
    <t>Satellitentelekommunikationsdienste</t>
  </si>
  <si>
    <t>Sonstige Telekommunikationsleistungen</t>
  </si>
  <si>
    <t>Programmierungsleistungen</t>
  </si>
  <si>
    <t>Dienstleistungen der EDV-Beratung</t>
  </si>
  <si>
    <t>Dienstleistungen des Betriebes von Datenverarbeitungseinrichtungen</t>
  </si>
  <si>
    <t>Sonstige Dienstleistungen der Informationstechnologie und der EDV</t>
  </si>
  <si>
    <t>Datenverarbeitungsdienstleistungen, Hosting-Dienstleistungen und damit verbundene Dienstleistungen</t>
  </si>
  <si>
    <t>Webportal-Dienstleistungen</t>
  </si>
  <si>
    <t>Dienstleistungen von Korrespondenz- und Nachrichtenbüros</t>
  </si>
  <si>
    <t>Sonstige Informationsdienstleistungen, a.n.g.</t>
  </si>
  <si>
    <t>Dienstleistungen von Zentralbanken</t>
  </si>
  <si>
    <t>Dienstleistungen von Kreditinstituten (ohne Spezialkreditinstitute)</t>
  </si>
  <si>
    <t>Dienstleistungen von Beteiligungsgesellschaften</t>
  </si>
  <si>
    <t>Dienstleistungen von Treuhand- und sonstigen Fonds und ähnlichen Finanzinstitutionen</t>
  </si>
  <si>
    <t>Dienstleistungen von Institutionen für Finanzierungsleasing</t>
  </si>
  <si>
    <t>Dienstleistungen von Spezialkreditinstituten</t>
  </si>
  <si>
    <t>Sonstige Finanzdienstleistungen, außer Versicherungen und Pensionen, von Finanzierungsinstitutionen, a.n.g.</t>
  </si>
  <si>
    <t xml:space="preserve">Dienstleistungen von Lebensversicherungsgesellschaften 
</t>
  </si>
  <si>
    <t>Dienstleistungen der Nichtlebensversicherungen</t>
  </si>
  <si>
    <t>Rückversicherungsdienstleistungen</t>
  </si>
  <si>
    <t>Dienstleistungen des Effekten- und Warenhandels</t>
  </si>
  <si>
    <t>Sonstige mit den Finanzdienstleistungen verbundene Dienstleistungen, außer Versicherungen und Pensionen</t>
  </si>
  <si>
    <t>Dienstleistungen der Risiko- und Schadensbewertung</t>
  </si>
  <si>
    <t>Dienstleistungen von Versicherungsmaklern und -agenturen</t>
  </si>
  <si>
    <t xml:space="preserve">Sonstige mit den Tätigkeiten der Versicherungen und Pensionskassen verbundene Dienstleistungen </t>
  </si>
  <si>
    <t xml:space="preserve">Dienstleistungen des Fondsmanagements </t>
  </si>
  <si>
    <t xml:space="preserve">Dienstleistungen des Kaufs und Verkaufs von eigenen Grundstücken, Gebäuden und Wohnungen </t>
  </si>
  <si>
    <t xml:space="preserve">Dienstleistungen der Vermietung und Verpachtung von eigenen oder geleasten Grundstücken, Gebäuden und Wohnungen </t>
  </si>
  <si>
    <t>Dienstleistungen der Vermittlung von Grundstücken, Gebäuden und Wohnungen</t>
  </si>
  <si>
    <t>Dienstleistungen der Verwaltung von Grundstücken, Gebäuden und Wohnungen</t>
  </si>
  <si>
    <t xml:space="preserve">Rechtsberatungsleistungen </t>
  </si>
  <si>
    <t>Wirtschaftsprüfungs- und Steuerberatungsleistungen; Buchführungsleistungen</t>
  </si>
  <si>
    <t xml:space="preserve">Dienstleistungen der Verwaltung und Führung von Unternehmen und Betrieben </t>
  </si>
  <si>
    <t xml:space="preserve">Public-Relations-Beratungsleistungen </t>
  </si>
  <si>
    <t xml:space="preserve">Unternehmensberatungsleistungen </t>
  </si>
  <si>
    <t xml:space="preserve">Architekturbüroleistungen </t>
  </si>
  <si>
    <t>Ingenieurbüroleistungen und damit verbundene technische Beratungsleistungen</t>
  </si>
  <si>
    <t>Sonstige technische Untersuchungsleistungen bezüglich Lebensmittelqualität</t>
  </si>
  <si>
    <t xml:space="preserve">Sonstige technische Untersuchungsleistungen </t>
  </si>
  <si>
    <t>Forschungs- und Entwicklungsleistungen im Bereich Biotechnologie</t>
  </si>
  <si>
    <t xml:space="preserve">Sonstige Forschungs- und Entwicklungsleistungen in den Bereichen Natur-, Ingenieur-, Agrarwissenschaften und Medizin </t>
  </si>
  <si>
    <t xml:space="preserve">Forschungs- und Entwicklungsleistungen in den Bereichen Rechts-, Wirtschafts- und Sozialwissenschaften sowie Sprach-, Kultur- und Kunstwissenschaften </t>
  </si>
  <si>
    <t xml:space="preserve">Dienstleistungen von Werbeagenturen </t>
  </si>
  <si>
    <t>Vermarktungs- und Vermittlungsleistungen für Werbezeiten und Werbeflächen für Funk und Fernsehen</t>
  </si>
  <si>
    <t>Vermarktungs- und Vermittlungsleistungen für Werbezeiten und Werbeflächen in gedruckten Medien</t>
  </si>
  <si>
    <t>Vermarktungs- und Vermittlungsleistungen für Werbezeiten und Werbeflächen in digitalen Medien (Internet)</t>
  </si>
  <si>
    <t>Vermarktungs- und Vermittlungsleistungen für Werbezeiten und Werbeflächen in sonstigen Medien</t>
  </si>
  <si>
    <t xml:space="preserve">Markt- und Meinungsforschungsleistungen </t>
  </si>
  <si>
    <t xml:space="preserve">Spezielle Dienstleistungen im Bereich Design </t>
  </si>
  <si>
    <t xml:space="preserve">Fotografische Dienstleistungen und Fotolaborleistungen </t>
  </si>
  <si>
    <t xml:space="preserve">Übersetzungs- und Dolmetschdienstleistungen </t>
  </si>
  <si>
    <t xml:space="preserve">Sonstige freiberufliche, wissenschaftliche und technische Dienstleistungen, a.n.g. </t>
  </si>
  <si>
    <t xml:space="preserve">Dienstleistungen des Veterinärwesens </t>
  </si>
  <si>
    <t xml:space="preserve">Dienstleistungen der Vermietung von Kraftwagen mit einem Gesamtgewicht von 3,5 t oder weniger </t>
  </si>
  <si>
    <t xml:space="preserve">Dienstleistungen der Vermietung von Lastkraftwagen </t>
  </si>
  <si>
    <t>Dienstleistungen der Vermietung und des Leasings von Sport- und Freizeitgeräten</t>
  </si>
  <si>
    <t xml:space="preserve">Dienstleistungen der Vermietung und des Leasings von sonstigen Gebrauchsgütern </t>
  </si>
  <si>
    <t>Dienstleistungen der Vermietung und des Leasings von landwirtschaftlichen Maschinen und Geräten</t>
  </si>
  <si>
    <t xml:space="preserve">Dienstleistungen der Vermietung und des Leasings von Baumaschinen und -geräten </t>
  </si>
  <si>
    <t>Dienstleistungen der Vermietung und des Leasings von Büromaschinen, Datenverarbeitungsgeräten und -einrichtungen</t>
  </si>
  <si>
    <t xml:space="preserve">Dienstleistungen der Vermietung und des Leasings von sonstigen Maschinen, Geräten und Sachanlagen, a.n.g. </t>
  </si>
  <si>
    <t>Dienstleistungen des Leasings von nichtfinanziellen immateriellen Vermögensgegenständen (ohne urheberrechtlich geschützte Werke)</t>
  </si>
  <si>
    <t xml:space="preserve">Dienstleistungen der Vermittlung von Arbeitskräften </t>
  </si>
  <si>
    <t xml:space="preserve">Dienstleistungen der befristeten Überlassung von Arbeitskräften </t>
  </si>
  <si>
    <t xml:space="preserve">Dienstleistungen der sonstigen Überlassung von Arbeitskräften </t>
  </si>
  <si>
    <t xml:space="preserve">Dienstleistungen von Reisebüros </t>
  </si>
  <si>
    <t xml:space="preserve">Sicherheitsdienstleistungen mithilfe von Überwachungs- und Alarmsystemen </t>
  </si>
  <si>
    <t>Hausmeisterdienstleistungen</t>
  </si>
  <si>
    <t>Allgemeine Gebäudereinigungsleistungen</t>
  </si>
  <si>
    <t>Spezielle Reinigungsleistungen an Gebäuden und Reinigungsleistungen an Maschinen</t>
  </si>
  <si>
    <t>Reinigungsleistungen, a.n.g.</t>
  </si>
  <si>
    <t>Dienstleistungen des Garten- und Landschaftsbaus</t>
  </si>
  <si>
    <t xml:space="preserve">Allgemeine Sekretariats- und Schreibarbeiten </t>
  </si>
  <si>
    <t>Dienstleistungen von Copyshops; Dienstleistungen der Dokumentenvorbereitung und sonstige spezielle Sekretariatsdienstleistungen</t>
  </si>
  <si>
    <t xml:space="preserve">Dienstleistungen von Callcentern </t>
  </si>
  <si>
    <t>Dienstleistungen von Messe-, Ausstellungs- und Kongressveranstaltern</t>
  </si>
  <si>
    <t xml:space="preserve">Dienstleistungen von Inkassobüros und Auskunfteien </t>
  </si>
  <si>
    <t xml:space="preserve">Abfüll- und Verpackungsleistungen </t>
  </si>
  <si>
    <t>Sonstige wirtschaftliche Unterstützungsdienstleistungen für Unternehmen und Privatpersonen, a.n.g.</t>
  </si>
  <si>
    <t xml:space="preserve">Dienstleistungen im Bereich Sport- und Freizeitunterricht </t>
  </si>
  <si>
    <t xml:space="preserve">Dienstleistungen im Bereich Kulturunterricht </t>
  </si>
  <si>
    <t xml:space="preserve">Dienstleistungen von Fahr- und Flugschulen </t>
  </si>
  <si>
    <t xml:space="preserve">Dienstleistungen von Sprachschulen </t>
  </si>
  <si>
    <t xml:space="preserve">Dienstleistungen im Bereich Unterricht, a.n.g. </t>
  </si>
  <si>
    <t xml:space="preserve">Unterstützungsdienstleistungen für den Unterricht </t>
  </si>
  <si>
    <t xml:space="preserve">Dienstleistungen von Krankenhäusern </t>
  </si>
  <si>
    <t xml:space="preserve">Ärztliche Dienstleistungen in Arztpraxen für Allgemeinmedizin </t>
  </si>
  <si>
    <t xml:space="preserve">Ärztliche Dienstleistungen in Facharztpraxen </t>
  </si>
  <si>
    <t xml:space="preserve">Ärztliche Dienstleistungen in Zahnarztpraxen </t>
  </si>
  <si>
    <t>Physiotherapieleistungen</t>
  </si>
  <si>
    <t>Rettungsdienst- und Krankentransportdienstleistungen</t>
  </si>
  <si>
    <t xml:space="preserve">Sonstige Dienstleistungen des Gesundheitswesens, a.n.g. </t>
  </si>
  <si>
    <t xml:space="preserve">Dienstleistungen von Pflegeheimen </t>
  </si>
  <si>
    <t xml:space="preserve">Dienstleistungen von stationären Einrichtungen zur psychosozialen Betreuung, Suchtbekämpfung u. Ä. </t>
  </si>
  <si>
    <t>Dienstleistungen von Altenheimen sowie Alten- und Behindertenwohnheimen</t>
  </si>
  <si>
    <t xml:space="preserve">Dienstleistungen von sonstigen Heimen (ohne Erholungs- und Ferienheime) </t>
  </si>
  <si>
    <t xml:space="preserve">Dienstleistungen der sozialen Betreuung älterer Menschen und Behinderter </t>
  </si>
  <si>
    <t xml:space="preserve">Sonstige Dienstleistungen des Sozialwesens, a.n.g. </t>
  </si>
  <si>
    <t>Dienstleistungen von Bibliotheken</t>
  </si>
  <si>
    <t xml:space="preserve">Dienstleistungen von Archiven </t>
  </si>
  <si>
    <t>Dienstleistungen von Museen</t>
  </si>
  <si>
    <t xml:space="preserve">Dienstleistungen von Wirtschafts- und Arbeitgeberverbänden </t>
  </si>
  <si>
    <t xml:space="preserve">Reparaturarbeiten an Datenverarbeitungsgeräten und peripheren Geräten </t>
  </si>
  <si>
    <t>Reparaturarbeiten an Telekommunikationsgeräten</t>
  </si>
  <si>
    <t xml:space="preserve">Reparaturarbeiten an Geräten der Unterhaltungselektronik </t>
  </si>
  <si>
    <t xml:space="preserve">Reparaturarbeiten an elektrischen Haushaltsgeräten und Gartengeräten </t>
  </si>
  <si>
    <t xml:space="preserve">Reparaturarbeiten an Möbeln und Einrichtungsgegenständen </t>
  </si>
  <si>
    <t xml:space="preserve">Reparaturarbeiten an sonstigen Gebrauchsgütern </t>
  </si>
  <si>
    <t xml:space="preserve">Sonstige überwiegend persönliche Dienstleistungen, a.n.g. </t>
  </si>
  <si>
    <t>Growing of rice</t>
  </si>
  <si>
    <t>Growing of vegetables, including melons, and of roots and tubers</t>
  </si>
  <si>
    <t>Growing of sugar cane</t>
  </si>
  <si>
    <t>Growing of tobacco</t>
  </si>
  <si>
    <t>Growing of grapes</t>
  </si>
  <si>
    <t>Service activity related to forestry</t>
  </si>
  <si>
    <t>Processing and preserving of fish, crustaceans and molluscs</t>
  </si>
  <si>
    <t>Processing and preserving of potatoes</t>
  </si>
  <si>
    <t>Other processing and preserving of fruit and vegetables</t>
  </si>
  <si>
    <t>Manufacture of oils and other liquid fats</t>
  </si>
  <si>
    <t>Manufacture of grain mill products</t>
  </si>
  <si>
    <t>Production of sugar</t>
  </si>
  <si>
    <t>Manufacture of prepared feeds for farm animals</t>
  </si>
  <si>
    <t>Manufacture of prepared pet food</t>
  </si>
  <si>
    <t>Manufacture of workwear</t>
  </si>
  <si>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</si>
  <si>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</si>
  <si>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</si>
  <si>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</si>
  <si>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</si>
  <si>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</si>
  <si>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paperboard</t>
  </si>
  <si>
    <t>Manufacture of corrugated paper and paperboard and of containers of paper and paperboard</t>
  </si>
  <si>
    <t>Manufacture of paper stationery</t>
  </si>
  <si>
    <t>Manufacture of other articles of paper and paperboard</t>
  </si>
  <si>
    <t>Printing of newspapers</t>
  </si>
  <si>
    <t>Other printing</t>
  </si>
  <si>
    <t>Pre-press and pre-media services</t>
  </si>
  <si>
    <t>Binding and related services</t>
  </si>
  <si>
    <t>Manufacture of dyes and pigments</t>
  </si>
  <si>
    <t>Manufacture of plastics in primary forms</t>
  </si>
  <si>
    <t>Manufacture of other chemical products n.e.c.</t>
  </si>
  <si>
    <t>Manufacture of glass fibres</t>
  </si>
  <si>
    <t>Manufacture of rubber tyres and tubes; retreading and rebuilding of rubber tyres</t>
  </si>
  <si>
    <t>Manufacture of plastic plates, sheets, tubes and profiles</t>
  </si>
  <si>
    <t>Manufacture of plastic packing goods</t>
  </si>
  <si>
    <t>Manufacture of builders’ ware of plastic</t>
  </si>
  <si>
    <t>Manufacture of other plastic products</t>
  </si>
  <si>
    <t>Manufacture of bricks, tiles and construction products, in baked clay</t>
  </si>
  <si>
    <t>Manufacture of tubes, pipes, hollow profiles and related fittings, of steel</t>
  </si>
  <si>
    <t>Manufacture of cold drawn bars</t>
  </si>
  <si>
    <t>Manufacture of cold forming products</t>
  </si>
  <si>
    <t>Manufacture of wire products</t>
  </si>
  <si>
    <t xml:space="preserve">  </t>
  </si>
  <si>
    <t>Manufacture of metal structures and parts of structures</t>
  </si>
  <si>
    <t>Manufacture of builders’ joinery components of metal</t>
  </si>
  <si>
    <t>Manufacture of other tanks, reservoirs and containers of metal</t>
  </si>
  <si>
    <t>Forging, pressing, stamping and roll-forming of metal; powder metallurgy</t>
  </si>
  <si>
    <t>Treatment and coating of metals</t>
  </si>
  <si>
    <t>Mechanical treatment of metal components</t>
  </si>
  <si>
    <t>Manufacture of knives and cutlery</t>
  </si>
  <si>
    <t>Manufacture of locks and hinges</t>
  </si>
  <si>
    <t>Manufacture of tools</t>
  </si>
  <si>
    <t>Manufacture of metal containers</t>
  </si>
  <si>
    <t xml:space="preserve">Manufacture of metal packaging </t>
  </si>
  <si>
    <t>Manufacture of wire products, chain and springs</t>
  </si>
  <si>
    <t>Manufacture of fasteners and screws</t>
  </si>
  <si>
    <t>Manufacture of other fabricated metal products n.e.c.</t>
  </si>
  <si>
    <t>Manufacture of electronic components</t>
  </si>
  <si>
    <t>Manufacture of computers and peripheral equipment</t>
  </si>
  <si>
    <t>Manufacture of electric motors, generators and transformers</t>
  </si>
  <si>
    <t>Manufacture of other electronic and electric wires and cables</t>
  </si>
  <si>
    <t>Manufacture of metal forming machinery</t>
  </si>
  <si>
    <t>Manufacture of other machine tools</t>
  </si>
  <si>
    <t>Manufacture of machinery for mining, quarrying and construction</t>
  </si>
  <si>
    <t>Manufacture of other special-purpose machinery n.e.c.</t>
  </si>
  <si>
    <t>Manufacture of other motor vehicles, except motorcycles</t>
  </si>
  <si>
    <t>Manufacture of office and shop furniture</t>
  </si>
  <si>
    <t>Manufacture of kitchen furniture</t>
  </si>
  <si>
    <t>Manufacture of other furniture</t>
  </si>
  <si>
    <t>Repair and maintenance of fabricated metal products</t>
  </si>
  <si>
    <t>Repair and maintenance of machinery</t>
  </si>
  <si>
    <t>Repair and maintenance of electronic and optical equipment</t>
  </si>
  <si>
    <t>Repair and maintenance of electrical equipment</t>
  </si>
  <si>
    <t>Repair and maintenance of ships and boats</t>
  </si>
  <si>
    <t>Installation of industrial machinery and equipment</t>
  </si>
  <si>
    <t>Production of electricity</t>
  </si>
  <si>
    <t>Transmission of electricity</t>
  </si>
  <si>
    <t>Distribution of electricity</t>
  </si>
  <si>
    <t>Trade of electricity</t>
  </si>
  <si>
    <t>Manufacture of gaseous fuels</t>
  </si>
  <si>
    <t>Distribution of gaseous fuels through mains</t>
  </si>
  <si>
    <t>Trade of gaseous fuels through mains</t>
  </si>
  <si>
    <t>Steam, hot water and air conditioning generation and supply</t>
  </si>
  <si>
    <t>SEWAGE DISPOSAL AND TREATMENT</t>
  </si>
  <si>
    <t>Collection of non-hazardous waste</t>
  </si>
  <si>
    <t>Collection of hazardous waste</t>
  </si>
  <si>
    <t>Treatment and disposal of non-hazardous waste</t>
  </si>
  <si>
    <t>Hazardous waste processing and neutralizing</t>
  </si>
  <si>
    <t>Dismantling of wrecks</t>
  </si>
  <si>
    <t>Recovery of sorted materials</t>
  </si>
  <si>
    <t>Remediation activities and other waste management services</t>
  </si>
  <si>
    <t>Development of building projects</t>
  </si>
  <si>
    <t>Construction of residential and non-residential buildings</t>
  </si>
  <si>
    <t>Construction of roads and motorways</t>
  </si>
  <si>
    <t>Construction of railways and subways</t>
  </si>
  <si>
    <t>Construction of bridges and tunnels</t>
  </si>
  <si>
    <t>Construction of transmission pipelines and distribution networks</t>
  </si>
  <si>
    <t>Construction of telecommunication and power supply lines</t>
  </si>
  <si>
    <t>Construction of water projects</t>
  </si>
  <si>
    <t>Construction of other civil engineering projects n.e.c.</t>
  </si>
  <si>
    <t>Demolition and pulling down of building structures</t>
  </si>
  <si>
    <t>Construction site preparation</t>
  </si>
  <si>
    <t>Test drilling and boring</t>
  </si>
  <si>
    <t>Electrical wiring</t>
  </si>
  <si>
    <t>Plumbing, heat, gas and air-conditioning installation</t>
  </si>
  <si>
    <t>Other construction installation</t>
  </si>
  <si>
    <t>Plastering</t>
  </si>
  <si>
    <t>Building joinery installation</t>
  </si>
  <si>
    <t>Floor covering, wallpapering and wall facing</t>
  </si>
  <si>
    <t>Painting and glazing</t>
  </si>
  <si>
    <t>Other building completion work</t>
  </si>
  <si>
    <t>Roofing activities</t>
  </si>
  <si>
    <t>Other specialised construction activities n.e.c.</t>
  </si>
  <si>
    <t>Wholesale and retail trade of passenger cars and delivery vans</t>
  </si>
  <si>
    <t>Wholesale and retail trade of other motor vehicles, except motorcycles</t>
  </si>
  <si>
    <t>Maintenance and repair of motor vehicles, except motorcycles</t>
  </si>
  <si>
    <t>Trade services of motor vehicle parts and accessories, excluding motorcycles</t>
  </si>
  <si>
    <t>Retail sale of motor vehicle parts and accessories, excluding motorcycles</t>
  </si>
  <si>
    <t>Agents involved in the sale of agricultural produce, live animals, textile raw materials and semi-finished goods</t>
  </si>
  <si>
    <t>Agents involved in the sale of fuels, ores, metals and industrial chemicals</t>
  </si>
  <si>
    <t>Agents involved in the sale of wood and building materials</t>
  </si>
  <si>
    <t>Agents involved in the sale of machinery, industrial equipment, ships and aircraft</t>
  </si>
  <si>
    <t>Agents involved in the sale of furniture, household goods, hardware and ironmongery</t>
  </si>
  <si>
    <t>Agents specialised in the sale of other particular products</t>
  </si>
  <si>
    <t>Agents involved in the sale of a variety of goods</t>
  </si>
  <si>
    <t>Wholesale of grain, unprocessed tobacco, seeds and animal feeds</t>
  </si>
  <si>
    <t>Wholesale of fruit and vegetables</t>
  </si>
  <si>
    <t>Wholesale of sugar, chocolate, sugar confectionery and bread products</t>
  </si>
  <si>
    <t>Wholesale of other food, including fish, crustaceans and molluscs</t>
  </si>
  <si>
    <t>Wholesale of electrical household appliances</t>
  </si>
  <si>
    <t>Wholesale of china, ceramics and glassware as well as cleansers</t>
  </si>
  <si>
    <t>Wholesale of pharmaceutical and medical goods;</t>
  </si>
  <si>
    <t>Wholesale of furniture, carpets and lighting equipment</t>
  </si>
  <si>
    <t>Wholesale of other household goods</t>
  </si>
  <si>
    <t>Wholesale of computers, computer peripheral equipment and software</t>
  </si>
  <si>
    <t>Wholesale of electronic and telecommunications equipment and parts</t>
  </si>
  <si>
    <t>Wholesale of mining, construction and civil engineering machinery</t>
  </si>
  <si>
    <t>Wholesale of office furniture;</t>
  </si>
  <si>
    <t>Wholesale of other machinery and office equipment</t>
  </si>
  <si>
    <t>Wholesale of other machinery and equipment</t>
  </si>
  <si>
    <t>Wholesale of fuels and related products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</si>
  <si>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</si>
  <si>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</si>
  <si>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</si>
  <si>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</si>
  <si>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</si>
  <si>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</si>
  <si>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t>Retail sale in non-specialised stores with food, beverages or tobacco predominating</t>
  </si>
  <si>
    <t>Other retail sale in non-specialised stores</t>
  </si>
  <si>
    <t>Retail sale of fruit and vegetables in specialised stores</t>
  </si>
  <si>
    <t>Retail sale of automotive fuel at petrol stations</t>
  </si>
  <si>
    <t>Retail sale of computers, peripheral units and software in specialised stores</t>
  </si>
  <si>
    <t>Retail sale of telecommunications equipment in specialised stores;</t>
  </si>
  <si>
    <t>Retail sale of audio and video equipment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</si>
  <si>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</si>
  <si>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</si>
  <si>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</si>
  <si>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</si>
  <si>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pharmaceutical products in specialised stores</t>
  </si>
  <si>
    <t>Retail sale of flowers, plants, seeds, fertilisers, pet animals and pet food in specialised stores</t>
  </si>
  <si>
    <t>Other retail sale of new goods in specialised stores</t>
  </si>
  <si>
    <t>Retail sale of second-hand goods in specialised stores</t>
  </si>
  <si>
    <t>Retail sale via stalls and markets of food, beverages and tobacco products</t>
  </si>
  <si>
    <t>Retail sale via mail order houses or via Internet</t>
  </si>
  <si>
    <t>Other retail sale not via stores, stalls or markets</t>
  </si>
  <si>
    <t>Passenger rail transport, interurban</t>
  </si>
  <si>
    <t>Urban and suburban passenger land transport</t>
  </si>
  <si>
    <t>Taxi operation</t>
  </si>
  <si>
    <t>Freight transport by road</t>
  </si>
  <si>
    <t>Removal services</t>
  </si>
  <si>
    <t>Fuel gas transport via pipeline</t>
  </si>
  <si>
    <t>Inland passenger water transport </t>
  </si>
  <si>
    <t>Inland freight water transport</t>
  </si>
  <si>
    <t>Passenger transport by air</t>
  </si>
  <si>
    <t>Freight transport by air</t>
  </si>
  <si>
    <t>Fuel gas warehousing and storage</t>
  </si>
  <si>
    <t>Warehousing and storage of other goods</t>
  </si>
  <si>
    <t>Service activities incidental to land transportation</t>
  </si>
  <si>
    <t>Service activities incidental to sea transportation</t>
  </si>
  <si>
    <t>Service activities incidental to inland transportation</t>
  </si>
  <si>
    <t>Service activities incidental to air transportation</t>
  </si>
  <si>
    <t>Transhipment of goods in sea ports</t>
  </si>
  <si>
    <t>Transhipment of goods in inland ports</t>
  </si>
  <si>
    <t>Transhipment of goods in other transhipment points</t>
  </si>
  <si>
    <t>Activities of sea transport agencies</t>
  </si>
  <si>
    <t>Activities of inland transport agencies</t>
  </si>
  <si>
    <t>Activities of other transport agencies</t>
  </si>
  <si>
    <t>Hotels and similar accommodation</t>
  </si>
  <si>
    <t>Holiday and other short-stay accommodation</t>
  </si>
  <si>
    <t>Camping grounds (including grounds for camping vehicles), and campsites</t>
  </si>
  <si>
    <t>Other accommodation</t>
  </si>
  <si>
    <t>Restaurants and other eating places</t>
  </si>
  <si>
    <t>Mobile eating places</t>
  </si>
  <si>
    <t>Event catering activities</t>
  </si>
  <si>
    <t>Other food service activities</t>
  </si>
  <si>
    <t>Beverage serving activities</t>
  </si>
  <si>
    <t>Book publishing</t>
  </si>
  <si>
    <t>Publishing of directories and lists (e.g. mailing or phone lists)</t>
  </si>
  <si>
    <t>Publishing of newspapers</t>
  </si>
  <si>
    <t>Publishing of journals and other periodicals</t>
  </si>
  <si>
    <t>Other publishing activities</t>
  </si>
  <si>
    <t>Publishing of computer games</t>
  </si>
  <si>
    <t>Other software publishing</t>
  </si>
  <si>
    <t>Motion picture, video and television programme production activities</t>
  </si>
  <si>
    <t>Motion picture, video and television programme post-production activities</t>
  </si>
  <si>
    <t>Sound recording and music publishing activities</t>
  </si>
  <si>
    <t>Radio broadcasting</t>
  </si>
  <si>
    <t>General access and subscription television broadcasting</t>
  </si>
  <si>
    <t>Wired telecommunications activities</t>
  </si>
  <si>
    <t>Wireless telecommunications activities, except satellite telecommunications</t>
  </si>
  <si>
    <t>Satellite telecommunications activities</t>
  </si>
  <si>
    <t>Computer programming activities</t>
  </si>
  <si>
    <t>Computer consultancy activities</t>
  </si>
  <si>
    <t>Computer facilities management activities</t>
  </si>
  <si>
    <t>Other information technology and computer service activities</t>
  </si>
  <si>
    <t>Data processing, hosting and related activities</t>
  </si>
  <si>
    <t>Web portals</t>
  </si>
  <si>
    <t>News agency activities</t>
  </si>
  <si>
    <t>Other information service activities n.e.c.</t>
  </si>
  <si>
    <t>Activities of financial holding companies</t>
  </si>
  <si>
    <t>Trusts, funds and similar financial entities</t>
  </si>
  <si>
    <t>Finance lease</t>
  </si>
  <si>
    <t>Other credit granting</t>
  </si>
  <si>
    <t>Other financial service activities, except insurance and pension funding, n.e.c</t>
  </si>
  <si>
    <t>Life insurance</t>
  </si>
  <si>
    <t>Other personal and property insurance</t>
  </si>
  <si>
    <t>Reinsurance</t>
  </si>
  <si>
    <t>Security and commodity contracts brokerage</t>
  </si>
  <si>
    <t>Other activities auxiliary to financial services, except insurance and pension funding</t>
  </si>
  <si>
    <t>Risk and damage evaluation</t>
  </si>
  <si>
    <t>Insurance agents and brokers</t>
  </si>
  <si>
    <t>Other activities auxiliary to insurance and pension funding</t>
  </si>
  <si>
    <t>Buying and selling of own real properties</t>
  </si>
  <si>
    <t>Renting and operating of own or leased real properties</t>
  </si>
  <si>
    <t>Real estate agencies</t>
  </si>
  <si>
    <t>Management of real properties on a fee or contract basis</t>
  </si>
  <si>
    <t>Legal activities</t>
  </si>
  <si>
    <t>Accounting, bookkeeping and auditing activities; tax consultancy</t>
  </si>
  <si>
    <t>Activities of head offices and holding companies, except financial holding companies</t>
  </si>
  <si>
    <t>Public relations and communication activities</t>
  </si>
  <si>
    <t>Business and other management consultancy activities</t>
  </si>
  <si>
    <t>Architectural activities</t>
  </si>
  <si>
    <t>Engineering activities and related technical consultancy</t>
  </si>
  <si>
    <t>Food quality testing and analysis</t>
  </si>
  <si>
    <t>Other technical testing and analysis</t>
  </si>
  <si>
    <t>Research and experimental development work on biotechnology</t>
  </si>
  <si>
    <t>Other research and experimental development work on other natural sciences and engineering</t>
  </si>
  <si>
    <t>Research and experimental development work on social sciences and humanities</t>
  </si>
  <si>
    <t>Advertising agencies</t>
  </si>
  <si>
    <t>Intermediation in the sale of time and place on advertising aims in the radio and television</t>
  </si>
  <si>
    <t>Intermediation in the sale of place on advertising aims in printed media</t>
  </si>
  <si>
    <t>Intermediation in the sale of the place on advertising aims in electronic media (Internet)</t>
  </si>
  <si>
    <t>Intermediation in the sale of time and place on advertising aims in other media</t>
  </si>
  <si>
    <t>Market research and public opinion polling</t>
  </si>
  <si>
    <t>Specialised design activities</t>
  </si>
  <si>
    <t>Photographic activities</t>
  </si>
  <si>
    <t>Translation and interpretation activities</t>
  </si>
  <si>
    <t>Other professional, scientific and technical activities n.e.c.</t>
  </si>
  <si>
    <t>Renting and leasing of passenger cars and delivery vans</t>
  </si>
  <si>
    <t>Renting and leasing of other motor vehicles, except motorcycles</t>
  </si>
  <si>
    <t>Renting and leasing of agricultural machinery and equipment</t>
  </si>
  <si>
    <t>Renting and leasing of construction machinery and equipment</t>
  </si>
  <si>
    <t>Renting and leasing of office machines and equipment (including computers)</t>
  </si>
  <si>
    <t>Renting and leasing of other machinery, equipment and tangible goods n.e.c.</t>
  </si>
  <si>
    <t>Leasing of intellectual property and similar products, except copyrighted works</t>
  </si>
  <si>
    <t>Activities of employment placement agencies;</t>
  </si>
  <si>
    <t>Temporary employment agency activities</t>
  </si>
  <si>
    <t>Other human resources provision</t>
  </si>
  <si>
    <t>Private security activities, excluding security systems service activities</t>
  </si>
  <si>
    <t>Security systems service activities</t>
  </si>
  <si>
    <t>Building cleaning support activities</t>
  </si>
  <si>
    <t>Non-specialised cleaning of buildings and industrial facilities</t>
  </si>
  <si>
    <t>Specialised cleaning of buildings and industrial facilities</t>
  </si>
  <si>
    <t>Other cleaning activities</t>
  </si>
  <si>
    <t>Landscape management related services</t>
  </si>
  <si>
    <t>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</si>
  <si>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</si>
  <si>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</si>
  <si>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</si>
  <si>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</si>
  <si>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Other business support service activities n.e.c.</t>
  </si>
  <si>
    <t>Fire fighting systems</t>
  </si>
  <si>
    <t>Schools of higher education</t>
  </si>
  <si>
    <t>Out-of-school forms of sports and leisure education</t>
  </si>
  <si>
    <t>Out-of-school forms of cultural education</t>
  </si>
  <si>
    <t>Other out-of-school forms of education n.e.c.</t>
  </si>
  <si>
    <t>Educational support activities</t>
  </si>
  <si>
    <t>Other human health activities n.e.c.</t>
  </si>
  <si>
    <t>Other entertainment and recreation activities</t>
  </si>
  <si>
    <t>Trade union activities</t>
  </si>
  <si>
    <t>Activities of other membership organisations n.e.c.</t>
  </si>
  <si>
    <t>Repair and maintenance of computers and peripheral equipment</t>
  </si>
  <si>
    <t>Repair and maintenance of (tele)communications equipment</t>
  </si>
  <si>
    <t>Repair and maintenance of household appliances and home and garden equipment</t>
  </si>
  <si>
    <t>Other service activities, n.e.c.</t>
  </si>
  <si>
    <t>Zdarzenia po dniu bilansowym</t>
  </si>
  <si>
    <t>Nagłówek arkuszy</t>
  </si>
  <si>
    <t>nota 1.12 - 1.19</t>
  </si>
  <si>
    <t>Liczba akcji obejmowanych przez akcjonariuszy w prostej spółce akcyjnej w zamian za wkłady niepieniężne, których przedmiotem jest prawo niezbywalne lub swiadczenie pracy, lub usług.</t>
  </si>
  <si>
    <t>Wartość żywności przekazanej organizacjom pozarządowym</t>
  </si>
  <si>
    <t>Kwota opłaty za marnowanie żywności</t>
  </si>
  <si>
    <t>Informacja o wynagrodzeniu firmy audytorskiej, wypłaconym lub należnym za rok obrotowy</t>
  </si>
  <si>
    <t>Inne usługi atestacyjne</t>
  </si>
  <si>
    <t>Badanie ustawowe w rozumieniu art. 2 pkt 1 ustawy o biegłych rewidentach</t>
  </si>
  <si>
    <t>Sprawozdanie finansowe spółki nie podlega konsolidacji.</t>
  </si>
  <si>
    <t>Informacje dodatkowe w zakresie instrumentów finansowych, zgodnie z §40.1  Rozporządzenia Ministra Finansów z dnia 12.12.2001 w sprawie szczegółowych zasad uznawania, metod wyceny, zakresu ujawniania i sposobu prezentacji instrumentów finansowych</t>
  </si>
  <si>
    <t>Spółka zastosowała uproszczenia wynikające z art. 28b ust. 1 Ustawy o rachunkowości i nie stosuje przepisów w/w Rozporządzenia.</t>
  </si>
  <si>
    <t>Podstawowa charakterystyka, ilość i wartość instrumentów finansowych, w tym opis istotnych warunków i terminów, które mogą wpływać na wielkość, rozkład w czasie oraz pewność przyszłych przepływów pieniężnych</t>
  </si>
  <si>
    <t>Spółka nie wyceniała aktywów i zobowiązań w wartości godziwej.</t>
  </si>
  <si>
    <t>Pożyczki udzielone i należności własne</t>
  </si>
  <si>
    <t>Nie wystąpiły</t>
  </si>
  <si>
    <t xml:space="preserve">Aktywa finansowe utrzymywane do terminu wymagalności </t>
  </si>
  <si>
    <t>Aktywa finansowe dostępne do sprzedaży</t>
  </si>
  <si>
    <t>Aktywa finansowe przeznaczone do obrotu</t>
  </si>
  <si>
    <t>Informacje dotyczące odpisów aktualizujących z tytułu trwałej utraty wartości aktywów finansowych</t>
  </si>
  <si>
    <t xml:space="preserve">Informacje o odsetkach naliczonych od dłużnych instrumentów finansowych, pożyczek udzielonych i należności własnych </t>
  </si>
  <si>
    <t>Informacje o niezrealizowanych odsetkach od udzielonych pożyczek i należności własnych, które objęto odpisem aktualizującym w roku obrotowym</t>
  </si>
  <si>
    <t xml:space="preserve">Informacje o aktywach finansowych wycenianych w wartości godziwej </t>
  </si>
  <si>
    <t>Zobowiązania finansowe - charakterystyka instrumentów finansowych</t>
  </si>
  <si>
    <t>Zobowiązania finansowe przeznaczone do obrotu</t>
  </si>
  <si>
    <t>Instrumenty zabezpieczające</t>
  </si>
  <si>
    <t>Pozostałe zobowiązania finansowe</t>
  </si>
  <si>
    <t>Koszty z tytułu odsetek od zobowiązań finansowych</t>
  </si>
  <si>
    <t>Cele i zasady zarządzania ryzykiem finansowym, w tym dotyczące zabezpieczenia podstawowych rodzajów planowanych transakcji oraz uprawdopodobnionych przyszłych zobowiązań</t>
  </si>
  <si>
    <t>Spółka nie stosuje rachunkowości zabezpieczeń.</t>
  </si>
  <si>
    <t>Aktywa finansowe - charakterystyka instrumentów finansowych</t>
  </si>
  <si>
    <t>Kwota umowna</t>
  </si>
  <si>
    <t>Część krótkoterminowa</t>
  </si>
  <si>
    <t>Część długoterminowa</t>
  </si>
  <si>
    <t>Warunki oprocentowania</t>
  </si>
  <si>
    <t>Zabezpieczenia</t>
  </si>
  <si>
    <t>Rodzaj zobowiązania</t>
  </si>
  <si>
    <t>Kredyt inwestycyjny</t>
  </si>
  <si>
    <t>Pożyczka grupowa</t>
  </si>
  <si>
    <t>Odsetki naliczone i zapłacone</t>
  </si>
  <si>
    <t>Odsetki naliczone lecz nie zapłacone</t>
  </si>
  <si>
    <t>do 3 m-cy</t>
  </si>
  <si>
    <t>3 - 12 m-cy</t>
  </si>
  <si>
    <t>powyżej 12 m-cy</t>
  </si>
  <si>
    <t>Pozostałe zobowiązania krótkoterminowe, w tym:</t>
  </si>
  <si>
    <t>dłużne papiery wartościowe</t>
  </si>
  <si>
    <t>zobowiązania finansowe inne</t>
  </si>
  <si>
    <t>Długoterminowe zobowiązania finansowe</t>
  </si>
  <si>
    <t>Zarządzanie ryzykiem związanym z instrumentami finansowymi polega przede wszystkim na planowaniu przepływów pieniężnych oraz monitorowaniu zaangażowania własnych środków finansowych.</t>
  </si>
  <si>
    <t>Ryzyko walutowe</t>
  </si>
  <si>
    <t>Ryzyko stopy procentowej</t>
  </si>
  <si>
    <t>Ryzyko kredytowe</t>
  </si>
  <si>
    <t>Ujmowanie leasingu</t>
  </si>
  <si>
    <t>Ujmowanie i wycena instrumentów finansowych</t>
  </si>
  <si>
    <t>Spółka stosuje uproszczenia wynikające z art. 28b ust. 1 UoR i w związku z tym nie stosuje przepisów Rozporządzenia Ministra Finansów z dnia 12 grudnia 2001 r. w sprawie szczegółowych zasad uznawania, metod wyceny, zakresu ujawniania i sposobu prezentacji instrumentów finansowych.</t>
  </si>
  <si>
    <t>Spółka stosuje przepisy Rozporządzenia Ministra Finansów z dnia 12 grudnia 2001 r. w sprawie szczegółowych zasad uznawania, metod wyceny, zakresu ujawniania i sposobu prezentacji instrumentów finansowych.</t>
  </si>
  <si>
    <t>Odpisy amortyzacyjne od środków trwałych oraz wartości niematerialnych prawnych dokonywane są na podstawie planu amortyzacji zawierającego kwoty rocznych odpisów i stawki amortyzacji. Umarzania środków trwałych oraz wartości niematerialnych i prawnych dokonuje się w oparciu o aktualny plan amortyzacji. Przy ustalaniu okresu amortyzacji i stawki amortyzacyjnej uwzględnia się okres ekonomicznej użyteczności środka trwałego oraz wartości niematerialnej i prawnej oraz przewidywaną przy likwidacji cenę sprzedaży netto istotnej pozostałości środka trwałego.</t>
  </si>
  <si>
    <t>Zwiększenia, z tytułu nabycia</t>
  </si>
  <si>
    <t>Zmniejszenia z tytułu rozchodu</t>
  </si>
  <si>
    <t>Zwiększenia z tytułu umorzenia</t>
  </si>
  <si>
    <t>Spółka nie użytkuje wieczyście gruntów.</t>
  </si>
  <si>
    <t xml:space="preserve">Spółka nie posiada nieamortyzowanych środków trwałych, używanych na podstawie umów najmu, dzierżawy  lub umów o podobnym charakterze. </t>
  </si>
  <si>
    <t>Grunt użytkowany wieczyście</t>
  </si>
  <si>
    <t>Powierzchnia</t>
  </si>
  <si>
    <t>Rodzaj środka trwałego</t>
  </si>
  <si>
    <t>Stan na koniec 
roku obrotowego</t>
  </si>
  <si>
    <t>Stand am Ende 
des Geschäftsjahres</t>
  </si>
  <si>
    <t>Spółka nie posiada zobowiązań zabezpieczonych na majątku.</t>
  </si>
  <si>
    <t>Wartość na dzień bilansowy</t>
  </si>
  <si>
    <t>Rodzaj zabezpieczenia</t>
  </si>
  <si>
    <t>Wykaz istotnych czynnych i biernych rozliczeń międzyokresowych</t>
  </si>
  <si>
    <t>Spółka nie posiada na dzień bilansowy środków pieniężnych zgromadzonych na rachunku VAT.</t>
  </si>
  <si>
    <t>Spółka nie dokonywała odpisów aktualizujących środki trwałe zarówno w bieżącym roku obrotowym, jak i w roku poprzednim.</t>
  </si>
  <si>
    <t>pracownicy umysłowi</t>
  </si>
  <si>
    <t>pracownicy fizyczni</t>
  </si>
  <si>
    <t>pozostali</t>
  </si>
  <si>
    <t>Spółka nie zatrudnia pracowników.</t>
  </si>
  <si>
    <t>Spółka nie ma obowiązku sporządzania rachunku przepływów pieniężnych.</t>
  </si>
  <si>
    <t>Spółka nie dokonywała odpisów aktualizujących zapasy zarówno w bieżącym roku obrotowym, jak i w roku poprzednim.</t>
  </si>
  <si>
    <t>Wynagrodzenie Członków Zarządu</t>
  </si>
  <si>
    <t>Spółka nie korzystała z usług firmy audytorskiej, zarówno w bieżącym roku obrotowym jak i w roku poprzednim.</t>
  </si>
  <si>
    <t>W roku obrotowym nie dokonywano korekty błędów lat ubiegłych.</t>
  </si>
  <si>
    <t>Nie planuje się również istotnych nakładów na niefinansowe aktywa trwałe w kolejnym roku obrotowym.</t>
  </si>
  <si>
    <t>Informacje o nabyciu udziałów (akcji) własnych</t>
  </si>
  <si>
    <t>Information on purchase of treasury shares</t>
  </si>
  <si>
    <t>Spółka nie nabyła w roku obrotowym udziałów (akcji) własnych.</t>
  </si>
  <si>
    <t>1. Czy spółka jest jednostką małą / mikro?</t>
  </si>
  <si>
    <t>2. Czy klient chce, by sporządzać sprawozdanie z działalności?</t>
  </si>
  <si>
    <t>Metoda wyceny rozchodu zapasów</t>
  </si>
  <si>
    <t>Dla potrzeb wyceny rozchodu zapasów wykorzystywana jest metoda FIFO.</t>
  </si>
  <si>
    <t>Dla potrzeb wyceny rozchodu zapasów wykorzystywana jest metoda średniej ważonej.</t>
  </si>
  <si>
    <t>Nie dotyczy, nie istnieją niepewności co do możliwości kontynuowania działalności przez Spółkę.</t>
  </si>
  <si>
    <t>Post office in:</t>
  </si>
  <si>
    <t>Tangible and intangible assets are depreciated and amortised, respectively, on the basis of a depreciation (amortisation) schedule which defines the amounts of annual depreciation (amortisation) charges and depreciation (amortisation) rates. Tangible assets and intangible assets are depreciated and amortised, respectively, on the basis of the valid depreciation (amortisation) schedule. The amortisation/depreciation period and the amortisation/depreciation rate are determined taking into account the economic useful life of a given tangible asset or intangible asset, as well as the estimated net selling price of significant residue of the tangible asset upon liquidation.</t>
  </si>
  <si>
    <t>Recognition of lease</t>
  </si>
  <si>
    <t>Recognition and valuation of financial instruments</t>
  </si>
  <si>
    <t>The Company applies simplifications under Article 28b(1) of the Accounting Act and therefore does not follow the Regulation of the Minister of Finance of 12 December 2001 on the detailed rules for the recognition, the methods of valuation, the scope of disclosure and the manner of presentation of financial instruments.</t>
  </si>
  <si>
    <t>The Company follows the Regulation of the Minister of Finance of 12 December 2001 on the detailed rules for the recognition, the methods of valuation, the scope of disclosure and the manner of presentation of financial instruments.</t>
  </si>
  <si>
    <t>Post-balance sheet events</t>
  </si>
  <si>
    <t>President of the Management Board</t>
  </si>
  <si>
    <t>Additions on account of acquisition</t>
  </si>
  <si>
    <r>
      <t xml:space="preserve">Disposals </t>
    </r>
    <r>
      <rPr>
        <sz val="10"/>
        <color rgb="FF00B050"/>
        <rFont val="Arial"/>
        <family val="2"/>
        <charset val="238"/>
      </rPr>
      <t/>
    </r>
  </si>
  <si>
    <t xml:space="preserve">Disposals </t>
  </si>
  <si>
    <t>The Company does not use any land under usufruct right.</t>
  </si>
  <si>
    <t>Area</t>
  </si>
  <si>
    <t>The Company does not own non-depreciated tangible assets used under rental, leasehold, lease or other similar agreements.</t>
  </si>
  <si>
    <t>Tangible asset</t>
  </si>
  <si>
    <t>List of significant items of prepayments and accruals</t>
  </si>
  <si>
    <t>The Company has no liabilities secured against its assets.</t>
  </si>
  <si>
    <t>Type of liability</t>
  </si>
  <si>
    <t>Value as of the balance sheet date</t>
  </si>
  <si>
    <t>Type of security</t>
  </si>
  <si>
    <r>
      <t>The number of shares taken up by the shareholders in a simple joint stock company (</t>
    </r>
    <r>
      <rPr>
        <i/>
        <sz val="10"/>
        <color theme="1"/>
        <rFont val="Arial"/>
        <family val="2"/>
      </rPr>
      <t>PSA</t>
    </r>
    <r>
      <rPr>
        <sz val="10"/>
        <color theme="1"/>
        <rFont val="Arial"/>
        <family val="2"/>
      </rPr>
      <t>) in exchange for in-kind contributions in the form of a non-transferable right or performance of work or services.</t>
    </r>
  </si>
  <si>
    <t>The Company made no value adjustment write-downs of tangible assets either in the current financial year or in the preceding year.</t>
  </si>
  <si>
    <t>The Company made no value adjustment write-downs of inventories either in the current financial year or in the preceding year.</t>
  </si>
  <si>
    <t>The value of food transferred to non-governmental organisations so that they perform their tasks in the scope specified in Article 2(2) of the Food Waste Prevention Act of 19 July 2019, or the food waste fee referred to in Article 5 of that Act.</t>
  </si>
  <si>
    <t>The value of food transferred to non-governmental organisations</t>
  </si>
  <si>
    <t>Food waste fee</t>
  </si>
  <si>
    <t>The Company does not have to prepare the cash flow statement.</t>
  </si>
  <si>
    <t>administration employees</t>
  </si>
  <si>
    <t>white-collar employees</t>
  </si>
  <si>
    <t>blue-collar employees</t>
  </si>
  <si>
    <t>other employees</t>
  </si>
  <si>
    <t>The Company does not hire employees.</t>
  </si>
  <si>
    <t>Remuneration of an audit firm paid or due for the financial year</t>
  </si>
  <si>
    <t>The Company did not use the services of an audit firm either in the current or in the preceding financial year.</t>
  </si>
  <si>
    <t>Statutory audit in the meaning of Article 2(1) of the Statutory Auditors Act</t>
  </si>
  <si>
    <t>Other assurance services</t>
  </si>
  <si>
    <t>No prior period adjustments were made in the financial year.</t>
  </si>
  <si>
    <t>The financial statements are not consolidated.</t>
  </si>
  <si>
    <t>Additional information on financial instruments in accordance with §40.1of the Regulation of the Minister of Finance dated 12/12/2001 on the detailed rules for the recognition, the methods of valuation, the scope of disclosure and the manner of presentation of financial instruments</t>
  </si>
  <si>
    <t>The Company applied simplifications under Article 28b(1) of the Accounting Act and does not apply the provisions of the abovementioned Regulation.</t>
  </si>
  <si>
    <t>Basic characteristics, number and value of the financial instruments, including a description of significant terms and dates which may affect the amount, timing and probability of future cash flows</t>
  </si>
  <si>
    <t xml:space="preserve">Financial assets - characteristics of financial instruments </t>
  </si>
  <si>
    <t>Loans advanced and receivables</t>
  </si>
  <si>
    <t>Financial assets held until maturity</t>
  </si>
  <si>
    <t>Financial assets avalable for sale</t>
  </si>
  <si>
    <t>Financial asset held for trading</t>
  </si>
  <si>
    <t>Information on impairment write-downs of financial assets</t>
  </si>
  <si>
    <t>Information on interest on debt financial instruments, loans advanced and receivables</t>
  </si>
  <si>
    <t>Information on unrealised interest on loans advanced and receivables, covered by a value adjustment write-down in the financial year</t>
  </si>
  <si>
    <t xml:space="preserve">Information on financial assets measured at fair value  </t>
  </si>
  <si>
    <t xml:space="preserve">Financial liabilities – characteristics of financial instruments </t>
  </si>
  <si>
    <t>Financial liabilities held for trading</t>
  </si>
  <si>
    <t>Hedging instruments</t>
  </si>
  <si>
    <t>Cost of interest on financial liabilities</t>
  </si>
  <si>
    <t>Purposes and rules of financial risk management including those related to hedging the basic types of forecast transactions and firm commitments</t>
  </si>
  <si>
    <t>The Company does not use hedge accounting.</t>
  </si>
  <si>
    <t>The Company did not measure any assets and liabilities at fair value.</t>
  </si>
  <si>
    <t>None</t>
  </si>
  <si>
    <t>Contractual amount</t>
  </si>
  <si>
    <t>Short-term portion</t>
  </si>
  <si>
    <t>Long-term portion</t>
  </si>
  <si>
    <t>Interest terms</t>
  </si>
  <si>
    <t>Security</t>
  </si>
  <si>
    <t>Investment loan</t>
  </si>
  <si>
    <t>Group loan</t>
  </si>
  <si>
    <t>Interest accrued and paid</t>
  </si>
  <si>
    <t>Interest accrued but unpaid</t>
  </si>
  <si>
    <t>Other current liabilities, incl.:</t>
  </si>
  <si>
    <t>loans and borrowings</t>
  </si>
  <si>
    <t>debt securities</t>
  </si>
  <si>
    <t>Non-current financial liabilities</t>
  </si>
  <si>
    <t>The management of risk connected with financial instruments consists in particular in cash flow planning and monitoring the engagement of own funds.</t>
  </si>
  <si>
    <t>Currency risk</t>
  </si>
  <si>
    <t>Interest rate risk</t>
  </si>
  <si>
    <t>Credit risk</t>
  </si>
  <si>
    <t>Post:</t>
  </si>
  <si>
    <t>Abschreibungen auf Sachanlagen und immaterielle Vermögensgegenstände und Rechte erfolgen aufgrund eines Abschreibungsplans, der Jahresabschreibungsbeträge und Abschreibungssätze beinhaltet. Kumulierte Abschreibungen auf Sachanlagen und immaterielle Vermögensgegenstände und Rechte erfolgen gemäß dem aktuellen Abschreibungsplan. Bei Festlegung des Abschreibungszeitraums und Abschreibungssatzes sind die wirtschaftliche Nutzungsdauer der Sachanlagen und immateriellen Vermögensgegenstände und Rechte sowie der bei einer Liquidierung der betreffenden Sachanlage für ihre wesentlichen Restbestandteile voraussichtlich erzielbare Nettoverkaufspreis zu berücksichtigen.</t>
  </si>
  <si>
    <t>Erfassung von Leasing</t>
  </si>
  <si>
    <t>Erfassung und Bewertung von Finanzinstrumenten</t>
  </si>
  <si>
    <t>Die Gesellschaft nimmt die Vereinfachungen aus Art. 28b Abs. 1 RLG-PL in Anspruch, weswegen sie die Vorschriften der Verordnung des Finanzministers vom 12. Dezember 2001 über die detaillierten Grundsätze für Einstufung, Bewertungsmethoden, Umfang der Offenlegung und Darstellungsart der Finanzinstrumente nicht anwendet.</t>
  </si>
  <si>
    <t>Die Gesellschaft wendet die Vorschriften der Verordnung des Finanzministers vom 12. Dezember 2001 über die detaillierten Grundsätze für Einstufung, Bewertungsmethoden, Umfang der Offenlegung und Darstellungsart der Finanzinstrumente an.</t>
  </si>
  <si>
    <t>Ereignisse nach dem Bilanzstichtag</t>
  </si>
  <si>
    <t>Vorsitzender der Geschäftsführung</t>
  </si>
  <si>
    <t>Zugänge aus dem Erwerb</t>
  </si>
  <si>
    <t>Abgänge</t>
  </si>
  <si>
    <t>Zugänge aus kumulierter Abschreibung</t>
  </si>
  <si>
    <t>Die Gesellschaft hat keine Grundstücke im Erbnießbrauch.</t>
  </si>
  <si>
    <t>Grundstücke im Erbnießbrauch</t>
  </si>
  <si>
    <t>Fläche</t>
  </si>
  <si>
    <t>Die Gesellschaft hat keine nicht abgeschriebenen Sachanlagen, die auf der Grundlage von Miet-, Pacht- oder ähnlichen Verträgen genutzt würden.</t>
  </si>
  <si>
    <t>Art der Sachanlage</t>
  </si>
  <si>
    <t>Aufstellung wesentlicher aktiver und passiver Rechnungsabgrenzungsposten</t>
  </si>
  <si>
    <t>Die Gesellschaft weist keine Verbindlichkeiten aus, die mit dem Vermögen besichert wären.</t>
  </si>
  <si>
    <t>Art der Verbindlichkeit</t>
  </si>
  <si>
    <t>Wert zum Bilanzstichtag</t>
  </si>
  <si>
    <t>Art der Sicherheit</t>
  </si>
  <si>
    <t>Anzahl der Aktien, die von Aktionären in einer einfachen Aktiengesellschaft im Gegenzug für Sacheinlagen übernommen werden, deren Gegenstand ein nicht veräußerbares Recht oder die Arbeitsleistung oder die Dienstleistungserbringung sind.</t>
  </si>
  <si>
    <t>Die Gesellschaft nahm weder in diesem noch im vorherigen Geschäftsjahr Wertberichtigungen auf Sachanlagen vor.</t>
  </si>
  <si>
    <t>Die Gesellschaft nahm weder in diesem noch im vorherigen Geschäftsjahr Wertberichtigungen auf Vorräte vor.</t>
  </si>
  <si>
    <t>Wert der Lebensmittel, die an Nicht-Regierungsorganisationen übergeben wurden, damit diese Aufgaben gemäß Art. 2 Pkt. 2 des Gesetzes vom 19. Juli 2019 über die Vermeidung der Lebensmittelverschwendung erfüllen können, oder für die Lebensmittelverschwendung fällige Gebühr gemäß Art. 5 dieses Gesetzes.</t>
  </si>
  <si>
    <t>Wert der an Nicht-Regierungsorganisationen übergebenen Lebensittel</t>
  </si>
  <si>
    <t>Gebühr für Lebensmittelverschwendung</t>
  </si>
  <si>
    <t>Die Gesellschaft ist nicht verpflichtet, die Kapitalflussrechnung zu erstellen.</t>
  </si>
  <si>
    <t>Verwaltungsangestellte</t>
  </si>
  <si>
    <t>Angestellte</t>
  </si>
  <si>
    <t>Arbeiter</t>
  </si>
  <si>
    <t>Die Gesellschaft beschäftigt keine Arbeitnehmer.</t>
  </si>
  <si>
    <t>Information über die Vergütung für die Wirtschaftsprüfungsgesellschaft, die für das Geschäftsjahr ausgezahlt wurde oder zusteht</t>
  </si>
  <si>
    <t>Die Gesellschaft hat die Dienstleistungen einer Wirtschaftsprüfungsgesellschaft weder im laufenden Geschäftsjahr noch im Vorjahr in Anspruch genommen.</t>
  </si>
  <si>
    <t>Obligatorische Jahresabschlussprüfung gemäß Art. 2 Pkt. 1 des polnischen Gesetzes über die Wirtschaftsprüfer</t>
  </si>
  <si>
    <t>Sonstige Bestätigungsleistungen</t>
  </si>
  <si>
    <t>Im Geschäftsjahr wurden die Fehler aus den Vorjahren nicht korrigiert.</t>
  </si>
  <si>
    <t>Der Jahresabschluss der Gesellschaft unterliegt nicht der Konsolidierung.</t>
  </si>
  <si>
    <t>Zusätzliche Informationen zu Finanzinstrumenten gemäß § 40.1 der Verordnung des Finanzministers vom 12. Dezember 2001 über die detaillierten Grundsätze für Einstufung, Bewertungsmethoden, Umfang der Offenlegung und Darstellungsart der Finanzinstrumente</t>
  </si>
  <si>
    <t>Die Gesellschaft hat die Vereinfachungen aus Art. 28b Abs. 1 RLG-PL in Anspruch genommen und wendet die Vorschriften der o.g. Verordnung nicht an.</t>
  </si>
  <si>
    <t>Grundlegende Charakteristik, Menge und Wert der Finanzinstrumente, darunter Beschreibung wesentlicher Bedingungen und Fristen, die sich auf die Größe, periodische Abgrenzung und Sicherheit der künftigen Geldflüsse auswirken können</t>
  </si>
  <si>
    <t>Finanzielle Vermögenswerte – Charakteristik der Finanzinstrumente</t>
  </si>
  <si>
    <t>Ausleihungen und eigene Forderungen</t>
  </si>
  <si>
    <t>Bis zum Fälligkeitstermin gehaltene finanzielle Vermögenswerte</t>
  </si>
  <si>
    <t>Zum Verkauf verfügbare finanzielle Vermögenswerte</t>
  </si>
  <si>
    <t>Zur Veräußerung bestimmte finanzielle Vermögenswerte</t>
  </si>
  <si>
    <t>Informationen über Wertberichtigungen aufgrund dauerhafter Wertminderung der finanziellen Vermögenswerte</t>
  </si>
  <si>
    <t>Informationen über Zinsen auf schuldrechtliche Finanzinstrumente, Ausleihungen und eigene Forderungen</t>
  </si>
  <si>
    <t>Informationen über nicht realisierte Zinsen auf Ausleihungen und eigene Forderungen, die in dem betreffenden Geschäftsjahr wertberichtigt wurden</t>
  </si>
  <si>
    <t>Informationen über finanzielle Vermögenswerte, die zum beizulegenden Zeitwert bewertet wurden</t>
  </si>
  <si>
    <t xml:space="preserve">Finanzielle Verbindlichkeiten – Charakteristik der Finanzinstrumente </t>
  </si>
  <si>
    <t>Zur Veräußerung bestimmte finanzielle Verbindlichkeiten</t>
  </si>
  <si>
    <t xml:space="preserve">Sicherungsinstrumente </t>
  </si>
  <si>
    <t>Sonstige finanzielle Verbindlichkeiten</t>
  </si>
  <si>
    <t>Kosten der Zinsen auf finanzielle Verbindlichkeiten</t>
  </si>
  <si>
    <t>Ziele und Grundsätze des Finanzrisikomanagements, darunter betreffend die Besicherung der wichtigsten Arten der geplanten Geschäfte und der glaubhaft gemachten zukünftigen Verbindlichkeiten</t>
  </si>
  <si>
    <t>Die Gesellschaft schloss keine Sicherungsgeschäfte ab.</t>
  </si>
  <si>
    <t>Die Gesellschaft hat die Aktiva und Passiva nicht nach dem beizulegenden Zeitwert bewertet.</t>
  </si>
  <si>
    <t>Trifft nicht zu.</t>
  </si>
  <si>
    <t>Vertragswert</t>
  </si>
  <si>
    <t>Kurzfristiger Teil</t>
  </si>
  <si>
    <t>Langfristiger Teil</t>
  </si>
  <si>
    <t>Bedingungen der Verzinsung</t>
  </si>
  <si>
    <t>Sicherheiten</t>
  </si>
  <si>
    <t>Investitionskredit</t>
  </si>
  <si>
    <t>Gruppendarlehen</t>
  </si>
  <si>
    <t>Berechnete und gezahlte Zinsen</t>
  </si>
  <si>
    <t>Berechnete, jedoch nicht gezahlte Zinsen</t>
  </si>
  <si>
    <t>bis zu 3 Monaten</t>
  </si>
  <si>
    <t>3 bis 12 Monate</t>
  </si>
  <si>
    <t>Sonstige kurzfristige Verbindlichkeiten, darunter:</t>
  </si>
  <si>
    <t>Schuldrechtliche Wertpapiere</t>
  </si>
  <si>
    <t>Langfristige finanziele Verbindlichkeiten</t>
  </si>
  <si>
    <t>Das Risikomanagement im Zusammenhang mit Finanzinstrumenten besteht vor allem in der Planung der Geldflüsse und in der Überwachung der eigenen eingesetzten Finanzmittel.</t>
  </si>
  <si>
    <t>Währungsrisiko</t>
  </si>
  <si>
    <t>Zinssatzrisiko</t>
  </si>
  <si>
    <t>Kreditrisiko</t>
  </si>
  <si>
    <t>The financial statements were prepared assuming that the Company will continue as a going concern.</t>
  </si>
  <si>
    <t>There are no circumstances indicating any threat to the Company's ability to continue as a going concern.</t>
  </si>
  <si>
    <t>If there are any uncertainties as to the Company's ability to continue as a going concern, a description of those uncertainties and a statement that such an uncertainty exists, as well as an indication as to whether the financial statements contain relevant corrections and a description of actions taken or planned by the entity, aiming at eliminating the uncertainty</t>
  </si>
  <si>
    <t xml:space="preserve">The Company uses the following annual amortisation (depreciation) rates: </t>
  </si>
  <si>
    <t>- services which are to be completed within less than 6 months;</t>
  </si>
  <si>
    <t>- services which are to be completed within more than 6 months, but their value as of the balance sheet date does not materially affect the situation of the contractor.</t>
  </si>
  <si>
    <t>Inventory disposal measurement method</t>
  </si>
  <si>
    <t>Inventory disposals are measured using the first-in first-out (FIFO) method.</t>
  </si>
  <si>
    <t>Inventory disposals are measured using the weighted average method.</t>
  </si>
  <si>
    <t xml:space="preserve">Receivables are valued at the amount due. In addition to the the face value of receivables the amount includes also late payment interest. The interest is posted to financial revenues only if the Company decides to claim the interest on the balance sheet day. </t>
  </si>
  <si>
    <t>Liabilities are recognised at the amount due.  In addition to the the face value of liabilities the amount includes also late payment interest. The interest is posted during the year to financial expenses on the basis of debit notes from the supplier. At the end of the financial year the interest is posted in the cumulative value based on the analysis of balances in individual supplier accounts as of the end of the financial year and the payment due dates agreed with the suppliers.</t>
  </si>
  <si>
    <t>Disposals of equal investments, the acquisition costs of which are different, are measured according to FIFO. This method also applies to investments that are deemed equal due to similarity in kind and intended purpose.</t>
  </si>
  <si>
    <t>Current investments as of the balance sheet date are measured at the lower of acquisition cost or market value.</t>
  </si>
  <si>
    <t>Investments in the form of financial assets are classified as current financial assets if they are payable and mature or are held for sale within 12 months of the balance sheet date or if they are payable and mature or are held for sale within 12 months of the date of their establishment, issuance or acquisition.</t>
  </si>
  <si>
    <t>Current investments, recognised in the books upon their acquisition or occurrence, are measured at purchase price or acquisition cost.</t>
  </si>
  <si>
    <t>Non-current investments recognised in the books as of their acquisition or establishment date are measured at acquisition cost.</t>
  </si>
  <si>
    <t>Disposals of equal investments, the acquisition costs of which are different, are measured according to FIFO. This method is also applicable to non-current investments that are deemed equal due to similarity in kind and intended purpose.</t>
  </si>
  <si>
    <t xml:space="preserve">Non-current investments as of the balance sheet date are measured at acquisition cost less impairment loss or at fair value. </t>
  </si>
  <si>
    <t>The value of estimated revenues from unfinished construction contracts is established in the amount of such part of the contractual price for the entire service which corresponds with the percentage of completion of the service as of the balance sheet date, after deduction of the revenues which affected the profit (loss) in prior reporting periods.</t>
  </si>
  <si>
    <r>
      <t>Deferred revenues</t>
    </r>
    <r>
      <rPr>
        <sz val="10"/>
        <rFont val="Frutiger CE 45 Light"/>
        <charset val="238"/>
      </rPr>
      <t xml:space="preserve"> </t>
    </r>
  </si>
  <si>
    <t>Deferred revenues are recognised based on the principle of prudence and include in particular:</t>
  </si>
  <si>
    <t>The amounts qualified as deferred revenues gradually increase other operating income, in parallel with depreciation or accumulated depreciation charges on tangible assets or costs of research and development work financed from those sources.</t>
  </si>
  <si>
    <t>Sales revenues are recognised upon delivery of goods if the entity has transferred significant risk and benefits arising from the property rights to the goods, or upon service completion. Sales are recognised in the net value, i.e., without VAT and taking into account all discounts.</t>
  </si>
  <si>
    <t xml:space="preserve">By virtue of the simplification scheme stipulated in Article 37(10) of the Accounting Act the Company chose not to determine deferred tax assets and provisions. </t>
  </si>
  <si>
    <t xml:space="preserve">In connection with temporary differences between the value of assets and equity and liabilities shown in the books and their value for tax purposes, and tax loss deductible in the future, deferred tax provision and assets are established. </t>
  </si>
  <si>
    <t>- accounting principles;</t>
  </si>
  <si>
    <t>- method of measurement of assets and equity and liabilities;</t>
  </si>
  <si>
    <t>- method of determining the net profit (loss);</t>
  </si>
  <si>
    <t>Keeping the books of account</t>
  </si>
  <si>
    <t>buildings, premises, rights to premises, and civil engineering structures</t>
  </si>
  <si>
    <t>From third parties in which the entity has an equity interest</t>
  </si>
  <si>
    <t xml:space="preserve"> in third parties in which the entity has an equity interest</t>
  </si>
  <si>
    <t>Receivables from third parties in which the entity has an equity interest</t>
  </si>
  <si>
    <t>Against third parties in which the entity has an equity interest</t>
  </si>
  <si>
    <t xml:space="preserve"> Liabilities against third parties in which the entity has an equity interest</t>
  </si>
  <si>
    <t>third parties in which the entity has an equity interest</t>
  </si>
  <si>
    <t>List of companies in which the entity has an equity interest or holds 20% in the total number of votes in the decision-making body of the Company</t>
  </si>
  <si>
    <t>Current receivables from third parties in which the entity has an equity interest</t>
  </si>
  <si>
    <t>in which the entity has an equity interest</t>
  </si>
  <si>
    <t>excise duty</t>
  </si>
  <si>
    <t>Depreciation (amortisation)</t>
  </si>
  <si>
    <t>Interest and profit-sharing (dividends)</t>
  </si>
  <si>
    <t>Total net receivables after adjustments</t>
  </si>
  <si>
    <t>Total provisions after adjustment</t>
  </si>
  <si>
    <t>Subsidies</t>
  </si>
  <si>
    <t>Foreign exchange gains(losses) on VAT</t>
  </si>
  <si>
    <t>Change in cash and cash equivalents due to foreign exchange gains(losses)</t>
  </si>
  <si>
    <t>Restricted cash and cash equivalents</t>
  </si>
  <si>
    <t>additions (from)</t>
  </si>
  <si>
    <t>disposals (from)</t>
  </si>
  <si>
    <t>dividend payment</t>
  </si>
  <si>
    <t xml:space="preserve">covering the loss from the last year's profit (loss) </t>
  </si>
  <si>
    <t xml:space="preserve">Equity, taking into account the suggested way of profit distribution (covering the loss) </t>
  </si>
  <si>
    <t>Provision for retirement and disability pension benefits</t>
  </si>
  <si>
    <t>up to 1 year</t>
  </si>
  <si>
    <t>The Company has no contingent liabilities as of the balance sheet date.</t>
  </si>
  <si>
    <t>The Company has no cash in the VAT account as of the balance sheet date.</t>
  </si>
  <si>
    <t>Costs by type</t>
  </si>
  <si>
    <t>g) other costs by type</t>
  </si>
  <si>
    <t>Outlays  for non-financial tangible assets made in the last year and planned for the next year</t>
  </si>
  <si>
    <t>No significant outlays for non-financial tangible assets are planned for the following financial year either.</t>
  </si>
  <si>
    <t>Disclosed inventory surpluses of investment assets</t>
  </si>
  <si>
    <t>Disclosed inventory shortages of investment assets</t>
  </si>
  <si>
    <t>Amount repaid</t>
  </si>
  <si>
    <t>transaction currency</t>
  </si>
  <si>
    <t>average annual employment</t>
  </si>
  <si>
    <t>Main line of business of the acquired company</t>
  </si>
  <si>
    <t>Main line of business of the company:</t>
  </si>
  <si>
    <t>Not applicable. There are no uncertainties as to the Company's ability to continue as a going concern.</t>
  </si>
  <si>
    <t>The Company did not purchase treasury shares in the financial year.</t>
  </si>
  <si>
    <t>Total adjustments</t>
  </si>
  <si>
    <t>Provision for deferred income tax recognised as costs</t>
  </si>
  <si>
    <t>Equity at the beginning of the period (OB), after adjustments</t>
  </si>
  <si>
    <t>- zwrot dopłat wspólnikom spółki z ograniczoną
 odpowiedzialnością</t>
  </si>
  <si>
    <t>- dopłaty wspólników w spółce z ograniczoną
 odpowiedzialością</t>
  </si>
  <si>
    <t>Amortyzacja powyżej 150 TPLN</t>
  </si>
  <si>
    <t>Abschreibung über 150TPLN</t>
  </si>
  <si>
    <t>Depreciation above TEUR 150</t>
  </si>
  <si>
    <t>Ubezpieczenie samochodu powyżej 150 TPLN</t>
  </si>
  <si>
    <t>Versicherung von PKW über die Obergrenze von 150 TPLN</t>
  </si>
  <si>
    <t>Car insurance - above the limit of TPLN 150</t>
  </si>
  <si>
    <t>Wytworzone wyroby gotowe ujmowane są w księgach pomocniczych w postaci ewidencji ilościowo-wartościowej.</t>
  </si>
  <si>
    <t>Die fertigen Erzeugnisse werden mengen- und wertmäßig in den Hilfsbüchern erfasst.</t>
  </si>
  <si>
    <t>Manufactured finished goods are recognised in the subsidiary ledgers in the form of records by quantity and value.</t>
  </si>
  <si>
    <t>Wytworzone wyroby gotowe ujmowane są w księgach pomocniczych w postaci ewidencji ilościowej.</t>
  </si>
  <si>
    <t>Die fertigen Erzeugnisse werden mengenmäßig in den Hilfsbüchern erfasst.</t>
  </si>
  <si>
    <t>Manufactured finished goods are recognised in the subsidiary ledgers in the form of records by quantity.</t>
  </si>
  <si>
    <t>Wytworzone wyroby gotowe ujmowane są w księgach pomocniczych w postaci ewidencji wartościowej.</t>
  </si>
  <si>
    <t>Die fertigen Erzeugnisse werden wertmäßig in den Hilfsbüchern erfasst.</t>
  </si>
  <si>
    <t>Manufactured finished goods are recognised in the subsidiary ledgers in the form of records by value.</t>
  </si>
  <si>
    <t>Wytworzone wyroby gotowe odpisywane są w koszty w dacie ich wytworzenia.</t>
  </si>
  <si>
    <t>Die fertigen Erzeugnisse werden unter dem Herstellungsdatum direkt als Aufwand abgeschrieben.</t>
  </si>
  <si>
    <t>Manufactured finished goods are recognised as costs at their production date.</t>
  </si>
  <si>
    <t>Steuer-IdNr. (NIP):</t>
  </si>
  <si>
    <t>Komórki - wymagają korekty formatu po tłumaczeniu na DE</t>
  </si>
  <si>
    <t>Bewertungsmethode der Abgänge an Vorräten</t>
  </si>
  <si>
    <t>Der Abgang der Vorräte erfolgt nach der FIFO-Methode.</t>
  </si>
  <si>
    <t>Der Abgang der Vorräte erfolgt nach den gewogenen Durchschnittspreisen.</t>
  </si>
  <si>
    <t>Trifft nicht zu; es liegen keine Umstände vor, die die Unternehmensfortführung durch die Gesellschaft in Frage stellen würden.</t>
  </si>
  <si>
    <t>Die Gesellschaft hat im Geschäftsjahr keine eigenen Anteile (Aktien) erworben.</t>
  </si>
  <si>
    <t>Einzel-wertberichtigung</t>
  </si>
  <si>
    <t>Pauschal-wertberichtigung</t>
  </si>
  <si>
    <t xml:space="preserve">Firma / Name des Gesellschafters </t>
  </si>
  <si>
    <t>Firma / Name des Aktionärs</t>
  </si>
  <si>
    <t>Neubewertungs-rücklage</t>
  </si>
  <si>
    <t xml:space="preserve"> - podstawowych wskaźnikach ekonomiczno- finansowych, charakteryzujących działalność jednostek powiązanych w danym i ubiegłym roku obrotowym</t>
  </si>
  <si>
    <t>der direkten Methode</t>
  </si>
  <si>
    <t>der indirekten Methode</t>
  </si>
  <si>
    <t>ANLAGE NR. 1 ZUM IN ELEKTRONISCHER FORM ERSTELLTEN JAHRESABSCHLUSS – ANHANG</t>
  </si>
  <si>
    <t>Firma der Gesellschaft:</t>
  </si>
  <si>
    <r>
      <t>Sachanlagen – Abschreibungss</t>
    </r>
    <r>
      <rPr>
        <sz val="10"/>
        <rFont val="Calibri"/>
        <family val="2"/>
        <charset val="238"/>
      </rPr>
      <t>ä</t>
    </r>
    <r>
      <rPr>
        <sz val="10"/>
        <rFont val="Arial"/>
        <family val="2"/>
        <charset val="238"/>
      </rPr>
      <t>tze</t>
    </r>
  </si>
  <si>
    <t>Transportmittel – 20%</t>
  </si>
  <si>
    <t>Immaterielle Vermögensgegenstände und Rechte – Abschreibungssätze</t>
  </si>
  <si>
    <t>Lizenzen – 10% - 50%</t>
  </si>
  <si>
    <t xml:space="preserve">- Leistungen, die in einem Zeitraum bis zu 6 Monaten durchzuführen sind; </t>
  </si>
  <si>
    <t xml:space="preserve">Langfristige Investitionen werden zum Bilanzstichtag zu Anschaffungskosten, vermindert um Abschreibungen aus der dauerhaften Wertminderung, oder zum beizulegenden Zeitwert bewertet. </t>
  </si>
  <si>
    <r>
      <t xml:space="preserve">Erlöse aus Verträgen über </t>
    </r>
    <r>
      <rPr>
        <sz val="10"/>
        <color rgb="FFFF0000"/>
        <rFont val="Arial"/>
        <family val="2"/>
      </rPr>
      <t>Dienstleistungen</t>
    </r>
    <r>
      <rPr>
        <sz val="10"/>
        <rFont val="Arial"/>
        <family val="2"/>
      </rPr>
      <t xml:space="preserve"> und Arbeiten mit einer Durchführungsdauer von mehr als 6 Monaten, für die der Fertigstellungsgrad nicht glaubwürdig ermittelt werden kann, werden aufgrund der getragenen Kosten in einer Höhe festgelegt, deren Deckung vom Auftraggeber gewährleistet wird.</t>
    </r>
  </si>
  <si>
    <t>- den Gegenwert der erhaltenen oder von den Geschäftspartnern geschuldeten Mittel aus Leistungen, die in künftigen Berichtszeiträumen zu erbringen sind;</t>
  </si>
  <si>
    <t>- flüssige Mittel für die Finanzierung der Anschaffung oder der Herstellung von Sachanlagen – darunter auch Anlagen im Bau und Entwicklungsarbeiten – sofern sie nicht laut anderen Gesetzen zum Eigenkapital zu rechnen sind.</t>
  </si>
  <si>
    <t>Stand am Anfang des Geschäfts-jahres nach Korrekturen</t>
  </si>
  <si>
    <t>Vermögenswerte, die keine Finanzinstrumente sind, und zum beizulegenden Zeitwert bewertet werden</t>
  </si>
  <si>
    <t>Es sind auch keine wesentlichen Aufwendungen für nicht finanzielle Vermögenswerte im nächsten Geschäftsjahr geplant.</t>
  </si>
  <si>
    <t>Informationen über die Kosten i.Z.m. mit Forschungs- und Entwicklungsarbeiten, die nicht gemäß Art. 33 Abs. 2 RLG-PL als immaterielle Vermögensgegenstände und Rechte eingestuft wurden</t>
  </si>
  <si>
    <t>Prozentuale Kapitalbe-teiligung</t>
  </si>
  <si>
    <t>Grad der Teilnahme an der Unterneh-mensführung</t>
  </si>
  <si>
    <t xml:space="preserve"> - die Firma und den Sitz der Gesellschaft, die den Konzernabschluss auf der höchsten Ebene des Konzerns erstellt, sowie den Ort seiner Veröffentlichung</t>
  </si>
  <si>
    <t>Informationen über den Erbwerb eigener Anteile (Aktien)</t>
  </si>
  <si>
    <t>1</t>
  </si>
  <si>
    <t>2</t>
  </si>
  <si>
    <t>3</t>
  </si>
  <si>
    <t>Wprowadzenie</t>
  </si>
  <si>
    <t>Introduction</t>
  </si>
  <si>
    <t>nota 1.1.-1.2</t>
  </si>
  <si>
    <t>nota 1.2</t>
  </si>
  <si>
    <t>nota 1.3-1.10</t>
  </si>
  <si>
    <t>nota 1.16-1.19</t>
  </si>
  <si>
    <t>nota 3,4</t>
  </si>
  <si>
    <t>nota 8-11</t>
  </si>
  <si>
    <t>nota 9, 10</t>
  </si>
  <si>
    <t>Einleitung</t>
  </si>
  <si>
    <t>Note 1.1.-1.2</t>
  </si>
  <si>
    <t>note 1.1.-1.2</t>
  </si>
  <si>
    <t>Note 1.1.b</t>
  </si>
  <si>
    <t>note 1.1.b</t>
  </si>
  <si>
    <t>Note 1.1.c</t>
  </si>
  <si>
    <t>note 1.1.c</t>
  </si>
  <si>
    <t>Note 1.2</t>
  </si>
  <si>
    <t>note 1.2</t>
  </si>
  <si>
    <t>Note 1.3-1.10</t>
  </si>
  <si>
    <t>note 1.3-1.10</t>
  </si>
  <si>
    <t>Note 1.11</t>
  </si>
  <si>
    <t>note 1.11</t>
  </si>
  <si>
    <t>Note 1.16-1.19</t>
  </si>
  <si>
    <t>note 1.16-1.19</t>
  </si>
  <si>
    <t>Note 2</t>
  </si>
  <si>
    <t>note 2</t>
  </si>
  <si>
    <t>Note 3,4</t>
  </si>
  <si>
    <t>note 3,4</t>
  </si>
  <si>
    <t>Note 5</t>
  </si>
  <si>
    <t>note 5</t>
  </si>
  <si>
    <t>Note 6</t>
  </si>
  <si>
    <t>note 6</t>
  </si>
  <si>
    <t>Note 7</t>
  </si>
  <si>
    <t>note 7</t>
  </si>
  <si>
    <t>Note 8-11</t>
  </si>
  <si>
    <t>note 8-11</t>
  </si>
  <si>
    <t>Note 9, 10</t>
  </si>
  <si>
    <t>note 9, 10</t>
  </si>
  <si>
    <t>Fakultatywne badanie rocznego sprawozdania finansowego</t>
  </si>
  <si>
    <t>Freiwillige Jahresabschlussprüfung</t>
  </si>
  <si>
    <t>Voluntary audit of annual financial statements</t>
  </si>
  <si>
    <t>Poniesione nakłady w roku obrotowym</t>
  </si>
  <si>
    <t>Planowane nakłady w kolejnym roku obrotowym</t>
  </si>
  <si>
    <t>im Geschäftsjahr getragene Aufwendungen</t>
  </si>
  <si>
    <t>Outlays made in the financial year</t>
  </si>
  <si>
    <t>für das Folgejahr geplante Aufwendungen</t>
  </si>
  <si>
    <t>Planned outlays for the following financial year</t>
  </si>
  <si>
    <t xml:space="preserve">Car rental costs above the applicable mileage limit </t>
  </si>
  <si>
    <t xml:space="preserve">Koszty dotyczące samochodów wynajmowanych powyżej limitu </t>
  </si>
  <si>
    <t>Adjustment of income tax carried forward</t>
  </si>
  <si>
    <t xml:space="preserve">Zmiana stanu - kapitał podstawowy </t>
  </si>
  <si>
    <t>Zmiana stanu - Zysk / strata z lat ubiegłych</t>
  </si>
  <si>
    <t>Zmiana stanu kapitał zapasowy</t>
  </si>
  <si>
    <t xml:space="preserve">Change in share capital </t>
  </si>
  <si>
    <t>Change in the profit (loss) carried forward</t>
  </si>
  <si>
    <t>Change in capital reserves</t>
  </si>
  <si>
    <t xml:space="preserve">Offset of mutual liabilities and receivables </t>
  </si>
  <si>
    <t xml:space="preserve">Kompensaty wzajemnych rozrachunków </t>
  </si>
  <si>
    <t>korekta podatku dochodowego za lata ubiegłe</t>
  </si>
  <si>
    <t>Korrektur der Körperschaftsteuer für die Vorjahre</t>
  </si>
  <si>
    <t>Änderung des Bestandes - Gezeichnetes Kapital</t>
  </si>
  <si>
    <t>Änderung des Bestandes - Gewinn-/Verlustvortrag</t>
  </si>
  <si>
    <t>Änderung des Bestandes - Kapitalrücklage</t>
  </si>
  <si>
    <t>Aufrechnung gegenseitiger Forderungen/Verbindlichkeiten</t>
  </si>
  <si>
    <t>Änderung der Einstufung der Sachanlagen und deren Erfassung als Waren</t>
  </si>
  <si>
    <t>Aufwendungen für gemietete Fahrzeuge, die die gesetzlichen Limits überschreiten</t>
  </si>
  <si>
    <t>Zobowiązania wobec jednostek powiązanych</t>
  </si>
  <si>
    <t>Wartość żywności przekazanej organizacjom pozarządowym, z przeznaczeniem na wykonywanie przez te organizacje zadań w zakresie określonym w art. 2 pkt 2 ustawy z dnia 19 lipca 2019 r. o przeciwdziałaniu marnowaniu żywności, lub kwota opłaty za marnowanie żywności, o której mowa w art. 5 tej ustawy.</t>
  </si>
  <si>
    <t>Der Anfang des Jahres 2020 brachte die Verbreitung des Coronavirus COVID-19 in vielen Ländern mit sich. Diese Situation beeinträchtigt die Weltwirtschaft. Der erhebliche Rückgang des Kurses der polnischen Währung, die Fluktuation der Warenpreise und der Rückgang des Wertes von Aktien können auf die Lage der Gesellschaft im Jahre 2020 Einfluss haben. Die Geschäftsleitung betrachtet dies nicht als ein Ereignis, das Korrekturen des Jahresabschlusses für 2019 nach sich zieht, sondern als ein Ereignis nach dem Bilanzstichtag, das zusätzliche Offenlegungen erfordert. Es ist nicht möglich, zu dem potentiellen Einfluss der gegenwärtigen Situation auf die Gesellschaft präzise Zahlenangaben zu machen. Der etwaige Einfluss wird in den Handelsbüchern und im Jahresabschluss für 2020 berücksichtigt.</t>
  </si>
  <si>
    <t>The beginning of 2020 brought the spread of the COVID-19 virus (coronavirus) in many countries. This has an adverse influence on the global economy. The company's operations in 2020 may be affected by the depreciation of the Polish currency,  fluctuations in the prices of goods and a decrease in the value of the company's shares. The management regards these circumstances not as an event requiring adjustments in the 2019 financial statements, but as a post-balance sheet event subject to additional disclosure. It is currently not possible to present in exact numbers the potential influence of the current situation on the company's operations. Any potential effects will be taken into account in the books of account and the financial statements for the year 2020.</t>
  </si>
  <si>
    <t>Początek 2020 roku przyniósł rozprzestrzenienie się wirusa COVID-19 (koronawirusa) w wielu krajach. Sytuacja ta ma negatywny wpływ na gospodarkę światową. Znaczne osłabienie kursu waluty polskiej, fluktuacja cen towarów, spadek wartości akcji mogą mieć wpływ na sytuację jednostki w roku 2020. Kierownictwo uważa taką sytuację za zdarzenie niepowodujące korekt w sprawozdaniu finansowym za rok 2019, lecz za zdarzenie po dacie bilansu, wymagające dodatkowych ujawnień. Nie jest możliwe przedstawienie precyzyjnych danych liczbowych, dotyczących potencjalnego wpływu obecnej sytuacji na jednostkę. Ewentualny wpływ zostanie uwzględniony w księgach rachunkowych i sprawozdaniu finansowym za rok 2020.</t>
  </si>
  <si>
    <t>Jahresergebnis der Gesellschaft im letzten Jahr</t>
  </si>
  <si>
    <t>Spółka sporządza ZZwK</t>
  </si>
  <si>
    <t>Kapitał własny</t>
  </si>
  <si>
    <t>Kapitał podstawowy</t>
  </si>
  <si>
    <t>Kapitał zapasowy</t>
  </si>
  <si>
    <t>Kapitał z aktualizacji wyceny</t>
  </si>
  <si>
    <t>Pozostałe kapitały rezerwowe</t>
  </si>
  <si>
    <t>Zysk/(Strata) z lat ubiegłych</t>
  </si>
  <si>
    <t>Czy w roku obrotowym nastąpiło połączenie spółek?</t>
  </si>
  <si>
    <t>PYTANIA POMOCNICZE - INFORMACJA DODATKOWA</t>
  </si>
  <si>
    <t>Konto</t>
  </si>
  <si>
    <t>Nazwa konta</t>
  </si>
  <si>
    <t>0 0000</t>
  </si>
  <si>
    <t>Grupa 0</t>
  </si>
  <si>
    <t>010100</t>
  </si>
  <si>
    <t>Grunty</t>
  </si>
  <si>
    <t>010110</t>
  </si>
  <si>
    <t>Prawo wieczystego użytkowania gruntu</t>
  </si>
  <si>
    <t>010200</t>
  </si>
  <si>
    <t>Budynki i budowle</t>
  </si>
  <si>
    <t>010201</t>
  </si>
  <si>
    <t>Srodki trw</t>
  </si>
  <si>
    <t>010202</t>
  </si>
  <si>
    <t>Maszyny</t>
  </si>
  <si>
    <t>010203</t>
  </si>
  <si>
    <t>Urządzenia produkcyjne</t>
  </si>
  <si>
    <t>010210</t>
  </si>
  <si>
    <t>Wynajem</t>
  </si>
  <si>
    <t>010300</t>
  </si>
  <si>
    <t>Kotły i maszyny energetyczne</t>
  </si>
  <si>
    <t>010400</t>
  </si>
  <si>
    <t>Maszyny ogólnego stosowania</t>
  </si>
  <si>
    <t>010500</t>
  </si>
  <si>
    <t>Maszyny specjalnego stosowania</t>
  </si>
  <si>
    <t>010600</t>
  </si>
  <si>
    <t>Urządzenia techniczne</t>
  </si>
  <si>
    <t>010700</t>
  </si>
  <si>
    <t>010800</t>
  </si>
  <si>
    <t>Pozostałe środki trwałe</t>
  </si>
  <si>
    <t>010810</t>
  </si>
  <si>
    <t>Obce środki trwałe - Leasing</t>
  </si>
  <si>
    <t>010820</t>
  </si>
  <si>
    <t>Obce środki trwałe - Dzierżawa</t>
  </si>
  <si>
    <t>010900</t>
  </si>
  <si>
    <t>Inwestycje w obcym obiekcie</t>
  </si>
  <si>
    <t>010zzz</t>
  </si>
  <si>
    <t>Suma środki trwałe</t>
  </si>
  <si>
    <t>020100</t>
  </si>
  <si>
    <t>Licencje</t>
  </si>
  <si>
    <t>020200</t>
  </si>
  <si>
    <t>Oprogramowanie</t>
  </si>
  <si>
    <t>020300</t>
  </si>
  <si>
    <t>020500</t>
  </si>
  <si>
    <t>Pozostałe wartości niematerialne i prawne</t>
  </si>
  <si>
    <t>020600</t>
  </si>
  <si>
    <t>Koszty prac rozwojowych</t>
  </si>
  <si>
    <t>020zzz</t>
  </si>
  <si>
    <t>Suma WNiP</t>
  </si>
  <si>
    <t>030100</t>
  </si>
  <si>
    <t>Udziały i akcje - pozostałe jednostki</t>
  </si>
  <si>
    <t>030110</t>
  </si>
  <si>
    <t>Udziały i akcje - jednostki powiązane</t>
  </si>
  <si>
    <t>030200</t>
  </si>
  <si>
    <t>Długoterminowe papiery wartościowe - pozostałe jed</t>
  </si>
  <si>
    <t>030210</t>
  </si>
  <si>
    <t>Długoterminowe papiery wartościowe - jednostki pow</t>
  </si>
  <si>
    <t>030300</t>
  </si>
  <si>
    <t>Udzielone pożyczki długoterminowe - pozostałe jedn</t>
  </si>
  <si>
    <t>030310</t>
  </si>
  <si>
    <t>Udzielone pożyczki długoterminowe - jednostki powi</t>
  </si>
  <si>
    <t>030400</t>
  </si>
  <si>
    <t>Inny finansowy majątek trwały - pozostałe jednostk</t>
  </si>
  <si>
    <t>030410</t>
  </si>
  <si>
    <t>Inny finansowy majątek trwały - jednostki powiązan</t>
  </si>
  <si>
    <t>030500</t>
  </si>
  <si>
    <t>Nieruchomości stanowiące inwestycje długoterminowe - niepow.</t>
  </si>
  <si>
    <t>030510</t>
  </si>
  <si>
    <t>Nieruchomości stanowiące inwestycje długoterminowe - pow.</t>
  </si>
  <si>
    <t>030600</t>
  </si>
  <si>
    <t>Wartości niemater.i prawne stanow. inwest. długot. - niepow.</t>
  </si>
  <si>
    <t>030610</t>
  </si>
  <si>
    <t>Wartości niemater.i prawne stanow. inwest. długot. - pow.</t>
  </si>
  <si>
    <t>030zzz</t>
  </si>
  <si>
    <t>Suma Inwestycje długoterminowe</t>
  </si>
  <si>
    <t>070110</t>
  </si>
  <si>
    <t>Umorzenie prawa wieczystego użytkow. gruntów</t>
  </si>
  <si>
    <t>070200</t>
  </si>
  <si>
    <t>Umorzenie budynków i budowli</t>
  </si>
  <si>
    <t>070210</t>
  </si>
  <si>
    <t>Umorzenie lokali</t>
  </si>
  <si>
    <t>070300</t>
  </si>
  <si>
    <t>Umorzenie kotłów i maszyn energetycznych</t>
  </si>
  <si>
    <t>070400</t>
  </si>
  <si>
    <t>Umorzenie maszyn ogólnego stosowania</t>
  </si>
  <si>
    <t>070500</t>
  </si>
  <si>
    <t>Umorzenie maszyn specjalnego stosowania</t>
  </si>
  <si>
    <t>070600</t>
  </si>
  <si>
    <t>Umorzenie urządzeń technicznych</t>
  </si>
  <si>
    <t>070700</t>
  </si>
  <si>
    <t>Umorzenie środków transportu</t>
  </si>
  <si>
    <t>070800</t>
  </si>
  <si>
    <t>Umorzenie pozostałych środków trwałych</t>
  </si>
  <si>
    <t>070810</t>
  </si>
  <si>
    <t>Umorzenie - obce środki trwałe - Leasing</t>
  </si>
  <si>
    <t>070820</t>
  </si>
  <si>
    <t>Umorzenie - obce środki trwałe - Dzierżawa</t>
  </si>
  <si>
    <t>070900</t>
  </si>
  <si>
    <t>Umorzenie inwestycji w obcym obiekcie</t>
  </si>
  <si>
    <t>070zzz</t>
  </si>
  <si>
    <t>Suma umorzenie środków trwałych</t>
  </si>
  <si>
    <t>075100</t>
  </si>
  <si>
    <t>Umorzenie licencji</t>
  </si>
  <si>
    <t>075200</t>
  </si>
  <si>
    <t>Umorzenie oprogramowania</t>
  </si>
  <si>
    <t>075300</t>
  </si>
  <si>
    <t>Umorzenie wartości firmy</t>
  </si>
  <si>
    <t>075500</t>
  </si>
  <si>
    <t>Umorzenie pozostałych wartości niematerialnych i p</t>
  </si>
  <si>
    <t>075600</t>
  </si>
  <si>
    <t>Umorzenie kosztów prac rozwojowych</t>
  </si>
  <si>
    <t>075zzz</t>
  </si>
  <si>
    <t>Suma umorzenie WNiP</t>
  </si>
  <si>
    <t>080000</t>
  </si>
  <si>
    <t>090000</t>
  </si>
  <si>
    <t>Zaliczki na poczet inwestycji i WNiP</t>
  </si>
  <si>
    <t>096000</t>
  </si>
  <si>
    <t>Odpisy aktualiz. wartość śr. trw. w budowie</t>
  </si>
  <si>
    <t>097100</t>
  </si>
  <si>
    <t>Odpisy aktualiz. wartość śr. trw. - grunty</t>
  </si>
  <si>
    <t>097400</t>
  </si>
  <si>
    <t>Odpisy aktualiz. wartość śr. trw. - poz. urz. i m.</t>
  </si>
  <si>
    <t>097700</t>
  </si>
  <si>
    <t>Odpisy aktualiz. wartość śr. trw. - śr. transp.</t>
  </si>
  <si>
    <t>097800</t>
  </si>
  <si>
    <t>Odpisy aktualiz. wartość śr. trw. - poz. śr. trw.</t>
  </si>
  <si>
    <t>097zzz</t>
  </si>
  <si>
    <t>Suma odpisów aktualiz. śr. trw.</t>
  </si>
  <si>
    <t>098300</t>
  </si>
  <si>
    <t>Odpisy aktualiz. WNiP - wartość firmy</t>
  </si>
  <si>
    <t>098500</t>
  </si>
  <si>
    <t>Odpisy aktualiz. WNiP - pozostałe</t>
  </si>
  <si>
    <t>098zzz</t>
  </si>
  <si>
    <t>Suma odpisów aktualiz. WNiP</t>
  </si>
  <si>
    <t>099100</t>
  </si>
  <si>
    <t>Odpisy aktualiz. - udziały i akcje</t>
  </si>
  <si>
    <t>099200</t>
  </si>
  <si>
    <t>Odpisy aktualiz. - długotermin. papiery wart.</t>
  </si>
  <si>
    <t>099300</t>
  </si>
  <si>
    <t>Odpisy aktualiz. - udziel. pożyczki długotermin.</t>
  </si>
  <si>
    <t>099400</t>
  </si>
  <si>
    <t>Odpisy aktualiz. - inny finansowy majątek trwały</t>
  </si>
  <si>
    <t>099zzz</t>
  </si>
  <si>
    <t>Suma odpisów aktualiz. inwestycje długoterminowe</t>
  </si>
  <si>
    <t>0zzzzz</t>
  </si>
  <si>
    <t>Suma zespół kont 0</t>
  </si>
  <si>
    <t>100010</t>
  </si>
  <si>
    <t>Kasa złotówkowa 1</t>
  </si>
  <si>
    <t>100011</t>
  </si>
  <si>
    <t>Kasa złotówkowa 11</t>
  </si>
  <si>
    <t>100020</t>
  </si>
  <si>
    <t>Kasa złotówkowa 2</t>
  </si>
  <si>
    <t>100030</t>
  </si>
  <si>
    <t>Kasa złotówkowa 3</t>
  </si>
  <si>
    <t>100040</t>
  </si>
  <si>
    <t>Kasa złotówkowa 4</t>
  </si>
  <si>
    <t>100050</t>
  </si>
  <si>
    <t>Kasa złotówkowa 5</t>
  </si>
  <si>
    <t>100060</t>
  </si>
  <si>
    <t>Kasa złotówkowa 6</t>
  </si>
  <si>
    <t>100070</t>
  </si>
  <si>
    <t>Kasa złotówkowa 7</t>
  </si>
  <si>
    <t>100080</t>
  </si>
  <si>
    <t>Kasa złotówkowa 8</t>
  </si>
  <si>
    <t>100090</t>
  </si>
  <si>
    <t>Kasa złotówkowa 9</t>
  </si>
  <si>
    <t>100100</t>
  </si>
  <si>
    <t>Kasa złotówkowa 10</t>
  </si>
  <si>
    <t>100zzz</t>
  </si>
  <si>
    <t>Suma kas złotówkowych</t>
  </si>
  <si>
    <t>101010</t>
  </si>
  <si>
    <t>Kasa dewizowa 1</t>
  </si>
  <si>
    <t>101020</t>
  </si>
  <si>
    <t>Kasa dewizowa 2</t>
  </si>
  <si>
    <t>101030</t>
  </si>
  <si>
    <t>Kasa dewizowa 3</t>
  </si>
  <si>
    <t>101040</t>
  </si>
  <si>
    <t>Kasa dewizowa 4</t>
  </si>
  <si>
    <t>101050</t>
  </si>
  <si>
    <t>Kasa dewizowa 5</t>
  </si>
  <si>
    <t>101zzz</t>
  </si>
  <si>
    <t>Suma kas dewizowych</t>
  </si>
  <si>
    <t>10zzzz</t>
  </si>
  <si>
    <t>Suma środków pieniężnych w kasie</t>
  </si>
  <si>
    <t>130100</t>
  </si>
  <si>
    <t>Rachunek bankowy 1</t>
  </si>
  <si>
    <t>130111</t>
  </si>
  <si>
    <t>rachunek bankowy</t>
  </si>
  <si>
    <t>130200</t>
  </si>
  <si>
    <t>Rachunek bankowy 2</t>
  </si>
  <si>
    <t>130300</t>
  </si>
  <si>
    <t>Rachunek bankowy 3</t>
  </si>
  <si>
    <t>130400</t>
  </si>
  <si>
    <t>Rachunek bankowy 4</t>
  </si>
  <si>
    <t>130500</t>
  </si>
  <si>
    <t>Rachunek bankowy 5</t>
  </si>
  <si>
    <t>130600</t>
  </si>
  <si>
    <t>Rachunek bankowy 6</t>
  </si>
  <si>
    <t>130700</t>
  </si>
  <si>
    <t>Rachunek bankowy 7</t>
  </si>
  <si>
    <t>130800</t>
  </si>
  <si>
    <t>Rachunek bankowy 8</t>
  </si>
  <si>
    <t>130900</t>
  </si>
  <si>
    <t>Rachunek bankowy 9</t>
  </si>
  <si>
    <t>130zzz</t>
  </si>
  <si>
    <t>Suma</t>
  </si>
  <si>
    <t>131100</t>
  </si>
  <si>
    <t>Rachunek dewizowy 1</t>
  </si>
  <si>
    <t>131200</t>
  </si>
  <si>
    <t>Rachunek dewizowy 2</t>
  </si>
  <si>
    <t>131300</t>
  </si>
  <si>
    <t>Rachunek dewizowy 3</t>
  </si>
  <si>
    <t>131400</t>
  </si>
  <si>
    <t>Rachunek dewizowy 4</t>
  </si>
  <si>
    <t>131500</t>
  </si>
  <si>
    <t>Rachunek dewizowy 5</t>
  </si>
  <si>
    <t>131600</t>
  </si>
  <si>
    <t>Rachunek dewizowy 6</t>
  </si>
  <si>
    <t>131700</t>
  </si>
  <si>
    <t>Rachunek dewizowy 7</t>
  </si>
  <si>
    <t>131800</t>
  </si>
  <si>
    <t>Rachunek dewizowy 8</t>
  </si>
  <si>
    <t>131900</t>
  </si>
  <si>
    <t>Rachunek dewizowy 9</t>
  </si>
  <si>
    <t>137000</t>
  </si>
  <si>
    <t>Kredyty złotówkowe krótkoterminowe</t>
  </si>
  <si>
    <t>137100</t>
  </si>
  <si>
    <t>Kredyty złotówkowe długoterminowe</t>
  </si>
  <si>
    <t>138000</t>
  </si>
  <si>
    <t>Kredyty walutowe krótkoterminowe</t>
  </si>
  <si>
    <t>138100</t>
  </si>
  <si>
    <t>Kredyty walutowe długoterminowe</t>
  </si>
  <si>
    <t>139000</t>
  </si>
  <si>
    <t>Środki pieniężne Electronic Banking</t>
  </si>
  <si>
    <t>139zzz</t>
  </si>
  <si>
    <t>Suma środków pieniężnych w banku</t>
  </si>
  <si>
    <t>148000</t>
  </si>
  <si>
    <t>Krótkoterminowe papiery wartościowe</t>
  </si>
  <si>
    <t>149000</t>
  </si>
  <si>
    <t>Środki pieniężne w drodze</t>
  </si>
  <si>
    <t>150000</t>
  </si>
  <si>
    <t>Lokata z konta - 0576</t>
  </si>
  <si>
    <t>151000</t>
  </si>
  <si>
    <t>Środki dewizowe w drodze</t>
  </si>
  <si>
    <t>151100</t>
  </si>
  <si>
    <t>Środki dewizowe w drodze-Niemcy</t>
  </si>
  <si>
    <t>151200</t>
  </si>
  <si>
    <t>Środki dewizowe w drodze- UK</t>
  </si>
  <si>
    <t>151zzz</t>
  </si>
  <si>
    <t>Suma Inne środki pieniężne</t>
  </si>
  <si>
    <t>152100</t>
  </si>
  <si>
    <t>Krótkoterminowe aktywa finans. - udziały i akcje</t>
  </si>
  <si>
    <t>152200</t>
  </si>
  <si>
    <t>Krótkoterminowe aktywa finans. - papiery wartościowe</t>
  </si>
  <si>
    <t>152300</t>
  </si>
  <si>
    <t>Krótkoterminowe aktywa finans. - inne</t>
  </si>
  <si>
    <t>1zzzzz</t>
  </si>
  <si>
    <t>Suma zespół kont 1</t>
  </si>
  <si>
    <t>2 0000</t>
  </si>
  <si>
    <t>Zespół kont 2</t>
  </si>
  <si>
    <t>200000</t>
  </si>
  <si>
    <t>Zobowiązania wobec dostawców krajowych - pozostałe</t>
  </si>
  <si>
    <t>200100</t>
  </si>
  <si>
    <t>Zobowiązania wobec dostawców krajowych - jednostki</t>
  </si>
  <si>
    <t>201000</t>
  </si>
  <si>
    <t>Należności od odbiorców krajowych - pozostałe jedn</t>
  </si>
  <si>
    <t>201100</t>
  </si>
  <si>
    <t>Należności od odbiorców krajowych - jednostki powi</t>
  </si>
  <si>
    <t>202000</t>
  </si>
  <si>
    <t>Zobowiązania wobec dostawców zagran. - pozostałe j</t>
  </si>
  <si>
    <t>202010</t>
  </si>
  <si>
    <t>Różnice kursowe z wyc. bil.-zob. wobec dost. zagr. - niepow.</t>
  </si>
  <si>
    <t>202100</t>
  </si>
  <si>
    <t>Zobowiązania wobec dostawców zagran. - jednostki p</t>
  </si>
  <si>
    <t>202900</t>
  </si>
  <si>
    <t>Różnice kursowe z wyc. bil.-zob. wobec dost. zagr. - pow.</t>
  </si>
  <si>
    <t>203000</t>
  </si>
  <si>
    <t>Należności od odbiorców zagranicznych - pozostałe</t>
  </si>
  <si>
    <t>203010</t>
  </si>
  <si>
    <t>Różnice kursowe z wyc. bil.-nal. od odb. zagr. - p</t>
  </si>
  <si>
    <t>203100</t>
  </si>
  <si>
    <t>Należności od odbiorców zagranicznych - jednostki</t>
  </si>
  <si>
    <t>203900</t>
  </si>
  <si>
    <t>Różnice kursowe z wyc. bil.-nal. od odb. zagr. - j</t>
  </si>
  <si>
    <t>204000</t>
  </si>
  <si>
    <t>Zobowiązania z tytułu zakupu majątku trwałego - po</t>
  </si>
  <si>
    <t>204100</t>
  </si>
  <si>
    <t>Zobowiązania z tytułu zakupu majątku trwałego - je</t>
  </si>
  <si>
    <t>205000</t>
  </si>
  <si>
    <t>Należności z tytułu sprzedaży majatku trwałego - p</t>
  </si>
  <si>
    <t>205100</t>
  </si>
  <si>
    <t>Należności z tytułu sprzedaży majatku trwałego - j</t>
  </si>
  <si>
    <t>206000</t>
  </si>
  <si>
    <t>Zobowiązania z tyt. zakupu majątku trw.z zagr. - p</t>
  </si>
  <si>
    <t>206100</t>
  </si>
  <si>
    <t>Zobowiązania z tyt. zakupu majątku trw.z zagr.- je</t>
  </si>
  <si>
    <t>207000</t>
  </si>
  <si>
    <t>Należności z tyt.sprzed.majątku trw.za zagr. - poz</t>
  </si>
  <si>
    <t>207100</t>
  </si>
  <si>
    <t>Należności z tyt.sprzed.majątku trw.za zagr.- jedn</t>
  </si>
  <si>
    <t>209000</t>
  </si>
  <si>
    <t>Rozliczenie różnic kursowych z wyceny bilansowej</t>
  </si>
  <si>
    <t>221101</t>
  </si>
  <si>
    <t>VAT naliczony do rozliczenia od zakupów inwestycyjnych</t>
  </si>
  <si>
    <t>221102</t>
  </si>
  <si>
    <t>VAT naliczony do rozliczenia od zakupów pozostałych</t>
  </si>
  <si>
    <t>222003</t>
  </si>
  <si>
    <t>Podatek VAT należny 3%</t>
  </si>
  <si>
    <t>222007</t>
  </si>
  <si>
    <t>Podatek VAT należny 7%</t>
  </si>
  <si>
    <t>222022</t>
  </si>
  <si>
    <t>Podatek VAT należny 22%</t>
  </si>
  <si>
    <t>224000</t>
  </si>
  <si>
    <t>Rozrachunki z Urzędem Celnym</t>
  </si>
  <si>
    <t>229000</t>
  </si>
  <si>
    <t>Rozrachunki z tytułu VAT</t>
  </si>
  <si>
    <t>229001</t>
  </si>
  <si>
    <t>Rozrachunki z tyt. VAT - zwrot z budżetu</t>
  </si>
  <si>
    <t>229002</t>
  </si>
  <si>
    <t>Rozrachunki z tyt. VAT - do przeniesienia</t>
  </si>
  <si>
    <t>229003</t>
  </si>
  <si>
    <t>Rozrachunki z tyt. VAT - płatność wobec US</t>
  </si>
  <si>
    <t>229100</t>
  </si>
  <si>
    <t>PDOP</t>
  </si>
  <si>
    <t>229201</t>
  </si>
  <si>
    <t>PDOF - PIT 4</t>
  </si>
  <si>
    <t>229202</t>
  </si>
  <si>
    <t>PDOF - PIT 8A</t>
  </si>
  <si>
    <t>229203</t>
  </si>
  <si>
    <t>PDOF - PIT 8B</t>
  </si>
  <si>
    <t>229300</t>
  </si>
  <si>
    <t>Opłata skarbowa</t>
  </si>
  <si>
    <t>229400</t>
  </si>
  <si>
    <t>Podatki lokalne</t>
  </si>
  <si>
    <t>229510</t>
  </si>
  <si>
    <t>ZUS Ubezpieczenia społeczne</t>
  </si>
  <si>
    <t>229520</t>
  </si>
  <si>
    <t>ZUS Ubezpieczenia zdrowotne</t>
  </si>
  <si>
    <t>229530</t>
  </si>
  <si>
    <t>ZUS Fundusz pracy i FGŚP</t>
  </si>
  <si>
    <t>229600</t>
  </si>
  <si>
    <t>229800</t>
  </si>
  <si>
    <t>Pozostałe rozrachunki z budżetem</t>
  </si>
  <si>
    <t>229900</t>
  </si>
  <si>
    <t>Podatki zagraniczne</t>
  </si>
  <si>
    <t>230100</t>
  </si>
  <si>
    <t>Umowa o pracę</t>
  </si>
  <si>
    <t>230200</t>
  </si>
  <si>
    <t>Umowa zlecenie, o dzieło</t>
  </si>
  <si>
    <t>230300</t>
  </si>
  <si>
    <t>Honoraria dla zarządu</t>
  </si>
  <si>
    <t>230400</t>
  </si>
  <si>
    <t>Pozostałe wynagrodzenia</t>
  </si>
  <si>
    <t>234000</t>
  </si>
  <si>
    <t>Rozrachunki z członkami Stowarzyszenia</t>
  </si>
  <si>
    <t>235000</t>
  </si>
  <si>
    <t>Rozrachunki z pracownikami zagraniczne</t>
  </si>
  <si>
    <t>236010</t>
  </si>
  <si>
    <t>Rozliczenie niedoborów</t>
  </si>
  <si>
    <t>236020</t>
  </si>
  <si>
    <t>Rozliczenie szkód</t>
  </si>
  <si>
    <t>237000</t>
  </si>
  <si>
    <t>Rozliczenie nadwyżek</t>
  </si>
  <si>
    <t>238000</t>
  </si>
  <si>
    <t>Roszczenia sporne nie objęte postępowaniem sądowym</t>
  </si>
  <si>
    <t>240000</t>
  </si>
  <si>
    <t>Rozrachunki z udziałowcami z tytułu wpłat kapitału</t>
  </si>
  <si>
    <t>241000</t>
  </si>
  <si>
    <t>Rozrachunki z udziałowcami pozostałe</t>
  </si>
  <si>
    <t>244000</t>
  </si>
  <si>
    <t>Należności skierowane na drogę sądową</t>
  </si>
  <si>
    <t>245100</t>
  </si>
  <si>
    <t>Rozliczenia z oddziałami 1</t>
  </si>
  <si>
    <t>245200</t>
  </si>
  <si>
    <t>Rozliczenia z oddziałami 2</t>
  </si>
  <si>
    <t>245300</t>
  </si>
  <si>
    <t>Rozliczenia z oddziałami 3</t>
  </si>
  <si>
    <t>246000</t>
  </si>
  <si>
    <t>Zobowiązania z tyt. pożyczek krótkoterm. krajowych - niepow.</t>
  </si>
  <si>
    <t>246001</t>
  </si>
  <si>
    <t>Ods. zobow. z tyt. pożyczek krótkoterm. krajowych - niepow.</t>
  </si>
  <si>
    <t>246010</t>
  </si>
  <si>
    <t>Zobowiązania z tyt. pożyczek krótkoterm. krajowych - pow.</t>
  </si>
  <si>
    <t>246011</t>
  </si>
  <si>
    <t>Ods. zobow. pożyczek krótkoterm. krajowych - jedno</t>
  </si>
  <si>
    <t>246100</t>
  </si>
  <si>
    <t>Należności z tyt. pożyczek krótkoterm. krajowych - niepow.</t>
  </si>
  <si>
    <t>246101</t>
  </si>
  <si>
    <t>Ods. należ. z tyt. pożyczek krótkoterm. krajowych - niepow.</t>
  </si>
  <si>
    <t>246110</t>
  </si>
  <si>
    <t>Należności z tyt. pożyczek krótkoterm. krajowych - pow.</t>
  </si>
  <si>
    <t>246111</t>
  </si>
  <si>
    <t>Ods. należ. z tyt. pożyczek krótkoterm. krajowych - pow.</t>
  </si>
  <si>
    <t>246200</t>
  </si>
  <si>
    <t>Zobowiązania z tyt. pożyczek krótkoterm. zagran. - niepow.</t>
  </si>
  <si>
    <t>246201</t>
  </si>
  <si>
    <t>Ods. zobow. z tyt. pożyczek krótkoterm. zagran. - niepow.</t>
  </si>
  <si>
    <t>246209</t>
  </si>
  <si>
    <t>Odsetki z tytułu pozyczek długoterminowych 70.000 EUR</t>
  </si>
  <si>
    <t>246210</t>
  </si>
  <si>
    <t>Zobowiązania z tyt. pożyczek krótkoterm. zagran. - pow.</t>
  </si>
  <si>
    <t>246211</t>
  </si>
  <si>
    <t>Ods. zobow. z tyt. pożyczek krótkoterm. zagran. - pow.</t>
  </si>
  <si>
    <t>246300</t>
  </si>
  <si>
    <t>Należności z tyt. pożyczek krótkoterm. zagran. - p</t>
  </si>
  <si>
    <t>246301</t>
  </si>
  <si>
    <t>Ods. należ. z tyt. pożyczek krótkoterm. zagran. - niepow.</t>
  </si>
  <si>
    <t>246310</t>
  </si>
  <si>
    <t>Należności z tyt. pożyczek krótkoterm. zagran. - j</t>
  </si>
  <si>
    <t>246311</t>
  </si>
  <si>
    <t>Ods. należ. z tyt. pożyczek krótkoterm. zagran. - pow.</t>
  </si>
  <si>
    <t>246400</t>
  </si>
  <si>
    <t>Zobowiązania z tyt. pożyczek długoterm. krajowych - niepow.</t>
  </si>
  <si>
    <t>246401</t>
  </si>
  <si>
    <t>Ods. zobow. z tyt. pożyczek długoterm. krajowych - niepow.</t>
  </si>
  <si>
    <t>246410</t>
  </si>
  <si>
    <t>Zobowiązania z tyt. pożyczek długoterm. krajowych - pow.</t>
  </si>
  <si>
    <t>246411</t>
  </si>
  <si>
    <t>Ods. zobow. z tyt. pożyczek długoterm. krajowych - pow.</t>
  </si>
  <si>
    <t>246500</t>
  </si>
  <si>
    <t>Zobowiązania z tyt. pożyczek długoterm. zagran. - niepow.</t>
  </si>
  <si>
    <t>246501</t>
  </si>
  <si>
    <t>Ods. zobow. z tyt. pożyczek długoterm. zagran. - p</t>
  </si>
  <si>
    <t>246510</t>
  </si>
  <si>
    <t>Zobowiązania z tyt. pożyczek długoterm. zagran. - pow.</t>
  </si>
  <si>
    <t>246511</t>
  </si>
  <si>
    <t>Ods. zobow. z tyt. pożyczek długoterm. zagran. - j</t>
  </si>
  <si>
    <t>249100</t>
  </si>
  <si>
    <t>Pożyczki z ZFSŚ</t>
  </si>
  <si>
    <t>249200</t>
  </si>
  <si>
    <t>Rozrachunki z ubezpieczycielami</t>
  </si>
  <si>
    <t>249300</t>
  </si>
  <si>
    <t>Rozrachunki pozostałe</t>
  </si>
  <si>
    <t>249400</t>
  </si>
  <si>
    <t>Kaucje</t>
  </si>
  <si>
    <t>249500</t>
  </si>
  <si>
    <t>Rozrachunki VAT - sprzedaż eksportowa</t>
  </si>
  <si>
    <t>249700</t>
  </si>
  <si>
    <t>Karty kredytowe</t>
  </si>
  <si>
    <t>249800</t>
  </si>
  <si>
    <t>Płatność gotówkowa</t>
  </si>
  <si>
    <t>249900</t>
  </si>
  <si>
    <t>Poz. rozr- depozytII</t>
  </si>
  <si>
    <t>250000</t>
  </si>
  <si>
    <t>Odpisy aktualizujące należności - pozostałe jednos</t>
  </si>
  <si>
    <t>250100</t>
  </si>
  <si>
    <t>Odpisy aktualizujące należności - jednostki powiąz</t>
  </si>
  <si>
    <t>2zzzzz</t>
  </si>
  <si>
    <t>Suma zespół kont 2</t>
  </si>
  <si>
    <t>3 0000</t>
  </si>
  <si>
    <t>Zespół kont 3</t>
  </si>
  <si>
    <t>300000</t>
  </si>
  <si>
    <t>Rozliczenie zakupu</t>
  </si>
  <si>
    <t>300100</t>
  </si>
  <si>
    <t>Rozliczenie zakupu środków trwałych</t>
  </si>
  <si>
    <t>300900</t>
  </si>
  <si>
    <t>Rozliczenie zakupu usług zwieksz. cenę dla VAT</t>
  </si>
  <si>
    <t>301100</t>
  </si>
  <si>
    <t>Rozliczenie składu celnego 1</t>
  </si>
  <si>
    <t>301200</t>
  </si>
  <si>
    <t>Rozliczenie składu celnego 2</t>
  </si>
  <si>
    <t>301300</t>
  </si>
  <si>
    <t>Rozliczenie składu celnego 3</t>
  </si>
  <si>
    <t>310100</t>
  </si>
  <si>
    <t>Materiały w magazynie 1</t>
  </si>
  <si>
    <t>310200</t>
  </si>
  <si>
    <t>Materiały w magazynie 2</t>
  </si>
  <si>
    <t>310300</t>
  </si>
  <si>
    <t>Materiały w magazynie 3</t>
  </si>
  <si>
    <t>310400</t>
  </si>
  <si>
    <t>Materiały w magazynie 4</t>
  </si>
  <si>
    <t>310500</t>
  </si>
  <si>
    <t>Materiały w magazynie 5</t>
  </si>
  <si>
    <t>310600</t>
  </si>
  <si>
    <t>Materiały zdeprecjonowane</t>
  </si>
  <si>
    <t>310700</t>
  </si>
  <si>
    <t>Odpis aktualizący wartość materiałów</t>
  </si>
  <si>
    <t>312000</t>
  </si>
  <si>
    <t>Materiały w przerobie</t>
  </si>
  <si>
    <t>312100</t>
  </si>
  <si>
    <t>Materiał w przerobie 1</t>
  </si>
  <si>
    <t>312200</t>
  </si>
  <si>
    <t>Materiał w przerobie 2</t>
  </si>
  <si>
    <t>312300</t>
  </si>
  <si>
    <t>Materiał w przerobie 3</t>
  </si>
  <si>
    <t>320100</t>
  </si>
  <si>
    <t>OCE materiały</t>
  </si>
  <si>
    <t>320300</t>
  </si>
  <si>
    <t>OCE towary</t>
  </si>
  <si>
    <t>330100</t>
  </si>
  <si>
    <t>Towary Magazyn 1</t>
  </si>
  <si>
    <t>330200</t>
  </si>
  <si>
    <t>Towary Magazyn 2</t>
  </si>
  <si>
    <t>330300</t>
  </si>
  <si>
    <t>Towary Magazyn 3</t>
  </si>
  <si>
    <t>330400</t>
  </si>
  <si>
    <t>Towary Magazyn 4</t>
  </si>
  <si>
    <t>330500</t>
  </si>
  <si>
    <t>Towary Magazyn 5</t>
  </si>
  <si>
    <t>330600</t>
  </si>
  <si>
    <t>Towary zdeprecjonowane</t>
  </si>
  <si>
    <t>330700</t>
  </si>
  <si>
    <t>Odpis aktualizujący wartość towarów</t>
  </si>
  <si>
    <t>341000</t>
  </si>
  <si>
    <t>Marża handlowa</t>
  </si>
  <si>
    <t>342000</t>
  </si>
  <si>
    <t>Marża VAT</t>
  </si>
  <si>
    <t>3zzzzz</t>
  </si>
  <si>
    <t>Suma zespół kont 3</t>
  </si>
  <si>
    <t>401001</t>
  </si>
  <si>
    <t>Materiały do produkcji</t>
  </si>
  <si>
    <t>401002</t>
  </si>
  <si>
    <t>Zużycie energii</t>
  </si>
  <si>
    <t>401003</t>
  </si>
  <si>
    <t>Zużycie gazu</t>
  </si>
  <si>
    <t>401004</t>
  </si>
  <si>
    <t>Zużycie materiałów biurowych, środków czystości</t>
  </si>
  <si>
    <t>401005</t>
  </si>
  <si>
    <t>Zużycie paliwa</t>
  </si>
  <si>
    <t>401006</t>
  </si>
  <si>
    <t>Materiały do samochodów osobowych</t>
  </si>
  <si>
    <t>401007</t>
  </si>
  <si>
    <t>Materiały do samochodów pozostałych</t>
  </si>
  <si>
    <t>401008</t>
  </si>
  <si>
    <t>Prasa i literatura</t>
  </si>
  <si>
    <t>401009</t>
  </si>
  <si>
    <t>Zużycie półproduktów</t>
  </si>
  <si>
    <t>401999</t>
  </si>
  <si>
    <t>Zużycie materiałów NKUP</t>
  </si>
  <si>
    <t>401zzz</t>
  </si>
  <si>
    <t>Suma Zużycie materiałów</t>
  </si>
  <si>
    <t>402001</t>
  </si>
  <si>
    <t>Koszty transportu - rachunki taxi</t>
  </si>
  <si>
    <t>402002</t>
  </si>
  <si>
    <t>Koszty transportu towarów</t>
  </si>
  <si>
    <t>402003</t>
  </si>
  <si>
    <t>Koszty transportu materiałów</t>
  </si>
  <si>
    <t>402004</t>
  </si>
  <si>
    <t>Usługi remontu i konserwacji</t>
  </si>
  <si>
    <t>402012</t>
  </si>
  <si>
    <t>Remonty samochodów innych niż osobowe</t>
  </si>
  <si>
    <t>402013</t>
  </si>
  <si>
    <t>Usługi pozostałe dot.samochodów innych niż osobowe</t>
  </si>
  <si>
    <t>402014</t>
  </si>
  <si>
    <t>Remonty samochodów osobowych</t>
  </si>
  <si>
    <t>402015</t>
  </si>
  <si>
    <t>Usługi parkingowe dotyczące samochodów osobowych</t>
  </si>
  <si>
    <t>402016</t>
  </si>
  <si>
    <t>Usługi pozostałe dotyczące samochodów osobowych</t>
  </si>
  <si>
    <t>402017</t>
  </si>
  <si>
    <t>Czynsz za lokale</t>
  </si>
  <si>
    <t>402018</t>
  </si>
  <si>
    <t>Usługi odpraw celnych</t>
  </si>
  <si>
    <t>402019</t>
  </si>
  <si>
    <t>Bankowe opłaty manipulacyjne</t>
  </si>
  <si>
    <t>402020</t>
  </si>
  <si>
    <t>Usługi księgowe</t>
  </si>
  <si>
    <t>402021</t>
  </si>
  <si>
    <t>Doradztwo prawne i podatkowe</t>
  </si>
  <si>
    <t>402022</t>
  </si>
  <si>
    <t>Usługi telekomunikacyjne - opłaty za telefon</t>
  </si>
  <si>
    <t>402023</t>
  </si>
  <si>
    <t>Usługi telekomunikacyjne - opłaty pocztowe</t>
  </si>
  <si>
    <t>402024</t>
  </si>
  <si>
    <t>Usługi informatyczne</t>
  </si>
  <si>
    <t>402025</t>
  </si>
  <si>
    <t>Usługi leasingowe</t>
  </si>
  <si>
    <t>402026</t>
  </si>
  <si>
    <t>402027</t>
  </si>
  <si>
    <t>Usługi obce - sprzątanie</t>
  </si>
  <si>
    <t>402028</t>
  </si>
  <si>
    <t>uslugi XRN</t>
  </si>
  <si>
    <t>402029</t>
  </si>
  <si>
    <t>xxxxxx</t>
  </si>
  <si>
    <t>402826</t>
  </si>
  <si>
    <t>Pozostałe usługi - powiązani</t>
  </si>
  <si>
    <t>402999</t>
  </si>
  <si>
    <t>Usługi obce NKUP</t>
  </si>
  <si>
    <t>402zzz</t>
  </si>
  <si>
    <t>Suma Usługi obce</t>
  </si>
  <si>
    <t>403001</t>
  </si>
  <si>
    <t>Podatek od nieruchomości</t>
  </si>
  <si>
    <t>403002</t>
  </si>
  <si>
    <t>Podatek transportowy</t>
  </si>
  <si>
    <t>403003</t>
  </si>
  <si>
    <t>VAT naliczony nie podlegający odliczeniu</t>
  </si>
  <si>
    <t>403004</t>
  </si>
  <si>
    <t>VAT należny</t>
  </si>
  <si>
    <t>403005</t>
  </si>
  <si>
    <t>Opłaty skarbowe</t>
  </si>
  <si>
    <t>403006</t>
  </si>
  <si>
    <t>Opłaty notarialne</t>
  </si>
  <si>
    <t>403007</t>
  </si>
  <si>
    <t>Opłaty za dzierżawę wieczystą</t>
  </si>
  <si>
    <t>403008</t>
  </si>
  <si>
    <t>VAT od importu usług</t>
  </si>
  <si>
    <t>403009</t>
  </si>
  <si>
    <t>Pozostałe podatki i opłaty</t>
  </si>
  <si>
    <t>403999</t>
  </si>
  <si>
    <t>Podatki i opłaty NKUP</t>
  </si>
  <si>
    <t>403zzz</t>
  </si>
  <si>
    <t>Suma Podatki i opłaty</t>
  </si>
  <si>
    <t>404001</t>
  </si>
  <si>
    <t>Wynagrodzenia pracowników stałych</t>
  </si>
  <si>
    <t>404002</t>
  </si>
  <si>
    <t>Wynagrodzenie prac.zatr. na umowy zlecenia, dzieło</t>
  </si>
  <si>
    <t>404003</t>
  </si>
  <si>
    <t>Premie i pozostałe wypłaty</t>
  </si>
  <si>
    <t>404999</t>
  </si>
  <si>
    <t>Wynagrodzenia NKUP</t>
  </si>
  <si>
    <t>404zzz</t>
  </si>
  <si>
    <t>Suma Wynagrodzenia</t>
  </si>
  <si>
    <t>405001</t>
  </si>
  <si>
    <t>Narzuty na wynagrodzenia - składki ZUS</t>
  </si>
  <si>
    <t>405002</t>
  </si>
  <si>
    <t>Zakładowy Fundusz Świadczeń Socjalnych</t>
  </si>
  <si>
    <t>405003</t>
  </si>
  <si>
    <t>Pozostałe świadczenia dla pracowników</t>
  </si>
  <si>
    <t>405999</t>
  </si>
  <si>
    <t>Świadczenia NKUP</t>
  </si>
  <si>
    <t>405zzz</t>
  </si>
  <si>
    <t>Suma Świadczenia dla pracowników</t>
  </si>
  <si>
    <t>408001</t>
  </si>
  <si>
    <t>Amortyzacja środków trwałych</t>
  </si>
  <si>
    <t>408002</t>
  </si>
  <si>
    <t>Amortyzacja wartości niematerialnych i prawnych</t>
  </si>
  <si>
    <t>408999</t>
  </si>
  <si>
    <t>Amortyzacja NKUP</t>
  </si>
  <si>
    <t>408zzz</t>
  </si>
  <si>
    <t>Suma Amortyzacja</t>
  </si>
  <si>
    <t>409001</t>
  </si>
  <si>
    <t>Podróże służbowe zagraniczne</t>
  </si>
  <si>
    <t>409002</t>
  </si>
  <si>
    <t>Podróże służbowe krajowe</t>
  </si>
  <si>
    <t>409003</t>
  </si>
  <si>
    <t>Ryczałty i rozliczenia za używ.samoch.pryw.pracown</t>
  </si>
  <si>
    <t>409004</t>
  </si>
  <si>
    <t>Koszty ubezpieczeń osobowych i majątkowych</t>
  </si>
  <si>
    <t>409005</t>
  </si>
  <si>
    <t>Koszty reklamy publicznej</t>
  </si>
  <si>
    <t>409006</t>
  </si>
  <si>
    <t>Koszty reprezentacji i pozostałej reklamy</t>
  </si>
  <si>
    <t>409007</t>
  </si>
  <si>
    <t>Akcje Marketingowe</t>
  </si>
  <si>
    <t>409999</t>
  </si>
  <si>
    <t>Pozostałe koszty NKUP</t>
  </si>
  <si>
    <t>409zzz</t>
  </si>
  <si>
    <t>Suma Pozostałe koszty</t>
  </si>
  <si>
    <t>410000</t>
  </si>
  <si>
    <t>slvnvnkln</t>
  </si>
  <si>
    <t>490000</t>
  </si>
  <si>
    <t>Rozliczenie kosztów</t>
  </si>
  <si>
    <t>4zzzzz</t>
  </si>
  <si>
    <t>Suma zespół kont 4</t>
  </si>
  <si>
    <t>5 0000</t>
  </si>
  <si>
    <t>Zespół kont 5</t>
  </si>
  <si>
    <t>501000</t>
  </si>
  <si>
    <t>Koszty działalności podstawowej</t>
  </si>
  <si>
    <t>502000</t>
  </si>
  <si>
    <t>Koszty działalności budowlanej</t>
  </si>
  <si>
    <t>521000</t>
  </si>
  <si>
    <t>Dodatkowe koszty działalności podstawowej</t>
  </si>
  <si>
    <t>527000</t>
  </si>
  <si>
    <t>555000</t>
  </si>
  <si>
    <t>Koszty administracyjne</t>
  </si>
  <si>
    <t>555zzz</t>
  </si>
  <si>
    <t>Suma kosztów funkcjonalnych</t>
  </si>
  <si>
    <t>580000</t>
  </si>
  <si>
    <t>Rozliczenie kosztów działalności</t>
  </si>
  <si>
    <t>580010</t>
  </si>
  <si>
    <t>Rozliczenie kosztów - koszty rzeczowe poniesione</t>
  </si>
  <si>
    <t>580020</t>
  </si>
  <si>
    <t>Rozliczenie kosztów - koszty zarachowane</t>
  </si>
  <si>
    <t>580030</t>
  </si>
  <si>
    <t>Rozliczenie kosztów - do przeniesienia na BZ RMK</t>
  </si>
  <si>
    <t>580zzz</t>
  </si>
  <si>
    <t>Suma Rozliczenia kosztów</t>
  </si>
  <si>
    <t>5zzzzz</t>
  </si>
  <si>
    <t>Suma zespół kont 5</t>
  </si>
  <si>
    <t>6 0000</t>
  </si>
  <si>
    <t>Zespół kont 6</t>
  </si>
  <si>
    <t>600100</t>
  </si>
  <si>
    <t>Produkt 1</t>
  </si>
  <si>
    <t>600200</t>
  </si>
  <si>
    <t>Produkt 2</t>
  </si>
  <si>
    <t>600300</t>
  </si>
  <si>
    <t>Produkt 3</t>
  </si>
  <si>
    <t>601000</t>
  </si>
  <si>
    <t>Produkty</t>
  </si>
  <si>
    <t>601600</t>
  </si>
  <si>
    <t>Wyroby przecenione</t>
  </si>
  <si>
    <t>601700</t>
  </si>
  <si>
    <t>Odpisy aktualizujące wartość wyrobów gotowych</t>
  </si>
  <si>
    <t>620100</t>
  </si>
  <si>
    <t>OCE produkt 1</t>
  </si>
  <si>
    <t>620200</t>
  </si>
  <si>
    <t>OCE produkt 2</t>
  </si>
  <si>
    <t>620300</t>
  </si>
  <si>
    <t>OCE produkt 3</t>
  </si>
  <si>
    <t>620zzz</t>
  </si>
  <si>
    <t>Suma Wyroby gotowe</t>
  </si>
  <si>
    <t>630100</t>
  </si>
  <si>
    <t>Produkcja w toku 1</t>
  </si>
  <si>
    <t>630200</t>
  </si>
  <si>
    <t>Produkcja w toku 2</t>
  </si>
  <si>
    <t>630300</t>
  </si>
  <si>
    <t>Produkcja w toku 3</t>
  </si>
  <si>
    <t>630zzz</t>
  </si>
  <si>
    <t>Suma Produkcji w toku</t>
  </si>
  <si>
    <t>640100</t>
  </si>
  <si>
    <t>Ubezpieczenia</t>
  </si>
  <si>
    <t>640200</t>
  </si>
  <si>
    <t>Ubezpieczenia majątkowe</t>
  </si>
  <si>
    <t>640300</t>
  </si>
  <si>
    <t>Prenumeraty</t>
  </si>
  <si>
    <t>640400</t>
  </si>
  <si>
    <t>Szkolenia</t>
  </si>
  <si>
    <t>640999</t>
  </si>
  <si>
    <t>641000</t>
  </si>
  <si>
    <t>RMK czynne - koszty zakupu</t>
  </si>
  <si>
    <t>642000</t>
  </si>
  <si>
    <t>RMK czynne - koszty operacyjne długoterminowe</t>
  </si>
  <si>
    <t>642zzz</t>
  </si>
  <si>
    <t>Suma RMK czynne</t>
  </si>
  <si>
    <t>643100</t>
  </si>
  <si>
    <t>Badanie i sporządzanie bilansu</t>
  </si>
  <si>
    <t>643200</t>
  </si>
  <si>
    <t>Urlopy</t>
  </si>
  <si>
    <t>643300</t>
  </si>
  <si>
    <t>Gwarancje</t>
  </si>
  <si>
    <t>643900</t>
  </si>
  <si>
    <t>RMK bierne - pozostałe</t>
  </si>
  <si>
    <t>644100</t>
  </si>
  <si>
    <t>Odsetki od lokat</t>
  </si>
  <si>
    <t>645zzz</t>
  </si>
  <si>
    <t>Suma RMK bierne</t>
  </si>
  <si>
    <t>660000</t>
  </si>
  <si>
    <t>Aktywa z tyt. odroczonego podatku dochodowego</t>
  </si>
  <si>
    <t>670000</t>
  </si>
  <si>
    <t>RMP - otrzymane zaliczki na dostawy</t>
  </si>
  <si>
    <t>670100</t>
  </si>
  <si>
    <t>RMP - zaliczki za transport zrealiz. na prz.</t>
  </si>
  <si>
    <t>670200</t>
  </si>
  <si>
    <t>RMP - przeniesienie zaliczki na zobowiązania w zwi</t>
  </si>
  <si>
    <t>680000</t>
  </si>
  <si>
    <t>Rozliczenie kontraktów długoterminowych</t>
  </si>
  <si>
    <t>680zzz</t>
  </si>
  <si>
    <t>Suma RMP</t>
  </si>
  <si>
    <t>6zzzzz</t>
  </si>
  <si>
    <t>Suma zespół kont 6</t>
  </si>
  <si>
    <t>700000</t>
  </si>
  <si>
    <t>Sprzedaż produktów niepodlegająca VAT</t>
  </si>
  <si>
    <t>700001</t>
  </si>
  <si>
    <t>Sprzedaż produktów 0%</t>
  </si>
  <si>
    <t>700002</t>
  </si>
  <si>
    <t>Sprzedaż produktów 2%</t>
  </si>
  <si>
    <t>700003</t>
  </si>
  <si>
    <t>Sprzedaż produktów 3%</t>
  </si>
  <si>
    <t>700007</t>
  </si>
  <si>
    <t>Sprzedaż produktów 7%</t>
  </si>
  <si>
    <t>700012</t>
  </si>
  <si>
    <t>Sprzedaż produktów 12%</t>
  </si>
  <si>
    <t>700017</t>
  </si>
  <si>
    <t>Sprzedaż produktów 17%</t>
  </si>
  <si>
    <t>700022</t>
  </si>
  <si>
    <t>Sprzedaż produktów 22%</t>
  </si>
  <si>
    <t>700100</t>
  </si>
  <si>
    <t>Sprzedaż produktów zwolniona</t>
  </si>
  <si>
    <t>700zzz</t>
  </si>
  <si>
    <t>Suma sprzedaż produktów</t>
  </si>
  <si>
    <t>701000</t>
  </si>
  <si>
    <t>Sprzedaż towarów niepodlegająca VAT</t>
  </si>
  <si>
    <t>701001</t>
  </si>
  <si>
    <t>Sprzedaż towarów 0%</t>
  </si>
  <si>
    <t>701002</t>
  </si>
  <si>
    <t>Sprzedaż towarów 2%</t>
  </si>
  <si>
    <t>701003</t>
  </si>
  <si>
    <t>Sprzedaż towarów 3%</t>
  </si>
  <si>
    <t>701007</t>
  </si>
  <si>
    <t>Sprzedaż towarów 7%</t>
  </si>
  <si>
    <t>701012</t>
  </si>
  <si>
    <t>Sprzedaż towarów 12%</t>
  </si>
  <si>
    <t>701017</t>
  </si>
  <si>
    <t>Sprzedaż towarów 17%</t>
  </si>
  <si>
    <t>701022</t>
  </si>
  <si>
    <t>Sprzedaż towarów 22%</t>
  </si>
  <si>
    <t>701100</t>
  </si>
  <si>
    <t>Sprzedaż towarów zwolniona</t>
  </si>
  <si>
    <t>701zzz</t>
  </si>
  <si>
    <t>Suma sprzedaż towarów</t>
  </si>
  <si>
    <t>702000</t>
  </si>
  <si>
    <t>Sprzedaż usług niepodlegająca VAT</t>
  </si>
  <si>
    <t>702001</t>
  </si>
  <si>
    <t>Sprzedaż usług 0%</t>
  </si>
  <si>
    <t>702002</t>
  </si>
  <si>
    <t>Sprzedaż usług 2%</t>
  </si>
  <si>
    <t>702003</t>
  </si>
  <si>
    <t>Sprzedaż usług 3%</t>
  </si>
  <si>
    <t>702007</t>
  </si>
  <si>
    <t>Sprzedaż usług 7%</t>
  </si>
  <si>
    <t>702012</t>
  </si>
  <si>
    <t>Sprzedaż usług 12%</t>
  </si>
  <si>
    <t>702017</t>
  </si>
  <si>
    <t>Sprzedaż usług 17%</t>
  </si>
  <si>
    <t>702022</t>
  </si>
  <si>
    <t>Sprzedaż usług 22%</t>
  </si>
  <si>
    <t>702100</t>
  </si>
  <si>
    <t>Sprzedaż usług zwolniona</t>
  </si>
  <si>
    <t>702zzz</t>
  </si>
  <si>
    <t>Suma sprzedaż usług</t>
  </si>
  <si>
    <t>703000</t>
  </si>
  <si>
    <t>Sprzedaż materiałów niepodlegająca VAT</t>
  </si>
  <si>
    <t>703001</t>
  </si>
  <si>
    <t>Sprzedaż materiałów 0%</t>
  </si>
  <si>
    <t>703002</t>
  </si>
  <si>
    <t>Sprzedaż materiałów 2%</t>
  </si>
  <si>
    <t>703003</t>
  </si>
  <si>
    <t>Sprzedaż materiałów 3%</t>
  </si>
  <si>
    <t>703007</t>
  </si>
  <si>
    <t>Sprzedaż materiałów 7%</t>
  </si>
  <si>
    <t>703012</t>
  </si>
  <si>
    <t>Sprzedaż materiałów 12%</t>
  </si>
  <si>
    <t>703017</t>
  </si>
  <si>
    <t>Sprzedaż materiałów 17%</t>
  </si>
  <si>
    <t>703022</t>
  </si>
  <si>
    <t>Sprzedaż materiałów 22%</t>
  </si>
  <si>
    <t>703100</t>
  </si>
  <si>
    <t>Sprzedaż materiałów zwolniona</t>
  </si>
  <si>
    <t>703zzz</t>
  </si>
  <si>
    <t>Suma sprzedaż materiałów</t>
  </si>
  <si>
    <t>730000</t>
  </si>
  <si>
    <t>Koszt własny sprzedanych wyrobów</t>
  </si>
  <si>
    <t>731000</t>
  </si>
  <si>
    <t>Koszt własny sprzedanych towarów</t>
  </si>
  <si>
    <t>731zzz</t>
  </si>
  <si>
    <t>732000</t>
  </si>
  <si>
    <t>Koszt własny sprzedanych usług</t>
  </si>
  <si>
    <t>733000</t>
  </si>
  <si>
    <t>Koszt własny sprzedanych materiałów</t>
  </si>
  <si>
    <t>750000</t>
  </si>
  <si>
    <t>750001</t>
  </si>
  <si>
    <t>Dywidendy z udziałów i akcji</t>
  </si>
  <si>
    <t>750002</t>
  </si>
  <si>
    <t>Odsetki otrzymane</t>
  </si>
  <si>
    <t>750003</t>
  </si>
  <si>
    <t>Dodatnie różnice kursowe zrealizowane</t>
  </si>
  <si>
    <t>750004</t>
  </si>
  <si>
    <t>Dodatnie różnice kursowe niezrealizowane</t>
  </si>
  <si>
    <t>750005</t>
  </si>
  <si>
    <t>750006</t>
  </si>
  <si>
    <t>750007</t>
  </si>
  <si>
    <t>Przychody ze sprzedaży inwestycji - nieruchomości</t>
  </si>
  <si>
    <t>750008</t>
  </si>
  <si>
    <t>Przychody ze sprzedaży inwestycji - akcje i udział</t>
  </si>
  <si>
    <t>750009</t>
  </si>
  <si>
    <t>Przychody ze sprzedaży inwestycji - obligacje i in</t>
  </si>
  <si>
    <t>750010</t>
  </si>
  <si>
    <t>Przychody z aktualiz. wartości inwestycji - korekt</t>
  </si>
  <si>
    <t>750011</t>
  </si>
  <si>
    <t>Przychody z aktualiz. wartości inwestycji - nieruc</t>
  </si>
  <si>
    <t>750012</t>
  </si>
  <si>
    <t>Przychody z aktualiz. wartości inwestycji - akcje</t>
  </si>
  <si>
    <t>750013</t>
  </si>
  <si>
    <t>Przychody z aktualiz. wartości inwestycji - aktywa</t>
  </si>
  <si>
    <t>750zzz</t>
  </si>
  <si>
    <t>Suma Przychody finansowe</t>
  </si>
  <si>
    <t>751001</t>
  </si>
  <si>
    <t>Odpisy aktualizujące wartość finansowego majątku t</t>
  </si>
  <si>
    <t>751002</t>
  </si>
  <si>
    <t>Odsetki zapłacone, w tym dla jednostek powiązanych</t>
  </si>
  <si>
    <t>751003</t>
  </si>
  <si>
    <t>Odsetki naliczone, w tym dla jednostek powiązanych</t>
  </si>
  <si>
    <t>751004</t>
  </si>
  <si>
    <t>Ujemne różnice kursowe zrealizowane</t>
  </si>
  <si>
    <t>751005</t>
  </si>
  <si>
    <t>Ujemne różnice kursowe niezrealizowane</t>
  </si>
  <si>
    <t>751006</t>
  </si>
  <si>
    <t>751007</t>
  </si>
  <si>
    <t>Opłaty prolongacyjne</t>
  </si>
  <si>
    <t>751008</t>
  </si>
  <si>
    <t>Pozostałe koszty finansowe</t>
  </si>
  <si>
    <t>751009</t>
  </si>
  <si>
    <t>Koszty nabycia sprzedanych inwestycji - nieruchomo</t>
  </si>
  <si>
    <t>751010</t>
  </si>
  <si>
    <t>Koszty nabycia sprzedanych inwestycji - akcje i ud</t>
  </si>
  <si>
    <t>751011</t>
  </si>
  <si>
    <t>Koszty nabycia sprzedanych inwestycji - pozostałe</t>
  </si>
  <si>
    <t>751012</t>
  </si>
  <si>
    <t>Odpisy z tyt. aktualiz. wartości inwestycji</t>
  </si>
  <si>
    <t>751013</t>
  </si>
  <si>
    <t>Rezerwa na przyszłe zobowiązania</t>
  </si>
  <si>
    <t>751014</t>
  </si>
  <si>
    <t>Przedawnione, nieściągalne lub umorzone odpisane n</t>
  </si>
  <si>
    <t>751015</t>
  </si>
  <si>
    <t>Nadwyżka kosztów emisji akcji nie pokr. przez agio</t>
  </si>
  <si>
    <t>751016</t>
  </si>
  <si>
    <t>Udzielone dyskonto</t>
  </si>
  <si>
    <t>751017</t>
  </si>
  <si>
    <t>Inne koszty finansowe</t>
  </si>
  <si>
    <t>751999</t>
  </si>
  <si>
    <t>Koszty finansowe NKUP</t>
  </si>
  <si>
    <t>751zzz</t>
  </si>
  <si>
    <t>Suma Koszty finansowe</t>
  </si>
  <si>
    <t>760000</t>
  </si>
  <si>
    <t>Przychody operacyjne</t>
  </si>
  <si>
    <t>760001</t>
  </si>
  <si>
    <t>Sprzedaż składników majątku trwałego</t>
  </si>
  <si>
    <t>760002</t>
  </si>
  <si>
    <t>Dotacje i darowizny</t>
  </si>
  <si>
    <t>760003</t>
  </si>
  <si>
    <t>760004</t>
  </si>
  <si>
    <t>Rozwiązanie rezerwy</t>
  </si>
  <si>
    <t>760005</t>
  </si>
  <si>
    <t>760006</t>
  </si>
  <si>
    <t>Pozostałe przychody operacyjne nie podatkowe</t>
  </si>
  <si>
    <t>760007</t>
  </si>
  <si>
    <t>Pozostałe przychody opreacyjne inne</t>
  </si>
  <si>
    <t>760010</t>
  </si>
  <si>
    <t>Przychody z tytułu sprzedaży na rzecz pracowników</t>
  </si>
  <si>
    <t>760950</t>
  </si>
  <si>
    <t>VAT należny korekta z art.89a NPP</t>
  </si>
  <si>
    <t>760zzz</t>
  </si>
  <si>
    <t>Suma Pozostałe przychody operacyjne</t>
  </si>
  <si>
    <t>761001</t>
  </si>
  <si>
    <t>Wartość netto sprzedanego majątku trwalego</t>
  </si>
  <si>
    <t>761002</t>
  </si>
  <si>
    <t>Wartość netto sprzedanych inwestycji</t>
  </si>
  <si>
    <t>761003</t>
  </si>
  <si>
    <t>Pozostałe zmniejszenia majątku trwałego</t>
  </si>
  <si>
    <t>761004</t>
  </si>
  <si>
    <t>761005</t>
  </si>
  <si>
    <t>Aktualizacja wartości aktywów niefinansowych - śro</t>
  </si>
  <si>
    <t>761006</t>
  </si>
  <si>
    <t>Aktualizacja wartości aktywów niefinansowych - WNi</t>
  </si>
  <si>
    <t>761007</t>
  </si>
  <si>
    <t>Aktualizacja wartości aktywów niefinansowych - poz</t>
  </si>
  <si>
    <t>761008</t>
  </si>
  <si>
    <t>Odpisanie należności</t>
  </si>
  <si>
    <t>761009</t>
  </si>
  <si>
    <t>Utworzenie rezerwy na przyszłe zobowiązania</t>
  </si>
  <si>
    <t>761010</t>
  </si>
  <si>
    <t>761950</t>
  </si>
  <si>
    <t>VAT naliczony korekta z art.89b NKUP</t>
  </si>
  <si>
    <t>761999</t>
  </si>
  <si>
    <t>Pozostałe koszty operacyjne NKUP</t>
  </si>
  <si>
    <t>761zzz</t>
  </si>
  <si>
    <t>Suma Pozostałe koszty operacyjne</t>
  </si>
  <si>
    <t>770000</t>
  </si>
  <si>
    <t>771000</t>
  </si>
  <si>
    <t>771zzz</t>
  </si>
  <si>
    <t>Suma Zysk i Strata nadzwyczajna</t>
  </si>
  <si>
    <t>780000</t>
  </si>
  <si>
    <t>780100</t>
  </si>
  <si>
    <t>Zarachowane zaliczki na podatek dochodowy</t>
  </si>
  <si>
    <t>780200</t>
  </si>
  <si>
    <t>Rezerwa na pod. dochodowy do zapłacenia</t>
  </si>
  <si>
    <t>780300</t>
  </si>
  <si>
    <t>Zarachowanie aktywów podatkowych do przyszłych roz</t>
  </si>
  <si>
    <t>790000</t>
  </si>
  <si>
    <t>Wynik finansowy / rachunek wynikow</t>
  </si>
  <si>
    <t>790zzz</t>
  </si>
  <si>
    <t>Suma Obciążenia Wyniku</t>
  </si>
  <si>
    <t>7zzzzz</t>
  </si>
  <si>
    <t>Suma zespół kont 7</t>
  </si>
  <si>
    <t>8 0000</t>
  </si>
  <si>
    <t>Zespół kont 8</t>
  </si>
  <si>
    <t>800000</t>
  </si>
  <si>
    <t>803001</t>
  </si>
  <si>
    <t>Kapitał zapasowy tworzony zgodnie ze statutem</t>
  </si>
  <si>
    <t>803002</t>
  </si>
  <si>
    <t>Dopłaty do kapitału</t>
  </si>
  <si>
    <t>803003</t>
  </si>
  <si>
    <t>Pozostałe kapitały</t>
  </si>
  <si>
    <t>804000</t>
  </si>
  <si>
    <t>Kapitał z aktualizacji wyceny majątku trwalego</t>
  </si>
  <si>
    <t>805000</t>
  </si>
  <si>
    <t>Kap. z akt. wyc. inwest. finans. dlugoterminowych</t>
  </si>
  <si>
    <t>805100</t>
  </si>
  <si>
    <t>Kap. z akt. wyc. z tyt. zbycia majatku trwalego</t>
  </si>
  <si>
    <t>805200</t>
  </si>
  <si>
    <t>Kap. z akt. wyc. z tyt. zbycia długoterminowego ma</t>
  </si>
  <si>
    <t>805300</t>
  </si>
  <si>
    <t>Kap. z akt. wyc. z tyt. obniżenia wartości majatku</t>
  </si>
  <si>
    <t>805400</t>
  </si>
  <si>
    <t>Kap. z akt. wyc. z tyt. przekwalifikowania długote</t>
  </si>
  <si>
    <t>820000</t>
  </si>
  <si>
    <t>Rozliczenie wyniku finansowego</t>
  </si>
  <si>
    <t>821100</t>
  </si>
  <si>
    <t>Podział zysku na kapitał zapasowy</t>
  </si>
  <si>
    <t>821200</t>
  </si>
  <si>
    <t>Podział zysku na kapitał rezerwowy</t>
  </si>
  <si>
    <t>821300</t>
  </si>
  <si>
    <t>Podział zysku na fundusz socjalny</t>
  </si>
  <si>
    <t>822100</t>
  </si>
  <si>
    <t>Rozliczenie wyniku fin. - wynik z lat ubiegłych</t>
  </si>
  <si>
    <t>822101</t>
  </si>
  <si>
    <t>Wynik fiannsowy z 2006 roku</t>
  </si>
  <si>
    <t>822200</t>
  </si>
  <si>
    <t>Rozliczenie wyniku fin. - skutki błędu podstawoweg</t>
  </si>
  <si>
    <t>822300</t>
  </si>
  <si>
    <t>Rozliczenie wyniku fin. - zysk za rok poprzedni do</t>
  </si>
  <si>
    <t>822400</t>
  </si>
  <si>
    <t>829zzz</t>
  </si>
  <si>
    <t>Suma Kapitały własne</t>
  </si>
  <si>
    <t>840100</t>
  </si>
  <si>
    <t>Rezerwy - udzielone gwarancje i poreczenia</t>
  </si>
  <si>
    <t>840200</t>
  </si>
  <si>
    <t>Rezerwy - operacje gospodarcze w toku</t>
  </si>
  <si>
    <t>840300</t>
  </si>
  <si>
    <t>Rezerwy - postępowanie sądowe w toku</t>
  </si>
  <si>
    <t>840400</t>
  </si>
  <si>
    <t>Rezerwy - podatek dochodowy do zapłacenia</t>
  </si>
  <si>
    <t>840500</t>
  </si>
  <si>
    <t>Zmniejsz. rezerw - powstanie zobowiazania</t>
  </si>
  <si>
    <t>840600</t>
  </si>
  <si>
    <t>Zmniejsz. rezerw - ustanie przyczyny jej powstania</t>
  </si>
  <si>
    <t>840700</t>
  </si>
  <si>
    <t>Rozwiązanie rezerw na odroczony podatek dochodowy</t>
  </si>
  <si>
    <t>845100</t>
  </si>
  <si>
    <t>Przychody przyszłych okresów</t>
  </si>
  <si>
    <t>845200</t>
  </si>
  <si>
    <t>Rezerwy na należności</t>
  </si>
  <si>
    <t>845201</t>
  </si>
  <si>
    <t>Rezerwa na podatek dochodowy</t>
  </si>
  <si>
    <t>845299</t>
  </si>
  <si>
    <t>850000</t>
  </si>
  <si>
    <t>850100</t>
  </si>
  <si>
    <t>Fundusze pozostale</t>
  </si>
  <si>
    <t>860000</t>
  </si>
  <si>
    <t>Wynik finansowy</t>
  </si>
  <si>
    <t>871000</t>
  </si>
  <si>
    <t>888888</t>
  </si>
  <si>
    <t>Konto techniczne otwarcia/przejęcia danych</t>
  </si>
  <si>
    <t>899zzz</t>
  </si>
  <si>
    <t>Suma Wynik</t>
  </si>
  <si>
    <t>8zzzzz</t>
  </si>
  <si>
    <t>Suma zespół kont 8</t>
  </si>
  <si>
    <t>Mapowanie</t>
  </si>
  <si>
    <t>Körperschaftsteuer</t>
  </si>
  <si>
    <t>Corporate income tax</t>
  </si>
  <si>
    <t>Podatek odroczony</t>
  </si>
  <si>
    <t>Latente Steuern</t>
  </si>
  <si>
    <t>Deffered tax</t>
  </si>
  <si>
    <t>Odpisy aktualizujące zapasy</t>
  </si>
  <si>
    <t>Razem różnice przejściowe</t>
  </si>
  <si>
    <t>Zobowiązanie leasingowe - wartość netto środków trwałych w leasingu</t>
  </si>
  <si>
    <t xml:space="preserve">Rezerwa na podatek odroczony </t>
  </si>
  <si>
    <t>Zmiana stanu rezerw na podatek odroczony</t>
  </si>
  <si>
    <t>Korekta podatku dochodowego w RZiS z tytułu podatku odroczonego</t>
  </si>
  <si>
    <t>Wartość netto środków trwałych w leasingu - zobowiązanie leasingowe</t>
  </si>
  <si>
    <t>Zmiana stanu aktywów z tytułu odroczonego podatku dochodowego</t>
  </si>
  <si>
    <t>Przychody netto ze sprzedaży produktów i usług</t>
  </si>
  <si>
    <t>Przychody ze sprzedaży produktów i usług</t>
  </si>
  <si>
    <t>NIE</t>
  </si>
  <si>
    <t>3. Czy jest uchwała NZW o korzystaniu z uproszczeń w zakresie SzD?</t>
  </si>
  <si>
    <t>Warunek dla konieczności sporządzania sprawozdania z działalności - uchwała dot. uproszczeń</t>
  </si>
  <si>
    <t>Wybierz metodę rozchodu zapasów</t>
  </si>
  <si>
    <t>nota 10</t>
  </si>
  <si>
    <t>Aktywa z tytułu odroczonego podatku dochodowego - ujemne różnice przejściowe</t>
  </si>
  <si>
    <t>Różnica między wartością bilansową a podatkową środków trwałych</t>
  </si>
  <si>
    <t>Straty podatkowe możliwe do odliczenia</t>
  </si>
  <si>
    <t>Rodzaj aktywa</t>
  </si>
  <si>
    <t>Dłużne instrumenty finansowe</t>
  </si>
  <si>
    <t>Pozostałe aktywa</t>
  </si>
  <si>
    <t>Odsetki zrealizowane</t>
  </si>
  <si>
    <t>Odsetki niezrealizowane, o terminie płatności:</t>
  </si>
  <si>
    <t>Koszty z tytułu odsetek w danym roku obrotowym</t>
  </si>
  <si>
    <t>Przychody z tytułu odsetek w danym roku obrotowym</t>
  </si>
  <si>
    <t xml:space="preserve">Zarząd ponosi odpowiedzialność za ustanowienie i nadzór nad polityką zarządzania ryzykiem finansowym, w tym w szczególności identyfikację i analizę ryzyk, na które Spółka jest narażona. Zasady i procedury zarządzania ryzykiem podlegają regularnej weryfikacji, w celu uwzględnienia zmiany warunków rynkowych i zmian w działalności Spółki. </t>
  </si>
  <si>
    <t>Działalność Spółki narażona jest na następujące rodzaje ryzyka wynikające z posiadania instrumentów finansowych:</t>
  </si>
  <si>
    <t>- ryzyko walutowe</t>
  </si>
  <si>
    <t>- ryzyko stopy procentowej</t>
  </si>
  <si>
    <t>- ryzyko kredytowe</t>
  </si>
  <si>
    <t>- ryzyko płynności</t>
  </si>
  <si>
    <t>- Währungsrisiko</t>
  </si>
  <si>
    <t>- Zinssatzrisiko</t>
  </si>
  <si>
    <t>- Kreditrisiko</t>
  </si>
  <si>
    <t>- currency risk</t>
  </si>
  <si>
    <t>- interest rate risk</t>
  </si>
  <si>
    <t>- credit risk</t>
  </si>
  <si>
    <t>Ryzyko płynności</t>
  </si>
  <si>
    <t>najem hali magazynowej</t>
  </si>
  <si>
    <t>leasing operacyjny sprzętu komputerowego</t>
  </si>
  <si>
    <t>leasing operacyjny samochodów osobowych</t>
  </si>
  <si>
    <t>leasing operacyjny pozostały</t>
  </si>
  <si>
    <t>Łączna kwota przyszłych zobowiązań z tytułu opłat dotyczących umowy</t>
  </si>
  <si>
    <t>od 1 do 5 lat</t>
  </si>
  <si>
    <t>von 1 bis zu 5 Jahren</t>
  </si>
  <si>
    <t>from 1 to 5 years</t>
  </si>
  <si>
    <t>Spółka użytkuje majątek trwały na podstawie umów najmu oraz umów leasingu operacyjnego. Łączna kwota przyszłych zobowiązań wynikających z zawartych umów najmu i leasingu, nieujętych w księgach, prezentuje poniższa tabela.</t>
  </si>
  <si>
    <t>Odpis aktualizujący aktywo z tytułu odroczonego podatku dochodowego</t>
  </si>
  <si>
    <t>Aktywa z tytułu odroczonego podatku dochodowego (po uwzględnieniu odpisu aktualizującego)</t>
  </si>
  <si>
    <t>Wpływ wyżej opisanych zdarzeń na sprawozdanie finansowe za rok ubiegły prezentuje poniższa tabela:</t>
  </si>
  <si>
    <t>Skorygowane dane finansowe za poprzedni rok obrotowy zostały zaprezentowane jako trzecia kolumna do bilansu i rachunku zysków i strat.</t>
  </si>
  <si>
    <t>w tym:</t>
  </si>
  <si>
    <t>Zmiana</t>
  </si>
  <si>
    <t>Przychody ze sprzedaży</t>
  </si>
  <si>
    <t>Spółka nie wytworzyła produktów na własne potrzeby, zarówno w bieżącym roku obrotowym jak i w roku poprzednim.</t>
  </si>
  <si>
    <t>Spółka sporządza rachunek zysków i strat w wariancie porównawczym.</t>
  </si>
  <si>
    <t>Die Gewinn- und Verlustrechnung wird nach dem Gesamtkostenverfahren erstellt.</t>
  </si>
  <si>
    <t>Die Gesellschaft verfügt zum Bilanzstichtag über kein Guthaben auf dem Umsatzsteuerkonto.</t>
  </si>
  <si>
    <t>Czas trwania działalności jednostki</t>
  </si>
  <si>
    <t>Dauer der Unternehmenstätigkeit der Gesellschaft</t>
  </si>
  <si>
    <t>Duration of the Company's business activity</t>
  </si>
  <si>
    <t>Dane o odpisach aktualizujących długoterminowe aktywa finansowe i niefinansowe</t>
  </si>
  <si>
    <t xml:space="preserve">Angaben zu Wertberichtigungen auf langfristige finanzielle und nicht finanzielle Vermögenswerte </t>
  </si>
  <si>
    <t xml:space="preserve">Write-downs of long-term financial and non-financial assets  </t>
  </si>
  <si>
    <t>Odpis aktualizujący długoterminowe aktywa finansowe</t>
  </si>
  <si>
    <t>Odpis aktualizujący długoterminowe aktywa niefinansowe</t>
  </si>
  <si>
    <t xml:space="preserve">Wertberichtigungen auf langfristige finanzielle Vermögenswerte </t>
  </si>
  <si>
    <t xml:space="preserve">Wertberichtigungen auf langfristige nicht finanzielle Vermögenswerte </t>
  </si>
  <si>
    <t xml:space="preserve">NINIEJSZY DOKUMENT NIE STANOWI ORYGINAŁU SPRAWOZDANIA FINANSOWEGO W ROZUMIENIU USTAWY Z DN. 29 WRZEŚNIA 1994 R. O RACHUNKOWOŚCI (DZ. U. Z 2019 R., POZ. 351 Z PÓŹN. ZM.).
</t>
  </si>
  <si>
    <t xml:space="preserve">DIESES DOKUMENT IST KEIN ORIGINAL DES JAHRESABSCHLUSSES IM SINNE DES RECHNUNGSLEGUNGSGESETZES VOM 29. SEPTEMBER 1994 (DZ. U. JAHRGANG 2019, POS. 351 M. Ä.).
</t>
  </si>
  <si>
    <t>THESE ARE NOT THE ORIGINAL FINANCIAL STATEMENTS IN THE MEANING OF THE ACCOUNTING ACT OF 29 SEPTEMBER 1994 (JOURNAL OF LAWS OF 2019, ITEM 351, AS AMENDED).</t>
  </si>
  <si>
    <t>W Spółce stosowane są następujące zasady rachunkowości, które są zgodne z przepisami ustawy z dnia 29 września 1994 r. o rachunkowości (Dz. U. z 2019 r., poz. 351 z późn. zm. - zwaną dalej UoR).</t>
  </si>
  <si>
    <t>Wynik finansowy jednostki ustalany jest zgodnie z przepisami rozdziału 4 UoR oraz wprowadzoną przez kierownika jednostki polityką rachunkowości.</t>
  </si>
  <si>
    <t>The Company's net profit (loss) is determined according to Article 4 of the Accounting Act and the accounting policy adopted by the Company's management.</t>
  </si>
  <si>
    <t>Sprawozdanie finansowe spółki sporządzone zostało zgodnie z przepisami UoR oraz wprowadzoną przez kierownika jednostki polityką rachunkowości.</t>
  </si>
  <si>
    <t>The Company's financial statements have been prepared in complianace with the provisions of the Accounting Act and the accounting policy adopted by the Company's management.</t>
  </si>
  <si>
    <t>Sprawozdanie finansowe sporządzone zostało przez Roedl Outsourcing sp. z o. o. zgodnie z najlepszą wiedzą oraz zgodnie z przepisami UoR.</t>
  </si>
  <si>
    <t>Wpływ pandemi COVID-19 na sytuację finansową Spółki</t>
  </si>
  <si>
    <t>Pod koniec 2019 r. po raz pierwszy pojawiły się wiadomości z Chin dotyczące COVID-19. W pierwszych miesiącach 2020 r. wirus rozprzestrzenił się na całym świecie, a jego negatywny wpływ objął wiele krajów. Chociaż sytuacja ta wciąż się zmienia, Zarząd zidentyfikował negatywne konsekwencje pandemii na działalność jednostki i podjął działania w celu ich ograniczenia. Opis wpływu aktualnej sytuacji na sprawozdanie finansowe jednostki znajduje się w nocie 11 informacji dodatkowych.</t>
  </si>
  <si>
    <t>Pod koniec 2019 r. po raz pierwszy pojawiły się wiadomości z Chin dotyczące COVID-19. W pierwszych miesiącach 2020 r. wirus rozprzestrzenił się na całym świecie, a jego negatywny wpływ objął wiele krajów. Chociaż sytuacja ta wciąż się zmienia, Zarząd zidentyfikował negatywne konsekwencje pandemii na działalność jednostki i podjął działania w celu ich ograniczenia. Opis wpływu aktualnej sytuacji na sprawozdanie finansowe jednostki znajduje się w nocie 11 informacji dodatkowych oraz w sporządzonym przez Zarząd sprawozdaniu z działalności.</t>
  </si>
  <si>
    <t>Zarząd zidentyfikował następujące negatywne konsekwencje pandemii na działalność jednostki:</t>
  </si>
  <si>
    <t>spadek przychodów ze sprzedaży na poziomie:</t>
  </si>
  <si>
    <t>Podjęte działania w celu ograniczenia skutków pandemii i ich wpływ na dane finansowe za bieżący rok obrotowy:</t>
  </si>
  <si>
    <t>Wpływ na wynik i prezentacja w sprawozdaniu finansowym</t>
  </si>
  <si>
    <t>Subwencja z Polskiego Funduszu Rozwoju</t>
  </si>
  <si>
    <t>Rodzaj wsparcia</t>
  </si>
  <si>
    <t>Dofinansowanie z FGŚP</t>
  </si>
  <si>
    <t>Zwolnienie z obowiązku opłacania składek ZUS</t>
  </si>
  <si>
    <t>Zawieszenie wpłat na ZFŚS</t>
  </si>
  <si>
    <t>Czy spółka korzysta z uproszczeń i nie sporządza sprawozdania z działalności?</t>
  </si>
  <si>
    <t>Spółka kwalifikuje umowy leasingowe oraz inne umowy o podobnym charakterze zgodnie z art. 3 ust. 4-5 UoR i nie korzysta z uproszczeń.</t>
  </si>
  <si>
    <t xml:space="preserve">Zgodnie z uproszczeniem wynikającym z Art. 3 ust. 6 UoR Spółka nie ujmuje w aktywach trwałych środków trwałych oraz wartości niematerialnych i prawnych użytkowanych na podstawie umów najmu, dzierżawy, leasingu i umów o podobnym charakterze. Kwalifikuje te umowy zgodnie z przepisami prawa podatkowego, tj. ustawy o podatku dochodowym od osób prawnych. </t>
  </si>
  <si>
    <t xml:space="preserve">Spółka ustala koszt wytworzenia produktów poprzez doliczenie do kosztów bezpośrednich uzasadnionych kosztów pośrednich związanych z wytworzeniem tego produktu, niezależnie od poziomu wykorzystania zdolności produkcyjnych. </t>
  </si>
  <si>
    <t>Nie wystąpiły takie umowy, zarówno w bieżącym roku obrotowym, jak i w roku poprzednim.</t>
  </si>
  <si>
    <t>Warunki transakcji zawieranych przez Spółkę ze stronami powiązanymi w roku obrotowym, jak i w roku poprzednim, nie odbiegały od warunków rynkowych.</t>
  </si>
  <si>
    <t>Spółka nie wypłacała wynagrodzeń członkom organów zarządzających i nadzorujących, zarówno w bieżącym roku obrotowym jak i w roku poprzednim.</t>
  </si>
  <si>
    <t>Spółka nie wypłacała w/w świadczeń członkom organów zarządzających i nadzorujących, zarówno w bieżącym roku obrotowym jak i w roku poprzednim.</t>
  </si>
  <si>
    <t>Kraj:</t>
  </si>
  <si>
    <t>Nr lokalu:</t>
  </si>
  <si>
    <t>Nr domu:</t>
  </si>
  <si>
    <t>Hausnr.:</t>
  </si>
  <si>
    <t>Raumnr.:</t>
  </si>
  <si>
    <t>House no.:</t>
  </si>
  <si>
    <t>Flat no.:</t>
  </si>
  <si>
    <t>Czy sprawozdanie finansowe zostało sporządzone przy założeniu kontynuacji działalności?</t>
  </si>
  <si>
    <t>Zatwierdzone dane za</t>
  </si>
  <si>
    <t>rok poprzedni</t>
  </si>
  <si>
    <t>Przekształcone dane za</t>
  </si>
  <si>
    <t>Ubezpieczenia społeczne i inne świadczenia, w tym:</t>
  </si>
  <si>
    <t>Country:</t>
  </si>
  <si>
    <t>The Company applies the following accounting principles which comply with the Accounting Act of 29 September 1994 (Journal of Laws of 2019, item 351 as amended; the Accounting Act).</t>
  </si>
  <si>
    <t>By virtue of the simplification scheme stipulated in Article 3(6) of the Accounting Act, the Company does not recognise the tangible and intangible assets used on the basis of rental, leasehold, lease and other similar agreements as non-current assets. Such agreements are qualified in compliance with tax laws, namely the (Polish) Corporate Income Tax Act.</t>
  </si>
  <si>
    <t>The Company classifies leases and other similar agreements in accordance with Article 3(4)-(5) of the Accounting Act and does not apply simplified procedures.</t>
  </si>
  <si>
    <t xml:space="preserve">The Company determines the production cost of goods by adding reasonable indirect costs of manufacturing the goods to the direct costs, irrespective of the level of utilisation of the production capacity. </t>
  </si>
  <si>
    <t>The financial statements were prepared by Roedl Outsourcing sp. z o.o. in accordance with our best knowledge and in compliance with the Accounting Act.</t>
  </si>
  <si>
    <t>Impact of the COVID-19 pandemic on the Company's financial position</t>
  </si>
  <si>
    <t>At the end of 2019 China reported news about COVID-19 incidence for the first time. The virus has spread worldwide and has \affected numerous countries in the first months of 2020. Although the situation is constantly changing, the Management Board has identified the negative impact of the pandemic on the entity’s operations and has taken steps to limit it. The impact of the current situation on the entity’s financial statements is described in note 11 to the financial statements and in the Management Report.</t>
  </si>
  <si>
    <t>At the end of 2019 China reported news about COVID-19 incidence for the first time. The virus has spread worldwide and has affected numerous countries in the first months of 2020. Although the situation is constantly changing, the Management Board has identified the negative impact of the pandemic on entity’s operations and has taken steps to limit it. The impact of the current situation on the entity’s financial statements is described in note 11 to the financial statements.</t>
  </si>
  <si>
    <t>The Management Board has identified the following negative impact of the pandemic on the entity's business operations:</t>
  </si>
  <si>
    <t>Revenue from sale of finished goods and services</t>
  </si>
  <si>
    <t>The Company manufactured no finished goods for its own purposes either in the reporting year or in the previous year.</t>
  </si>
  <si>
    <t>The Company follows simplified procedures and does not calculate deferred tax. There was no such item either in the reporting year or in the previous year.</t>
  </si>
  <si>
    <t xml:space="preserve">Lease liabilities - net value of leased tangible assets </t>
  </si>
  <si>
    <t>Difference between the value of tangible assets for accounting and for tax purposes</t>
  </si>
  <si>
    <t>Deductible tax losses</t>
  </si>
  <si>
    <t>Total temporary differences</t>
  </si>
  <si>
    <t>Value adjustment write-down of deferred tax asset</t>
  </si>
  <si>
    <t>Deferred tax assets (after value adjustment write-down)</t>
  </si>
  <si>
    <t>Net value of leased tangible assets - lease liabilities</t>
  </si>
  <si>
    <t>Deferred tax provision</t>
  </si>
  <si>
    <t>Increase (decrease) in deferred tax assets</t>
  </si>
  <si>
    <t>Increase (decrease) in deferred tax provision</t>
  </si>
  <si>
    <t>Adjustment of income tax in the income statement due to deferred tax</t>
  </si>
  <si>
    <t>There were no such agreements, either in the current financial year or in the previous year.</t>
  </si>
  <si>
    <t>Terms of the transactions made by the Company with related parties in the financial year and in the previous year did not differ from the market terms.</t>
  </si>
  <si>
    <t>The Company paid no remuneration to members of management and supervisory bodies either in the current financial year or in the previous year.</t>
  </si>
  <si>
    <t>The Company paid no such benefits to members of management and supervisory bodies either in the current financial year or in the previous year.</t>
  </si>
  <si>
    <t>The impact of the abovementioned events on the financial statements for the previous year is presented in the table below:</t>
  </si>
  <si>
    <t>Adjusted financial data for the previous financial year are presented as the third column in the balance sheet and the income statement.</t>
  </si>
  <si>
    <t>of which:</t>
  </si>
  <si>
    <t>Change</t>
  </si>
  <si>
    <t>Revenues from sale</t>
  </si>
  <si>
    <t>The Company uses non-current assets under rental agreements and operating lease. The table below shows the total of future liabilities under lease and rental agreements, not disclosed in the books of account.</t>
  </si>
  <si>
    <t>The total of future liabilities on account of contractual fees</t>
  </si>
  <si>
    <t>lease of warehouse hall</t>
  </si>
  <si>
    <t>operating lease of software</t>
  </si>
  <si>
    <t>operating lease of passenger cars</t>
  </si>
  <si>
    <t>operating lease - other</t>
  </si>
  <si>
    <t>Type of asset</t>
  </si>
  <si>
    <t>Debt financial instruments</t>
  </si>
  <si>
    <t>Other assets</t>
  </si>
  <si>
    <t>Interest, realised</t>
  </si>
  <si>
    <t>Unrealised interest, falling due:</t>
  </si>
  <si>
    <t>Interest income in the financial year</t>
  </si>
  <si>
    <t>The Management Board is responsible for designing and supervising the financial risk management policy, including in particular, for identification and examination of risks to which the Company is exposed. The risk management procedures and policy are regularly reviewed to account for changes in the market conditions and in the Company's business activity.</t>
  </si>
  <si>
    <t>The Company's business activity is exposed to the following risks connected with the financial instruments it holds:</t>
  </si>
  <si>
    <t>- liquidity risk</t>
  </si>
  <si>
    <t>Cost of interest in the financial year</t>
  </si>
  <si>
    <t>Liquidity risk</t>
  </si>
  <si>
    <t>decrease in revenues from sales:</t>
  </si>
  <si>
    <t>Steps taken to limit the effects of the pandemic and their impact on the financial data for the current financial year:</t>
  </si>
  <si>
    <t>Type of aid</t>
  </si>
  <si>
    <t>Impact on the profit(loss) and disclosure in the financial statements</t>
  </si>
  <si>
    <t>Subsidy from the Polish Development Fund</t>
  </si>
  <si>
    <t>Subsidies from the Guaranteed Employee Benefits Fund</t>
  </si>
  <si>
    <t>Exemption from the obligation to pay social and health insurance (ZUS) contributions</t>
  </si>
  <si>
    <t>Suspension of payments to the Guaranteed Employee Benefits Fund</t>
  </si>
  <si>
    <t>Loans and borrowings</t>
  </si>
  <si>
    <t>Repayment of loans and borrowings</t>
  </si>
  <si>
    <r>
      <rPr>
        <sz val="10"/>
        <color rgb="FFFF0000"/>
        <rFont val="Arial"/>
        <family val="2"/>
        <charset val="238"/>
      </rPr>
      <t xml:space="preserve">note </t>
    </r>
    <r>
      <rPr>
        <sz val="10"/>
        <rFont val="Arial"/>
        <family val="2"/>
        <charset val="238"/>
      </rPr>
      <t>1.1.a – schedule of intangible assets</t>
    </r>
  </si>
  <si>
    <r>
      <rPr>
        <sz val="10"/>
        <color rgb="FFFF0000"/>
        <rFont val="Arial"/>
        <family val="2"/>
        <charset val="238"/>
      </rPr>
      <t>note</t>
    </r>
    <r>
      <rPr>
        <sz val="10"/>
        <rFont val="Arial"/>
        <family val="2"/>
      </rPr>
      <t xml:space="preserve"> 1.1.b – schedule of property, plant and equipment</t>
    </r>
  </si>
  <si>
    <t>note 1.1.c – schedule of non-current investments</t>
  </si>
  <si>
    <r>
      <rPr>
        <sz val="10"/>
        <color rgb="FFFF0000"/>
        <rFont val="Arial"/>
        <family val="2"/>
        <charset val="238"/>
      </rPr>
      <t>note</t>
    </r>
    <r>
      <rPr>
        <sz val="10"/>
        <rFont val="Arial"/>
        <family val="2"/>
      </rPr>
      <t xml:space="preserve"> 1.3– 1.10 – land under usufruct right, tangible assets under lease,securities, Value adjustment write-downs,  share capital ownership structure, statement of changes in equity, proposals with respect to distribution of profit or cover of loss</t>
    </r>
  </si>
  <si>
    <r>
      <rPr>
        <sz val="10"/>
        <color rgb="FFFF0000"/>
        <rFont val="Arial"/>
        <family val="2"/>
        <charset val="238"/>
      </rPr>
      <t>note</t>
    </r>
    <r>
      <rPr>
        <sz val="10"/>
        <rFont val="Arial"/>
        <family val="2"/>
      </rPr>
      <t xml:space="preserve"> 1.11 – schedule of provisions for liabilities</t>
    </r>
  </si>
  <si>
    <r>
      <rPr>
        <sz val="10"/>
        <color rgb="FFFF0000"/>
        <rFont val="Arial"/>
        <family val="2"/>
        <charset val="238"/>
      </rPr>
      <t xml:space="preserve">note </t>
    </r>
    <r>
      <rPr>
        <sz val="10"/>
        <rFont val="Arial"/>
        <family val="2"/>
      </rPr>
      <t>1.12 – Non-current liabilities</t>
    </r>
  </si>
  <si>
    <r>
      <rPr>
        <sz val="10"/>
        <color rgb="FFFF0000"/>
        <rFont val="Arial"/>
        <family val="2"/>
        <charset val="238"/>
      </rPr>
      <t>note</t>
    </r>
    <r>
      <rPr>
        <sz val="10"/>
        <rFont val="Arial"/>
        <family val="2"/>
      </rPr>
      <t xml:space="preserve"> 1.13 – Specification of groups of liabilities secured against the company assets (incl. indication of their nature)</t>
    </r>
  </si>
  <si>
    <r>
      <rPr>
        <sz val="10"/>
        <color rgb="FFFF0000"/>
        <rFont val="Arial"/>
        <family val="2"/>
        <charset val="238"/>
      </rPr>
      <t>note</t>
    </r>
    <r>
      <rPr>
        <sz val="10"/>
        <rFont val="Arial"/>
        <family val="2"/>
      </rPr>
      <t xml:space="preserve"> 1.14 – schedule of prepayments and accruals</t>
    </r>
  </si>
  <si>
    <r>
      <rPr>
        <sz val="10"/>
        <color rgb="FFFF0000"/>
        <rFont val="Arial"/>
        <family val="2"/>
        <charset val="238"/>
      </rPr>
      <t>note</t>
    </r>
    <r>
      <rPr>
        <sz val="10"/>
        <rFont val="Arial"/>
        <family val="2"/>
      </rPr>
      <t xml:space="preserve"> 1.16. - contingent liabilities</t>
    </r>
  </si>
  <si>
    <r>
      <rPr>
        <sz val="10"/>
        <color rgb="FFFF0000"/>
        <rFont val="Arial"/>
        <family val="2"/>
        <charset val="238"/>
      </rPr>
      <t>note</t>
    </r>
    <r>
      <rPr>
        <sz val="10"/>
        <rFont val="Arial"/>
        <family val="2"/>
      </rPr>
      <t xml:space="preserve"> 1.17. - Assets other than financial instruments, measured at fair value</t>
    </r>
  </si>
  <si>
    <r>
      <rPr>
        <sz val="10"/>
        <color rgb="FFFF0000"/>
        <rFont val="Arial"/>
        <family val="2"/>
        <charset val="238"/>
      </rPr>
      <t>note</t>
    </r>
    <r>
      <rPr>
        <sz val="10"/>
        <rFont val="Arial"/>
        <family val="2"/>
      </rPr>
      <t xml:space="preserve"> 1.18 - Cash in the VAT account referred to in Article 62a(1) of the Banking Act of 29.08.1997</t>
    </r>
  </si>
  <si>
    <r>
      <rPr>
        <sz val="10"/>
        <color rgb="FFFF0000"/>
        <rFont val="Arial"/>
        <family val="2"/>
        <charset val="238"/>
      </rPr>
      <t>note</t>
    </r>
    <r>
      <rPr>
        <sz val="10"/>
        <rFont val="Arial"/>
        <family val="2"/>
      </rPr>
      <t xml:space="preserve"> 2 – information on revenues, expenses, value adjustment write-downs of tangible assets and inventories, profits and losses on the entity's activities, calculation of taxable base, cost of manufacture of assets under construction, work performed by the entity and capitalised, interest and foreign exchange gains (losses) which increase the acquisition cost of merchandise or the manufacture cost of goods, budgeted outlays for non-financial non-current assets, extraordinary gains and losses</t>
    </r>
  </si>
  <si>
    <r>
      <rPr>
        <sz val="10"/>
        <color rgb="FFFF0000"/>
        <rFont val="Arial"/>
        <family val="2"/>
        <charset val="238"/>
      </rPr>
      <t>note</t>
    </r>
    <r>
      <rPr>
        <sz val="10"/>
        <rFont val="Arial"/>
        <family val="2"/>
      </rPr>
      <t xml:space="preserve"> 3 - Foreign exchange rates assumed for valuation of balance sheet items and income statement items denominated in foreign currencies</t>
    </r>
  </si>
  <si>
    <r>
      <rPr>
        <sz val="10"/>
        <color rgb="FFFF0000"/>
        <rFont val="Arial"/>
        <family val="2"/>
        <charset val="238"/>
      </rPr>
      <t>note</t>
    </r>
    <r>
      <rPr>
        <sz val="10"/>
        <rFont val="Arial"/>
        <family val="2"/>
      </rPr>
      <t xml:space="preserve"> 4 – structure of cash and cash equivalents included in cash flow statement</t>
    </r>
  </si>
  <si>
    <r>
      <rPr>
        <sz val="10"/>
        <color rgb="FFFF0000"/>
        <rFont val="Arial"/>
        <family val="2"/>
        <charset val="238"/>
      </rPr>
      <t>note</t>
    </r>
    <r>
      <rPr>
        <sz val="10"/>
        <rFont val="Arial"/>
        <family val="2"/>
      </rPr>
      <t xml:space="preserve"> 5 – information on employment and remuneration for members of the Management Board,Supervisory Board and auditor</t>
    </r>
  </si>
  <si>
    <r>
      <rPr>
        <sz val="10"/>
        <color rgb="FFFF0000"/>
        <rFont val="Arial"/>
        <family val="2"/>
        <charset val="238"/>
      </rPr>
      <t>note</t>
    </r>
    <r>
      <rPr>
        <sz val="10"/>
        <rFont val="Arial"/>
        <family val="2"/>
      </rPr>
      <t xml:space="preserve"> 6 – information on significant prior year or post-balance sheet events not included in the financial statements, as well as changes in the accounting (policy) rules</t>
    </r>
  </si>
  <si>
    <r>
      <rPr>
        <sz val="10"/>
        <color rgb="FFFF0000"/>
        <rFont val="Arial"/>
        <family val="2"/>
        <charset val="238"/>
      </rPr>
      <t xml:space="preserve">note </t>
    </r>
    <r>
      <rPr>
        <sz val="10"/>
        <rFont val="Arial"/>
        <family val="2"/>
      </rPr>
      <t>7 – information on joint ventures which are not subject to consolidation, transactions with related parties, specification of related parties, reasons for resignation from consolidation</t>
    </r>
  </si>
  <si>
    <r>
      <rPr>
        <sz val="10"/>
        <color rgb="FFFF0000"/>
        <rFont val="Arial"/>
        <family val="2"/>
        <charset val="238"/>
      </rPr>
      <t>note</t>
    </r>
    <r>
      <rPr>
        <sz val="10"/>
        <rFont val="Arial"/>
        <family val="2"/>
      </rPr>
      <t xml:space="preserve"> 8 – information on merger of companies (acquisition method or pooling of interests method)</t>
    </r>
  </si>
  <si>
    <r>
      <rPr>
        <sz val="10"/>
        <color rgb="FFFF0000"/>
        <rFont val="Arial"/>
        <family val="2"/>
        <charset val="238"/>
      </rPr>
      <t>note</t>
    </r>
    <r>
      <rPr>
        <sz val="10"/>
        <rFont val="Arial"/>
        <family val="2"/>
      </rPr>
      <t xml:space="preserve"> 9 – information on any threats to the Company's ability to continue as a going concern </t>
    </r>
  </si>
  <si>
    <r>
      <rPr>
        <sz val="10"/>
        <color rgb="FFFF0000"/>
        <rFont val="Arial"/>
        <family val="2"/>
        <charset val="238"/>
      </rPr>
      <t>note</t>
    </r>
    <r>
      <rPr>
        <sz val="10"/>
        <rFont val="Arial"/>
        <family val="2"/>
      </rPr>
      <t xml:space="preserve"> 10 – other material information</t>
    </r>
  </si>
  <si>
    <r>
      <rPr>
        <sz val="10"/>
        <color rgb="FFFF0000"/>
        <rFont val="Arial"/>
        <family val="2"/>
        <charset val="238"/>
      </rPr>
      <t>note</t>
    </r>
    <r>
      <rPr>
        <sz val="10"/>
        <rFont val="Arial"/>
        <family val="2"/>
      </rPr>
      <t xml:space="preserve"> to CF – additional information concerning the cash flow statement</t>
    </r>
  </si>
  <si>
    <t>Spółka korzysta z uproszczeń i nie kalkuluje podatku odroczonego. Pozycja nie wystąpiła zarówno w bieżącym roku obrotowym jak i w roku poprzednim.</t>
  </si>
  <si>
    <t xml:space="preserve">Sprawozdanie finansowe zostało sporządzone za okres, w ciągu którego nastąpiło połączenie Spółek. Połączenie Spółek zostało rozliczone metodą łączenia udziałów. </t>
  </si>
  <si>
    <t xml:space="preserve">Der Jahresabschluss wurde für den Zeitraum erstellt, während dessen es zu einer Verschmelzung kam. Die Verschmelzung erfolgte durch Interessenzusammenführung. </t>
  </si>
  <si>
    <t xml:space="preserve">The financial statements were prepared for the period in which the Companies merged. The merger of the Companies was accounted for using the pooling of interests method. </t>
  </si>
  <si>
    <t xml:space="preserve">Sprawozdanie finansowe zostało sporządzone za okres, w ciągu którego nastąpiło połączenie Spółek. Połączenie Spółek zostało rozliczone metodą nabycia. </t>
  </si>
  <si>
    <t>Der Jahresabschluss wurde für den Zeitraum erstellt, während dessen es zu einer Verschmelzung kam. Die Verschmelzung erfolgte nach der Erwerbsmethode.</t>
  </si>
  <si>
    <t xml:space="preserve">The financial statements were prepared for the period in which the Companies merged. The merger of the Companies was accounted for using the acquisition method. </t>
  </si>
  <si>
    <t>metoda połączenia:</t>
  </si>
  <si>
    <t>Der Jahresabschluss wurde erstellt unter der Annahme, dass die Gesellschaft ihre Unternehmenstätigkeit nicht fortführen wird.</t>
  </si>
  <si>
    <t xml:space="preserve">Sprawozdanie finansowe zostało sporządzone przy braku założenia kontynuowania działalności gospodarczej przez Spółkę.  </t>
  </si>
  <si>
    <t>The financial statements were prepared assuming that the Company will not continue as a going concern.</t>
  </si>
  <si>
    <t>zmiany przyjętych zasad rachunkowości</t>
  </si>
  <si>
    <t>Änderung der angenommenen Rechnungslegungsgrundsätze</t>
  </si>
  <si>
    <t>changes to the adopted accounting rules</t>
  </si>
  <si>
    <t>Zmiana kwalifikacji środków trwałych na towary</t>
  </si>
  <si>
    <t>Reclassification of tangible assets into merchandise</t>
  </si>
  <si>
    <t>Informacja uszczegóławiająca, wynikająca z potrzeb lub specyfiki jednostki</t>
  </si>
  <si>
    <t>Land:</t>
  </si>
  <si>
    <r>
      <t xml:space="preserve">Der Jahresabschluss der Gesellschaft wurde gemäß dem RLG-PL und der vom Geschäftsleiter </t>
    </r>
    <r>
      <rPr>
        <sz val="10"/>
        <rFont val="Arial"/>
        <family val="2"/>
        <charset val="238"/>
      </rPr>
      <t>eingeführten</t>
    </r>
    <r>
      <rPr>
        <sz val="10"/>
        <rFont val="Arial"/>
        <family val="2"/>
      </rPr>
      <t xml:space="preserve"> Rechnungslegungspolitik erstellt.</t>
    </r>
  </si>
  <si>
    <r>
      <t>In der Gesellschaft werden folgende Rechnungslegungsgrundsätze angewandt, die mit dem Rechnungslegungsgesetz vom 29. September 1994 übereinstimmen (Dz. U. Jahrgang 2019, Pos. 351 m.Ä. - nachfolgend</t>
    </r>
    <r>
      <rPr>
        <sz val="10"/>
        <color rgb="FFFF0000"/>
        <rFont val="Frutiger CE 45 Light"/>
        <charset val="238"/>
      </rPr>
      <t xml:space="preserve"> </t>
    </r>
    <r>
      <rPr>
        <sz val="10"/>
        <rFont val="Frutiger CE 45 Light"/>
        <charset val="238"/>
      </rPr>
      <t>RLG-PL).</t>
    </r>
  </si>
  <si>
    <r>
      <t xml:space="preserve">Gemäß der Vereinfachung nach Art. 3 Abs. 6 RLG-PL weist die Gesellschaft Sachanlagen und immaterielle Vermögensgegenstände und Rechte, die auf der Grundlage von Miet-, Pacht-, Leasing- und ähnlichen Verträgen genutzt werden, nicht unter den langfristigen Vermögenswerten aus. Sie qualifiziert diese </t>
    </r>
    <r>
      <rPr>
        <sz val="10"/>
        <rFont val="Arial"/>
        <family val="2"/>
        <charset val="238"/>
      </rPr>
      <t>Verträge</t>
    </r>
    <r>
      <rPr>
        <sz val="10"/>
        <rFont val="Arial"/>
        <family val="2"/>
      </rPr>
      <t xml:space="preserve"> in Übereinstimmung mit den Steuergesetzen, d.h. gemäß dem Körperschaftsteuergesetz.</t>
    </r>
  </si>
  <si>
    <t>Die Gesellschaft stuft die Leasingverträge und andere ähnliche Verträge gemäß Art. 3 Abs. 4-5 RLG-PL ein und nimmt keine Vereinfachungen in Anspruch.</t>
  </si>
  <si>
    <t xml:space="preserve">Die Gesellschaft ermittelt die Herstellungskosten der Erzeugnisse durch Hinzurechnung der mit der Herstellung dieses Erzeugnisses verbundenen Gemeinkosten zu den begründeten Produktionseinzelkosten, unabhängig von der Auslastung der Produktionskapazitäten. </t>
  </si>
  <si>
    <r>
      <t>Das Jahresergebnis der Gesellschaft wurde gemäß Kapit</t>
    </r>
    <r>
      <rPr>
        <sz val="10"/>
        <color theme="1"/>
        <rFont val="Arial"/>
        <family val="2"/>
        <charset val="238"/>
      </rPr>
      <t>el 4 RLG-PL</t>
    </r>
    <r>
      <rPr>
        <sz val="10"/>
        <rFont val="Arial"/>
        <family val="2"/>
      </rPr>
      <t xml:space="preserve"> und der vom Geschäftsleiter </t>
    </r>
    <r>
      <rPr>
        <sz val="10"/>
        <rFont val="Arial"/>
        <family val="2"/>
        <charset val="238"/>
      </rPr>
      <t>eingeführten</t>
    </r>
    <r>
      <rPr>
        <sz val="10"/>
        <rFont val="Arial"/>
        <family val="2"/>
      </rPr>
      <t xml:space="preserve"> Rechnungslegungspolitik ermittelt.</t>
    </r>
  </si>
  <si>
    <r>
      <t xml:space="preserve">Der Jahresabschluss wurde von </t>
    </r>
    <r>
      <rPr>
        <sz val="10"/>
        <rFont val="Arial"/>
        <family val="2"/>
        <charset val="238"/>
      </rPr>
      <t>der</t>
    </r>
    <r>
      <rPr>
        <sz val="10"/>
        <rFont val="Arial"/>
        <family val="2"/>
      </rPr>
      <t xml:space="preserve"> Roedl Outsourcing sp. z o. o. nach bestem Wissen und Gewissen sowie gemäß den Vorschriften des oben genannten RLG-PL erstellt.</t>
    </r>
  </si>
  <si>
    <t>Einfluss der COVID-19-Pandemie auf die Finanzlage der Gesellschaft</t>
  </si>
  <si>
    <t xml:space="preserve">Ende 2019 wurden erstmalig Informationen aus China über COVID-19 bekannt. In den ersten Monaten 2020 hat sich das Virus weltweit verbreitet und viele Länder negativ beeinflusst. Obwohl sich diese Situation ständig ändert, hat die Geschäftsführung negative Konsequenzen der Pandemie für die Tätigkeit der Gesellschaft identifiziert und Maßnahmen zu deren Beschränkung ergriffen. Die Beschreibung des Einflusses der gegenwärtigen Lage auf den Jahresabschluss der Gesellschaft ist der Note 11 des Anhangs zu entnehmen. </t>
  </si>
  <si>
    <t>Die Geschäftsführung hat folgende negative Konsequenzen der Pandemie für die Tätigkeit der Gesellschaft identifiziert:</t>
  </si>
  <si>
    <t>Erträge aus dem Verkauf von Erzeugnissen und Dienstleistungen</t>
  </si>
  <si>
    <r>
      <t>Die Gesellschaft nimmt Vereinfachungen in Anspruch und kalkuliert</t>
    </r>
    <r>
      <rPr>
        <sz val="10"/>
        <color rgb="FFFF0000"/>
        <rFont val="Arial"/>
        <family val="2"/>
        <charset val="238"/>
      </rPr>
      <t xml:space="preserve"> </t>
    </r>
    <r>
      <rPr>
        <sz val="10"/>
        <color theme="1"/>
        <rFont val="Arial"/>
        <family val="2"/>
        <charset val="238"/>
      </rPr>
      <t>keine latenten Steuer</t>
    </r>
    <r>
      <rPr>
        <sz val="10"/>
        <color rgb="FFFF0000"/>
        <rFont val="Arial"/>
        <family val="2"/>
        <charset val="238"/>
      </rPr>
      <t>n</t>
    </r>
    <r>
      <rPr>
        <sz val="10"/>
        <color theme="1"/>
        <rFont val="Arial"/>
        <family val="2"/>
        <charset val="238"/>
      </rPr>
      <t>.</t>
    </r>
    <r>
      <rPr>
        <sz val="10"/>
        <rFont val="Arial"/>
        <family val="2"/>
        <charset val="238"/>
      </rPr>
      <t xml:space="preserve"> Die Position wurde weder im laufenden noch im vorausgehenden Geschäftsjahr ausgewiesen.</t>
    </r>
  </si>
  <si>
    <t>Die Gesellschaft hat weder im laufenden noch im vorausgehenden Geschäftsjahr Eigenleistungen erbracht.</t>
  </si>
  <si>
    <t>Wertberichtigung auf Vorräte</t>
  </si>
  <si>
    <r>
      <t>Leasingverbindli</t>
    </r>
    <r>
      <rPr>
        <sz val="10"/>
        <color theme="1"/>
        <rFont val="Arial"/>
        <family val="2"/>
        <charset val="238"/>
      </rPr>
      <t xml:space="preserve">chkeit </t>
    </r>
    <r>
      <rPr>
        <sz val="10"/>
        <rFont val="Arial"/>
        <family val="2"/>
        <charset val="238"/>
      </rPr>
      <t>- Nettowert der geleasten Sachanlagen</t>
    </r>
  </si>
  <si>
    <r>
      <t xml:space="preserve">Differenz zwischen dem </t>
    </r>
    <r>
      <rPr>
        <sz val="10"/>
        <color theme="3" tint="0.39997558519241921"/>
        <rFont val="Arial"/>
        <family val="2"/>
        <charset val="238"/>
      </rPr>
      <t>Bilanzwert</t>
    </r>
    <r>
      <rPr>
        <sz val="10"/>
        <rFont val="Arial"/>
        <family val="2"/>
        <charset val="238"/>
      </rPr>
      <t xml:space="preserve"> und dem steuerlichen Wert der Sachanlagen</t>
    </r>
  </si>
  <si>
    <t>Abzugsfähige Steuerverluste</t>
  </si>
  <si>
    <t>Vorübergehende Differenzen insgesamt</t>
  </si>
  <si>
    <t>Aktive latente Steuern</t>
  </si>
  <si>
    <t>Wertberichtigung auf aktive latente Steuern</t>
  </si>
  <si>
    <t>Aktive latente Steuern (unter Berücksichtigung der Wertberichtigung)</t>
  </si>
  <si>
    <t>Rückstellung für latente Steuern - vorübergehende positive Differenzen</t>
  </si>
  <si>
    <r>
      <t>Nettowert der geleasten Sachanlagen - Leasingverbindlich</t>
    </r>
    <r>
      <rPr>
        <sz val="10"/>
        <color theme="1"/>
        <rFont val="Arial"/>
        <family val="2"/>
        <charset val="238"/>
      </rPr>
      <t>keit</t>
    </r>
  </si>
  <si>
    <t>Rückstellung für latente Steuern</t>
  </si>
  <si>
    <t>Bestandsveränderung der aktiven latenten Steuern</t>
  </si>
  <si>
    <t>Bestandsveränderung der Rückstellung für latente Steuern</t>
  </si>
  <si>
    <t>Korrektur der Körperschaftsteuer in der GuV-Rechnung um latente Steuern</t>
  </si>
  <si>
    <t>Solche Verträge wurden weder im laufenden noch im vorausgehenden Geschäftsjahr geschlossen.</t>
  </si>
  <si>
    <r>
      <t xml:space="preserve">Die Konditionen der Geschäfte, die von der Gesellschaft mit verbundenen Parteien abgeschlossen wurden, wichen weder im laufenden noch im </t>
    </r>
    <r>
      <rPr>
        <sz val="10"/>
        <color rgb="FFFF00FF"/>
        <rFont val="Arial"/>
        <family val="2"/>
        <charset val="238"/>
      </rPr>
      <t>vorausgehenden</t>
    </r>
    <r>
      <rPr>
        <sz val="10"/>
        <rFont val="Arial"/>
        <family val="2"/>
      </rPr>
      <t xml:space="preserve"> Geschäftsjahr von den marktüblichen Konditionen ab.</t>
    </r>
  </si>
  <si>
    <t>Die Gesellschaft zahlte weder im laufenden noch im vorausgehenden Geschäftsjahr Vergütungen an Personen, die den Leitungs- oder Aufsichtsorganen angehören.</t>
  </si>
  <si>
    <t>Die Gesellschaft zahlte weder im laufenden noch im vorausgehenden Geschäftsjahr die o.g. Vergütungen an Personen, die den Leitungs- oder Aufsichtsorganen angehören.</t>
  </si>
  <si>
    <t>Der Einfluss der oben beschriebenen Ereignisse auf den Jahresabschluss für das vorausgehende Jahr ist der nachfolgenden Tabelle zu entnehmen:</t>
  </si>
  <si>
    <t>Die korrigierten Finanzangaben für das vorausgehende Geschäftsjahr wurden als dritte Spalte zur Bilanz und der Gewinn- und Verlustrechnung dargestellt.</t>
  </si>
  <si>
    <t>darunter:</t>
  </si>
  <si>
    <t>Änderung</t>
  </si>
  <si>
    <t>Erträge aus dem Verkauf</t>
  </si>
  <si>
    <t>Die Gesellschaft nutzt das Anlagevermögen aufgrund von Miet- bzw. Operate Leasing-Verträgen. Der Gesamtbetrag künftiger Verbindlichkeiten, die sich aus Miet- und Leasingverträgen ergeben und nicht in den Büchern erfasst wurden, ist der nachfolgenden Tabelle zu entnehmen.</t>
  </si>
  <si>
    <t>Gesamtbetrag künftiger Verbindlichkeiten aus Gebühren betreffend den Vertrag</t>
  </si>
  <si>
    <t>Miete der Lagerhalle</t>
  </si>
  <si>
    <t>Operate Leasing über Computergeräte</t>
  </si>
  <si>
    <t>Operate Leasing über PKW</t>
  </si>
  <si>
    <t>Operate Leasing - Sonstiges</t>
  </si>
  <si>
    <t>Art der Aktiva</t>
  </si>
  <si>
    <r>
      <t>Erte</t>
    </r>
    <r>
      <rPr>
        <sz val="10"/>
        <color theme="1"/>
        <rFont val="Arial"/>
        <family val="2"/>
        <charset val="238"/>
      </rPr>
      <t>ilt</t>
    </r>
    <r>
      <rPr>
        <sz val="10"/>
        <rFont val="Arial"/>
        <family val="2"/>
      </rPr>
      <t>e Darlehen</t>
    </r>
  </si>
  <si>
    <t>Schuldrechtliche Finanzinstrumente</t>
  </si>
  <si>
    <t>Sonstige Aktiva</t>
  </si>
  <si>
    <t>Realisierte Zinsen</t>
  </si>
  <si>
    <t>Nicht realisierte Zinsen, mit Zahlungsfrist:</t>
  </si>
  <si>
    <t>Erträge aus Zinsen in dem betreffenden Geschäftsjahr</t>
  </si>
  <si>
    <t>Die Geschäftsführung ist für die Festlegung und Aufsicht über die Politik des Finanzrisikomanagements, darunter insbesondere die Identifizierung und Analyse der Risiken für die Gesellschaft, verantwortlich. Die Grundsätze und Verfahren des Risikomanagements unterliegen regelmäßigen Überprüfungen zwecks Berücksichtigung der Änderungen auf dem Markt und bei der Tätigkeit der Gesellschaft.</t>
  </si>
  <si>
    <t>Die Tätigkeit der Gesellschaft ist aufgrund der Finanzinstrumente, über die sie verfügt, folgenden Risiken ausgesetzt:</t>
  </si>
  <si>
    <t>- Liquiditätsrisiko</t>
  </si>
  <si>
    <t>Zinsaufwendungen im betreffenden Geschäftsjahr</t>
  </si>
  <si>
    <t>forma prawna:</t>
  </si>
  <si>
    <t>Liquiditätsrisiko</t>
  </si>
  <si>
    <t>Rückgang der Verkaufserlöse i.H.v.:</t>
  </si>
  <si>
    <t>Der Vorstand hat folgende negative Konsequenzen der Pandemie für die Tätigkeit der Gesellschaft identifiziert:</t>
  </si>
  <si>
    <t>Maßnahmen, die zur Einschränkung der Folgen der Pandemie ergriffen wurden, und deren Einfluss auf die Finanzangaben für das laufende Geschäftsjahr:</t>
  </si>
  <si>
    <t>Art der Förderung</t>
  </si>
  <si>
    <t>Beschreibung</t>
  </si>
  <si>
    <t>Einfluss auf das Ergebnis und Darstellung im Jahresabschluss</t>
  </si>
  <si>
    <t>Bezuschussung von der Polski Fundusz Rozwoju</t>
  </si>
  <si>
    <t xml:space="preserve">Finanzierung aus dem Garantieleistungsfonds </t>
  </si>
  <si>
    <t>Befreiung von der Pflicht zur Zahlung von Sozialversicherungsbeträgen</t>
  </si>
  <si>
    <t xml:space="preserve">Aussetzung der Einzahlungen in den Betrieblichen Sozialfonds </t>
  </si>
  <si>
    <t xml:space="preserve">Ende 2019 wurden erstmalig Informationen aus China über COVID-19 bekannt. In den ersten Monaten 2020 hat sich das Virus weltweit verbreitet und viele Länder negativ beeinflusst. Obwohl sich diese Situation ständig ändert, hat der Vorstand negative Konsequenzen der Pandemie für die Tätigkeit der Gesellschaft identifiziert und Maßnahmen zu deren Beschränkung ergriffen. Die Beschreibung des Einflusses der gegenwärtigen Lage auf den Jahresabschluss der Gesellschaft ist der Note 11 des Anhangs zu entnehmen. </t>
  </si>
  <si>
    <t>Vorstand:</t>
  </si>
  <si>
    <t>Der Vorstand ist für die Festlegung und Aufsicht über die Politik des Finanzrisikomanagements, darunter insbesondere die Identifizierung und Analyse der Risiken für die Gesellschaft, verantwortlich. Die Grundsätze und Verfahren des Risikomanagements unterliegen regelmäßigen Überprüfungen zwecks Berücksichtigung der Änderungen auf dem Markt und bei der Tätigkeit der Gesellschaft.</t>
  </si>
  <si>
    <t>Angepasste Angaben für</t>
  </si>
  <si>
    <t>Festgestellte Angaben für</t>
  </si>
  <si>
    <t>das Vorjahr</t>
  </si>
  <si>
    <t xml:space="preserve">Approved data for </t>
  </si>
  <si>
    <t xml:space="preserve">Converted data for </t>
  </si>
  <si>
    <t>prior year</t>
  </si>
  <si>
    <t>Vorstandsmitglied</t>
  </si>
  <si>
    <t>Vorstandsvorsitzender</t>
  </si>
  <si>
    <t>Vergütung für den Vorstand</t>
  </si>
  <si>
    <t>für Vorstandsmitglieder</t>
  </si>
  <si>
    <r>
      <t>Ende 2019</t>
    </r>
    <r>
      <rPr>
        <sz val="10"/>
        <color rgb="FFFF0000"/>
        <rFont val="Arial"/>
        <family val="2"/>
        <charset val="238"/>
      </rPr>
      <t xml:space="preserve"> </t>
    </r>
    <r>
      <rPr>
        <sz val="10"/>
        <rFont val="Arial"/>
        <family val="2"/>
        <charset val="238"/>
      </rPr>
      <t>wurden erstmalig Informationen aus China über COVID-19 bekannt. In den ersten Monaten 2020 hat sich das Virus weltweit verbreitet und viele Länder negativ beeinflusst. Obwohl sich diese Situation ständig ändert, hat der Vorstand negative Konsequenzen der Pandemie für die Tätigkeit der Gesellschaft identifiziert und Maßn</t>
    </r>
    <r>
      <rPr>
        <sz val="10"/>
        <rFont val="Arial"/>
        <family val="2"/>
      </rPr>
      <t xml:space="preserve">ahmen zu deren Beschränkung ergriffen. Die Beschreibung des Einflusses der gegenwärtigen Lage auf den Jahresabschluss der Gesellschaft ist der Note 11 des Anhangs und dem vom Vorstand erstellten Lagebericht zu entnehmen. </t>
    </r>
  </si>
  <si>
    <t>Dane z odpowiednich arkuszy</t>
  </si>
  <si>
    <t>Typ</t>
  </si>
  <si>
    <t>opis elementu z edeka</t>
  </si>
  <si>
    <t>nazwa pola do którego będziemy wpisywać dane</t>
  </si>
  <si>
    <t>Nazwa wierszy (pól) z edeka</t>
  </si>
  <si>
    <t>dane</t>
  </si>
  <si>
    <t>numeracja ze szkieletu</t>
  </si>
  <si>
    <t>Parent</t>
  </si>
  <si>
    <t>tns:Naglowek</t>
  </si>
  <si>
    <t/>
  </si>
  <si>
    <t>Data</t>
  </si>
  <si>
    <t>dtsf:OkresOd</t>
  </si>
  <si>
    <t>Początek roku finansowego:</t>
  </si>
  <si>
    <t>dtsf:OkresDo</t>
  </si>
  <si>
    <t>Koniec roku finansowego:</t>
  </si>
  <si>
    <t>dtsf:DataSporzadzenia</t>
  </si>
  <si>
    <t>Data sporządzenia:</t>
  </si>
  <si>
    <t>Tekst</t>
  </si>
  <si>
    <t>jin:KodSprawozdania kodSystemowy="SFJINZ (2)" wersjaSchemy="1-2"</t>
  </si>
  <si>
    <t>Kod sprawozdania</t>
  </si>
  <si>
    <t>jin:WariantSprawozdania</t>
  </si>
  <si>
    <t>Wariant sprawozdania</t>
  </si>
  <si>
    <t>/tns:Naglowek</t>
  </si>
  <si>
    <t>tns:WprowadzenieDoSprawozdaniaFinansowego</t>
  </si>
  <si>
    <t>tns:P_1</t>
  </si>
  <si>
    <t>tns:P_1A</t>
  </si>
  <si>
    <t>dtsf:NazwaFirmy</t>
  </si>
  <si>
    <t>Nazwa firmy:</t>
  </si>
  <si>
    <t>dtsf:Siedziba</t>
  </si>
  <si>
    <t>dtsf:Wojewodztwo</t>
  </si>
  <si>
    <t xml:space="preserve">    Województwo</t>
  </si>
  <si>
    <t>dtsf:Powiat</t>
  </si>
  <si>
    <t xml:space="preserve">    Powiat</t>
  </si>
  <si>
    <t>dtsf:Gmina</t>
  </si>
  <si>
    <t xml:space="preserve">    Gmina</t>
  </si>
  <si>
    <t>dtsf:Miejscowosc</t>
  </si>
  <si>
    <t xml:space="preserve">    Miejscowość</t>
  </si>
  <si>
    <t>/dtsf:Siedziba</t>
  </si>
  <si>
    <t>/tns:P_1A</t>
  </si>
  <si>
    <t>tns:P_1B</t>
  </si>
  <si>
    <t>dtsf:Adres</t>
  </si>
  <si>
    <t>dtsf:KodKraju</t>
  </si>
  <si>
    <t>Kod Kraju</t>
  </si>
  <si>
    <t>dtsf:Ulica</t>
  </si>
  <si>
    <t xml:space="preserve">    Ulica (Opcjonalnie)</t>
  </si>
  <si>
    <t>dtsf:NrDomu</t>
  </si>
  <si>
    <t xml:space="preserve">    Numer domu</t>
  </si>
  <si>
    <t>dtsf:NrLokalu</t>
  </si>
  <si>
    <t xml:space="preserve">    Numer lokalu (Opcjonalnie)</t>
  </si>
  <si>
    <t>dtsf:KodPocztowy</t>
  </si>
  <si>
    <t xml:space="preserve">    kod pocztowy</t>
  </si>
  <si>
    <t>dtsf:Poczta</t>
  </si>
  <si>
    <t xml:space="preserve">    Poczta</t>
  </si>
  <si>
    <t>/dtsf:Adres</t>
  </si>
  <si>
    <t>dtsf:AdresPrzedsiebiorcyZagranicznego</t>
  </si>
  <si>
    <t xml:space="preserve">    Kod kraju</t>
  </si>
  <si>
    <t xml:space="preserve">    kod pocztowy (Opcjonalnie)</t>
  </si>
  <si>
    <t xml:space="preserve">    Numer domu (Opcjonalnie)</t>
  </si>
  <si>
    <t>/dtsf:AdresPrzedsiebiorcyZagranicznego</t>
  </si>
  <si>
    <t>/tns:P_1B</t>
  </si>
  <si>
    <t>tns:P_1C</t>
  </si>
  <si>
    <t>dtsf:KodPKD</t>
  </si>
  <si>
    <t>Kody PKD</t>
  </si>
  <si>
    <t>/tns:P_1C</t>
  </si>
  <si>
    <t>tns:P_1D</t>
  </si>
  <si>
    <t>NIP</t>
  </si>
  <si>
    <t>tns:P_1E</t>
  </si>
  <si>
    <t>KRS</t>
  </si>
  <si>
    <t>/tns:P_1</t>
  </si>
  <si>
    <t>tns:P_2</t>
  </si>
  <si>
    <t>dtsf:DataOd</t>
  </si>
  <si>
    <t>Data rozpoczęcia działalności:</t>
  </si>
  <si>
    <t>dtsf:DataDo</t>
  </si>
  <si>
    <t>Data zakończenia działalności (Wypełnij to pole lub opis poniżej):</t>
  </si>
  <si>
    <t>Opis ograniczenia działalności (Wypełnij to pole lub datę powyżej):</t>
  </si>
  <si>
    <t>/tns:P_2</t>
  </si>
  <si>
    <t>tns:P_3</t>
  </si>
  <si>
    <t>/tns:P_3</t>
  </si>
  <si>
    <t>Logiczny</t>
  </si>
  <si>
    <t>tns:P_4</t>
  </si>
  <si>
    <t>Czy sprawozdanie zawiera dane łączne? Jeżeli w skład jednostki wchodzą wewnętrzne jednostki organizacyjne sporządzające samodzielne sprawozdania finansowe, należy wybrać "TAK", w pozostałych przypadkach należy wybrać "NIE".</t>
  </si>
  <si>
    <t>tns:P_5</t>
  </si>
  <si>
    <t>tns:P_5A</t>
  </si>
  <si>
    <t>tns:P_5B</t>
  </si>
  <si>
    <t>Czy nie istnieją okoliczności wskazujące na zagrożenie kontynuowania przez spółkę działalności?</t>
  </si>
  <si>
    <t>tns:P_5C</t>
  </si>
  <si>
    <t>Opis okoliczności wskazujących na zagrożenie kontynuowania działalności:</t>
  </si>
  <si>
    <t>/tns:P_5</t>
  </si>
  <si>
    <t>tns:P_6</t>
  </si>
  <si>
    <t>tns:P_6A</t>
  </si>
  <si>
    <t>Czy sprawozdanie finansowe sporządzono za okres w ciągu którego nastąpiło połączenie spółek?</t>
  </si>
  <si>
    <t>tns:P_6B</t>
  </si>
  <si>
    <t>Proszę wskazać metodę rozliczenia połączenia spółek (nabycia, łączenia udziałów).</t>
  </si>
  <si>
    <t>/tns:P_6</t>
  </si>
  <si>
    <t>tns:P_7</t>
  </si>
  <si>
    <t>tns:P_7A</t>
  </si>
  <si>
    <t>metody wyceny</t>
  </si>
  <si>
    <t>tns:P_7B</t>
  </si>
  <si>
    <t>ustalenia wyniku</t>
  </si>
  <si>
    <t>tns:P_7C</t>
  </si>
  <si>
    <t>sposób sporządzania</t>
  </si>
  <si>
    <t>tns:P_7D</t>
  </si>
  <si>
    <t>/tns:P_7</t>
  </si>
  <si>
    <t>tns:P_8</t>
  </si>
  <si>
    <t>dtsf:NazwaPozycji</t>
  </si>
  <si>
    <t>dtsf:Opis</t>
  </si>
  <si>
    <t>P_8 - Opis pozycji (Nie może przekroczyć 3,5 tys.znaków)</t>
  </si>
  <si>
    <t>/tns:P_8</t>
  </si>
  <si>
    <t>/tns:WprowadzenieDoSprawozdaniaFinansowego</t>
  </si>
  <si>
    <t>tns:Bilans</t>
  </si>
  <si>
    <t>jin:Aktywa</t>
  </si>
  <si>
    <t>dtsf:KwotaA</t>
  </si>
  <si>
    <t>dtsf:KwotaB</t>
  </si>
  <si>
    <t>dtsf:KwotaB1</t>
  </si>
  <si>
    <t>jin:Aktywa_A</t>
  </si>
  <si>
    <t>jin:Aktywa_A_I</t>
  </si>
  <si>
    <t>jin:Aktywa_A_I_1</t>
  </si>
  <si>
    <t>/jin:Aktywa_A_I_1</t>
  </si>
  <si>
    <t>jin:Aktywa_A_I_2</t>
  </si>
  <si>
    <t>/jin:Aktywa_A_I_2</t>
  </si>
  <si>
    <t>jin:Aktywa_A_I_3</t>
  </si>
  <si>
    <t>/jin:Aktywa_A_I_3</t>
  </si>
  <si>
    <t>jin:Aktywa_A_I_4</t>
  </si>
  <si>
    <t>/jin:Aktywa_A_I_4</t>
  </si>
  <si>
    <t>/jin:Aktywa_A_I</t>
  </si>
  <si>
    <t>jin:Aktywa_A_II</t>
  </si>
  <si>
    <t>jin:Aktywa_A_II_1</t>
  </si>
  <si>
    <t>jin:Aktywa_A_II_1_A</t>
  </si>
  <si>
    <t>grunty (w tym prawo wieczystego użytkowania gruntu)</t>
  </si>
  <si>
    <t>/jin:Aktywa_A_II_1_A</t>
  </si>
  <si>
    <t>jin:Aktywa_A_II_1_B</t>
  </si>
  <si>
    <t>budynki, lokale, prawa do lokali i obiekty inżynierii lądowej i wodnej</t>
  </si>
  <si>
    <t>/jin:Aktywa_A_II_1_B</t>
  </si>
  <si>
    <t>jin:Aktywa_A_II_1_C</t>
  </si>
  <si>
    <t>/jin:Aktywa_A_II_1_C</t>
  </si>
  <si>
    <t>jin:Aktywa_A_II_1_D</t>
  </si>
  <si>
    <t>/jin:Aktywa_A_II_1_D</t>
  </si>
  <si>
    <t>jin:Aktywa_A_II_1_E</t>
  </si>
  <si>
    <t>/jin:Aktywa_A_II_1_E</t>
  </si>
  <si>
    <t>/jin:Aktywa_A_II_1</t>
  </si>
  <si>
    <t>jin:Aktywa_A_II_2</t>
  </si>
  <si>
    <t>/jin:Aktywa_A_II_2</t>
  </si>
  <si>
    <t>jin:Aktywa_A_II_3</t>
  </si>
  <si>
    <t>/jin:Aktywa_A_II_3</t>
  </si>
  <si>
    <t>/jin:Aktywa_A_II</t>
  </si>
  <si>
    <t>jin:Aktywa_A_III</t>
  </si>
  <si>
    <t>jin:Aktywa_A_III_1</t>
  </si>
  <si>
    <t>/jin:Aktywa_A_III_1</t>
  </si>
  <si>
    <t>jin:Aktywa_A_III_2</t>
  </si>
  <si>
    <t>/jin:Aktywa_A_III_2</t>
  </si>
  <si>
    <t>jin:Aktywa_A_III_3</t>
  </si>
  <si>
    <t>/jin:Aktywa_A_III_3</t>
  </si>
  <si>
    <t>/jin:Aktywa_A_III</t>
  </si>
  <si>
    <t>jin:Aktywa_A_IV</t>
  </si>
  <si>
    <t>jin:Aktywa_A_IV_1</t>
  </si>
  <si>
    <t>/jin:Aktywa_A_IV_1</t>
  </si>
  <si>
    <t>jin:Aktywa_A_IV_2</t>
  </si>
  <si>
    <t>/jin:Aktywa_A_IV_2</t>
  </si>
  <si>
    <t>jin:Aktywa_A_IV_3</t>
  </si>
  <si>
    <t>jin:Aktywa_A_IV_3_A</t>
  </si>
  <si>
    <t>jin:Aktywa_A_IV_3_A_1</t>
  </si>
  <si>
    <t>/jin:Aktywa_A_IV_3_A_1</t>
  </si>
  <si>
    <t>jin:Aktywa_A_IV_3_A_2</t>
  </si>
  <si>
    <t>/jin:Aktywa_A_IV_3_A_2</t>
  </si>
  <si>
    <t>jin:Aktywa_A_IV_3_A_3</t>
  </si>
  <si>
    <t>/jin:Aktywa_A_IV_3_A_3</t>
  </si>
  <si>
    <t>jin:Aktywa_A_IV_3_A_4</t>
  </si>
  <si>
    <t>/jin:Aktywa_A_IV_3_A_4</t>
  </si>
  <si>
    <t>/jin:Aktywa_A_IV_3_A</t>
  </si>
  <si>
    <t>jin:Aktywa_A_IV_3_B</t>
  </si>
  <si>
    <t>jin:Aktywa_A_IV_3_B_1</t>
  </si>
  <si>
    <t>/jin:Aktywa_A_IV_3_B_1</t>
  </si>
  <si>
    <t>jin:Aktywa_A_IV_3_B_2</t>
  </si>
  <si>
    <t>/jin:Aktywa_A_IV_3_B_2</t>
  </si>
  <si>
    <t>jin:Aktywa_A_IV_3_B_3</t>
  </si>
  <si>
    <t>/jin:Aktywa_A_IV_3_B_3</t>
  </si>
  <si>
    <t>jin:Aktywa_A_IV_3_B_4</t>
  </si>
  <si>
    <t>/jin:Aktywa_A_IV_3_B_4</t>
  </si>
  <si>
    <t>/jin:Aktywa_A_IV_3_B</t>
  </si>
  <si>
    <t>jin:Aktywa_A_IV_3_C</t>
  </si>
  <si>
    <t>jin:Aktywa_A_IV_3_C_1</t>
  </si>
  <si>
    <t>/jin:Aktywa_A_IV_3_C_1</t>
  </si>
  <si>
    <t>jin:Aktywa_A_IV_3_C_2</t>
  </si>
  <si>
    <t>/jin:Aktywa_A_IV_3_C_2</t>
  </si>
  <si>
    <t>jin:Aktywa_A_IV_3_C_3</t>
  </si>
  <si>
    <t>/jin:Aktywa_A_IV_3_C_3</t>
  </si>
  <si>
    <t>jin:Aktywa_A_IV_3_C_4</t>
  </si>
  <si>
    <t>/jin:Aktywa_A_IV_3_C_4</t>
  </si>
  <si>
    <t>/jin:Aktywa_A_IV_3_C</t>
  </si>
  <si>
    <t>/jin:Aktywa_A_IV_3</t>
  </si>
  <si>
    <t>jin:Aktywa_A_IV_4</t>
  </si>
  <si>
    <t>/jin:Aktywa_A_IV_4</t>
  </si>
  <si>
    <t>/jin:Aktywa_A_IV</t>
  </si>
  <si>
    <t>jin:Aktywa_A_V</t>
  </si>
  <si>
    <t>jin:Aktywa_A_V_1</t>
  </si>
  <si>
    <t>/jin:Aktywa_A_V_1</t>
  </si>
  <si>
    <t>jin:Aktywa_A_V_2</t>
  </si>
  <si>
    <t>/jin:Aktywa_A_V_2</t>
  </si>
  <si>
    <t>/jin:Aktywa_A_V</t>
  </si>
  <si>
    <t>/jin:Aktywa_A</t>
  </si>
  <si>
    <t>jin:Aktywa_B</t>
  </si>
  <si>
    <t>jin:Aktywa_B_I</t>
  </si>
  <si>
    <t>jin:Aktywa_B_I_1</t>
  </si>
  <si>
    <t>/jin:Aktywa_B_I_1</t>
  </si>
  <si>
    <t>jin:Aktywa_B_I_2</t>
  </si>
  <si>
    <t>/jin:Aktywa_B_I_2</t>
  </si>
  <si>
    <t>jin:Aktywa_B_I_3</t>
  </si>
  <si>
    <t>/jin:Aktywa_B_I_3</t>
  </si>
  <si>
    <t>jin:Aktywa_B_I_4</t>
  </si>
  <si>
    <t>/jin:Aktywa_B_I_4</t>
  </si>
  <si>
    <t>jin:Aktywa_B_I_5</t>
  </si>
  <si>
    <t>/jin:Aktywa_B_I_5</t>
  </si>
  <si>
    <t>/jin:Aktywa_B_I</t>
  </si>
  <si>
    <t>jin:Aktywa_B_II</t>
  </si>
  <si>
    <t>jin:Aktywa_B_II_1</t>
  </si>
  <si>
    <t>jin:Aktywa_B_II_1_A</t>
  </si>
  <si>
    <t>z tytułu dostaw i usług, o okresie spłaty</t>
  </si>
  <si>
    <t>jin:Aktywa_B_II_1_A_1</t>
  </si>
  <si>
    <t>/jin:Aktywa_B_II_1_A_1</t>
  </si>
  <si>
    <t>jin:Aktywa_B_II_1_A_2</t>
  </si>
  <si>
    <t>/jin:Aktywa_B_II_1_A_2</t>
  </si>
  <si>
    <t>/jin:Aktywa_B_II_1_A</t>
  </si>
  <si>
    <t>jin:Aktywa_B_II_1_B</t>
  </si>
  <si>
    <t>/jin:Aktywa_B_II_1_B</t>
  </si>
  <si>
    <t>/jin:Aktywa_B_II_1</t>
  </si>
  <si>
    <t>jin:Aktywa_B_II_2</t>
  </si>
  <si>
    <t>jin:Aktywa_B_II_2_A</t>
  </si>
  <si>
    <t>jin:Aktywa_B_II_2_A_1</t>
  </si>
  <si>
    <t>/jin:Aktywa_B_II_2_A_1</t>
  </si>
  <si>
    <t>jin:Aktywa_B_II_2_A_2</t>
  </si>
  <si>
    <t>/jin:Aktywa_B_II_2_A_2</t>
  </si>
  <si>
    <t>/jin:Aktywa_B_II_2_A</t>
  </si>
  <si>
    <t>jin:Aktywa_B_II_2_B</t>
  </si>
  <si>
    <t>/jin:Aktywa_B_II_2_B</t>
  </si>
  <si>
    <t>/jin:Aktywa_B_II_2</t>
  </si>
  <si>
    <t>jin:Aktywa_B_II_3</t>
  </si>
  <si>
    <t>jin:Aktywa_B_II_3_A</t>
  </si>
  <si>
    <t>jin:Aktywa_B_II_3_A_1</t>
  </si>
  <si>
    <t>/jin:Aktywa_B_II_3_A_1</t>
  </si>
  <si>
    <t>jin:Aktywa_B_II_3_A_2</t>
  </si>
  <si>
    <t>/jin:Aktywa_B_II_3_A_2</t>
  </si>
  <si>
    <t>/jin:Aktywa_B_II_3_A</t>
  </si>
  <si>
    <t>jin:Aktywa_B_II_3_B</t>
  </si>
  <si>
    <t>z tytułu podatków, dotacji, ceł, ubezpieczeń społecznych i zdrowotnych oraz innych tytułów publicznoprawnych</t>
  </si>
  <si>
    <t>/jin:Aktywa_B_II_3_B</t>
  </si>
  <si>
    <t>jin:Aktywa_B_II_3_C</t>
  </si>
  <si>
    <t>/jin:Aktywa_B_II_3_C</t>
  </si>
  <si>
    <t>jin:Aktywa_B_II_3_D</t>
  </si>
  <si>
    <t>/jin:Aktywa_B_II_3_D</t>
  </si>
  <si>
    <t>/jin:Aktywa_B_II_3</t>
  </si>
  <si>
    <t>/jin:Aktywa_B_II</t>
  </si>
  <si>
    <t>jin:Aktywa_B_III</t>
  </si>
  <si>
    <t>jin:Aktywa_B_III_1</t>
  </si>
  <si>
    <t>jin:Aktywa_B_III_1_A</t>
  </si>
  <si>
    <t>jin:Aktywa_B_III_1_A_1</t>
  </si>
  <si>
    <t>/jin:Aktywa_B_III_1_A_1</t>
  </si>
  <si>
    <t>jin:Aktywa_B_III_1_A_2</t>
  </si>
  <si>
    <t>/jin:Aktywa_B_III_1_A_2</t>
  </si>
  <si>
    <t>jin:Aktywa_B_III_1_A_3</t>
  </si>
  <si>
    <t>/jin:Aktywa_B_III_1_A_3</t>
  </si>
  <si>
    <t>jin:Aktywa_B_III_1_A_4</t>
  </si>
  <si>
    <t>/jin:Aktywa_B_III_1_A_4</t>
  </si>
  <si>
    <t>/jin:Aktywa_B_III_1_A</t>
  </si>
  <si>
    <t>jin:Aktywa_B_III_1_B</t>
  </si>
  <si>
    <t>jin:Aktywa_B_III_1_B_1</t>
  </si>
  <si>
    <t>/jin:Aktywa_B_III_1_B_1</t>
  </si>
  <si>
    <t>jin:Aktywa_B_III_1_B_2</t>
  </si>
  <si>
    <t>/jin:Aktywa_B_III_1_B_2</t>
  </si>
  <si>
    <t>jin:Aktywa_B_III_1_B_3</t>
  </si>
  <si>
    <t>/jin:Aktywa_B_III_1_B_3</t>
  </si>
  <si>
    <t>jin:Aktywa_B_III_1_B_4</t>
  </si>
  <si>
    <t>/jin:Aktywa_B_III_1_B_4</t>
  </si>
  <si>
    <t>/jin:Aktywa_B_III_1_B</t>
  </si>
  <si>
    <t>jin:Aktywa_B_III_1_C</t>
  </si>
  <si>
    <t>jin:Aktywa_B_III_1_C_1</t>
  </si>
  <si>
    <t>/jin:Aktywa_B_III_1_C_1</t>
  </si>
  <si>
    <t>jin:Aktywa_B_III_1_C_2</t>
  </si>
  <si>
    <t>/jin:Aktywa_B_III_1_C_2</t>
  </si>
  <si>
    <t>jin:Aktywa_B_III_1_C_3</t>
  </si>
  <si>
    <t>/jin:Aktywa_B_III_1_C_3</t>
  </si>
  <si>
    <t>/jin:Aktywa_B_III_1_C</t>
  </si>
  <si>
    <t>/jin:Aktywa_B_III_1</t>
  </si>
  <si>
    <t>jin:Aktywa_B_III_2</t>
  </si>
  <si>
    <t>/jin:Aktywa_B_III_2</t>
  </si>
  <si>
    <t>/jin:Aktywa_B_III</t>
  </si>
  <si>
    <t>jin:Aktywa_B_IV</t>
  </si>
  <si>
    <t>/jin:Aktywa_B_IV</t>
  </si>
  <si>
    <t>/jin:Aktywa_B</t>
  </si>
  <si>
    <t>jin:Aktywa_C</t>
  </si>
  <si>
    <t>Należne wpłaty na kapitał (fundusz) podstawowy</t>
  </si>
  <si>
    <t>/jin:Aktywa_C</t>
  </si>
  <si>
    <t>jin:Aktywa_D</t>
  </si>
  <si>
    <t>Udziały (akcje) własne</t>
  </si>
  <si>
    <t>/jin:Aktywa_D</t>
  </si>
  <si>
    <t>/jin:Aktywa</t>
  </si>
  <si>
    <t>jin:Pasywa</t>
  </si>
  <si>
    <t>jin:Pasywa_A</t>
  </si>
  <si>
    <t>jin:Pasywa_A_I</t>
  </si>
  <si>
    <t>/jin:Pasywa_A_I</t>
  </si>
  <si>
    <t>jin:Pasywa_A_II</t>
  </si>
  <si>
    <t>jin:Pasywa_A_II_1</t>
  </si>
  <si>
    <t>/jin:Pasywa_A_II_1</t>
  </si>
  <si>
    <t>/jin:Pasywa_A_II</t>
  </si>
  <si>
    <t>jin:Pasywa_A_III</t>
  </si>
  <si>
    <t>jin:Pasywa_A_III_1</t>
  </si>
  <si>
    <t>/jin:Pasywa_A_III_1</t>
  </si>
  <si>
    <t>/jin:Pasywa_A_III</t>
  </si>
  <si>
    <t>jin:Pasywa_A_IV</t>
  </si>
  <si>
    <t>jin:Pasywa_A_IV_1</t>
  </si>
  <si>
    <t>tworzone zgodnie z umową/statutem spółki</t>
  </si>
  <si>
    <t>/jin:Pasywa_A_IV_1</t>
  </si>
  <si>
    <t>jin:Pasywa_A_IV_2</t>
  </si>
  <si>
    <t>/jin:Pasywa_A_IV_2</t>
  </si>
  <si>
    <t>/jin:Pasywa_A_IV</t>
  </si>
  <si>
    <t>jin:Pasywa_A_V</t>
  </si>
  <si>
    <t>/jin:Pasywa_A_V</t>
  </si>
  <si>
    <t>jin:Pasywa_A_VI</t>
  </si>
  <si>
    <t>Zysk netto</t>
  </si>
  <si>
    <t>/jin:Pasywa_A_VI</t>
  </si>
  <si>
    <t>jin:Pasywa_A_VII</t>
  </si>
  <si>
    <t>Odpisy z zysku netto w ciągu roku obrotowego (wielkość ujemna)</t>
  </si>
  <si>
    <t>/jin:Pasywa_A_VII</t>
  </si>
  <si>
    <t>/jin:Pasywa_A</t>
  </si>
  <si>
    <t>jin:Pasywa_B</t>
  </si>
  <si>
    <t>jin:Pasywa_B_I</t>
  </si>
  <si>
    <t>jin:Pasywa_B_I_1</t>
  </si>
  <si>
    <t>/jin:Pasywa_B_I_1</t>
  </si>
  <si>
    <t>jin:Pasywa_B_I_2</t>
  </si>
  <si>
    <t>jin:Pasywa_B_I_2_1</t>
  </si>
  <si>
    <t>/jin:Pasywa_B_I_2_1</t>
  </si>
  <si>
    <t>jin:Pasywa_B_I_2_2</t>
  </si>
  <si>
    <t>/jin:Pasywa_B_I_2_2</t>
  </si>
  <si>
    <t>/jin:Pasywa_B_I_2</t>
  </si>
  <si>
    <t>jin:Pasywa_B_I_3</t>
  </si>
  <si>
    <t>jin:Pasywa_B_I_3_1</t>
  </si>
  <si>
    <t>/jin:Pasywa_B_I_3_1</t>
  </si>
  <si>
    <t>jin:Pasywa_B_I_3_2</t>
  </si>
  <si>
    <t>/jin:Pasywa_B_I_3_2</t>
  </si>
  <si>
    <t>/jin:Pasywa_B_I_3</t>
  </si>
  <si>
    <t>/jin:Pasywa_B_I</t>
  </si>
  <si>
    <t>jin:Pasywa_B_II</t>
  </si>
  <si>
    <t>jin:Pasywa_B_II_1</t>
  </si>
  <si>
    <t>/jin:Pasywa_B_II_1</t>
  </si>
  <si>
    <t>jin:Pasywa_B_II_2</t>
  </si>
  <si>
    <t>/jin:Pasywa_B_II_2</t>
  </si>
  <si>
    <t>jin:Pasywa_B_II_3</t>
  </si>
  <si>
    <t>jin:Pasywa_B_II_3_A</t>
  </si>
  <si>
    <t>/jin:Pasywa_B_II_3_A</t>
  </si>
  <si>
    <t>jin:Pasywa_B_II_3_B</t>
  </si>
  <si>
    <t>/jin:Pasywa_B_II_3_B</t>
  </si>
  <si>
    <t>jin:Pasywa_B_II_3_C</t>
  </si>
  <si>
    <t>/jin:Pasywa_B_II_3_C</t>
  </si>
  <si>
    <t>jin:Pasywa_B_II_3_D</t>
  </si>
  <si>
    <t>/jin:Pasywa_B_II_3_D</t>
  </si>
  <si>
    <t>jin:Pasywa_B_II_3_E</t>
  </si>
  <si>
    <t>/jin:Pasywa_B_II_3_E</t>
  </si>
  <si>
    <t>/jin:Pasywa_B_II_3</t>
  </si>
  <si>
    <t>/jin:Pasywa_B_II</t>
  </si>
  <si>
    <t>jin:Pasywa_B_III</t>
  </si>
  <si>
    <t>jin:Pasywa_B_III_1</t>
  </si>
  <si>
    <t>jin:Pasywa_B_III_1_A</t>
  </si>
  <si>
    <t>z tytułu dostaw i usług, o okresie wymagalności</t>
  </si>
  <si>
    <t>jin:Pasywa_B_III_1_A_1</t>
  </si>
  <si>
    <t>/jin:Pasywa_B_III_1_A_1</t>
  </si>
  <si>
    <t>jin:Pasywa_B_III_1_A_2</t>
  </si>
  <si>
    <t>/jin:Pasywa_B_III_1_A_2</t>
  </si>
  <si>
    <t>/jin:Pasywa_B_III_1_A</t>
  </si>
  <si>
    <t>jin:Pasywa_B_III_1_B</t>
  </si>
  <si>
    <t>/jin:Pasywa_B_III_1_B</t>
  </si>
  <si>
    <t>/jin:Pasywa_B_III_1</t>
  </si>
  <si>
    <t>jin:Pasywa_B_III_2</t>
  </si>
  <si>
    <t>jin:Pasywa_B_III_2_A</t>
  </si>
  <si>
    <t>jin:Pasywa_B_III_2_A_1</t>
  </si>
  <si>
    <t>/jin:Pasywa_B_III_2_A_1</t>
  </si>
  <si>
    <t>jin:Pasywa_B_III_2_A_2</t>
  </si>
  <si>
    <t>/jin:Pasywa_B_III_2_A_2</t>
  </si>
  <si>
    <t>/jin:Pasywa_B_III_2_A</t>
  </si>
  <si>
    <t>jin:Pasywa_B_III_2_B</t>
  </si>
  <si>
    <t>/jin:Pasywa_B_III_2_B</t>
  </si>
  <si>
    <t>/jin:Pasywa_B_III_2</t>
  </si>
  <si>
    <t>jin:Pasywa_B_III_3</t>
  </si>
  <si>
    <t>jin:Pasywa_B_III_3_A</t>
  </si>
  <si>
    <t>/jin:Pasywa_B_III_3_A</t>
  </si>
  <si>
    <t>jin:Pasywa_B_III_3_B</t>
  </si>
  <si>
    <t>/jin:Pasywa_B_III_3_B</t>
  </si>
  <si>
    <t>jin:Pasywa_B_III_3_C</t>
  </si>
  <si>
    <t>/jin:Pasywa_B_III_3_C</t>
  </si>
  <si>
    <t>jin:Pasywa_B_III_3_D</t>
  </si>
  <si>
    <t>jin:Pasywa_B_III_3_D_1</t>
  </si>
  <si>
    <t>/jin:Pasywa_B_III_3_D_1</t>
  </si>
  <si>
    <t>jin:Pasywa_B_III_3_D_2</t>
  </si>
  <si>
    <t>/jin:Pasywa_B_III_3_D_2</t>
  </si>
  <si>
    <t>/jin:Pasywa_B_III_3_D</t>
  </si>
  <si>
    <t>jin:Pasywa_B_III_3_E</t>
  </si>
  <si>
    <t>/jin:Pasywa_B_III_3_E</t>
  </si>
  <si>
    <t>jin:Pasywa_B_III_3_F</t>
  </si>
  <si>
    <t>/jin:Pasywa_B_III_3_F</t>
  </si>
  <si>
    <t>jin:Pasywa_B_III_3_G</t>
  </si>
  <si>
    <t>z tytułu podatków, ceł, ubezpieczeń społecznych i zdrowotnych oraz innych tytułów publiczno-prawnych</t>
  </si>
  <si>
    <t>/jin:Pasywa_B_III_3_G</t>
  </si>
  <si>
    <t>jin:Pasywa_B_III_3_H</t>
  </si>
  <si>
    <t>/jin:Pasywa_B_III_3_H</t>
  </si>
  <si>
    <t>jin:Pasywa_B_III_3_I</t>
  </si>
  <si>
    <t>/jin:Pasywa_B_III_3_I</t>
  </si>
  <si>
    <t>/jin:Pasywa_B_III_3</t>
  </si>
  <si>
    <t>jin:Pasywa_B_III_4</t>
  </si>
  <si>
    <t>/jin:Pasywa_B_III_4</t>
  </si>
  <si>
    <t>/jin:Pasywa_B_III</t>
  </si>
  <si>
    <t>jin:Pasywa_B_IV</t>
  </si>
  <si>
    <t>jin:Pasywa_B_IV_1</t>
  </si>
  <si>
    <t>/jin:Pasywa_B_IV_1</t>
  </si>
  <si>
    <t>jin:Pasywa_B_IV_2</t>
  </si>
  <si>
    <t>jin:Pasywa_B_IV_2_1</t>
  </si>
  <si>
    <t>/jin:Pasywa_B_IV_2_1</t>
  </si>
  <si>
    <t>jin:Pasywa_B_IV_2_2</t>
  </si>
  <si>
    <t>/jin:Pasywa_B_IV_2_2</t>
  </si>
  <si>
    <t>/jin:Pasywa_B_IV_2</t>
  </si>
  <si>
    <t>/jin:Pasywa_B_IV</t>
  </si>
  <si>
    <t>/jin:Pasywa_B</t>
  </si>
  <si>
    <t>/jin:Pasywa</t>
  </si>
  <si>
    <t>/tns:Bilans</t>
  </si>
  <si>
    <t>tns:RZiS</t>
  </si>
  <si>
    <t>jin:RZiSPor</t>
  </si>
  <si>
    <t>jin:A</t>
  </si>
  <si>
    <t>jin:A_J</t>
  </si>
  <si>
    <t xml:space="preserve"> od jednostek powiązanych</t>
  </si>
  <si>
    <t>/jin:A_J</t>
  </si>
  <si>
    <t>jin:A_I</t>
  </si>
  <si>
    <t>Przychody netto ze sprzedaży produktów</t>
  </si>
  <si>
    <t>/jin:A_I</t>
  </si>
  <si>
    <t>jin:A_II</t>
  </si>
  <si>
    <t>/jin:A_II</t>
  </si>
  <si>
    <t>jin:A_III</t>
  </si>
  <si>
    <t>/jin:A_III</t>
  </si>
  <si>
    <t>jin:A_IV</t>
  </si>
  <si>
    <t>/jin:A_IV</t>
  </si>
  <si>
    <t>/jin:A</t>
  </si>
  <si>
    <t>jin:B</t>
  </si>
  <si>
    <t>jin:B_I</t>
  </si>
  <si>
    <t>/jin:B_I</t>
  </si>
  <si>
    <t>jin:B_II</t>
  </si>
  <si>
    <t>/jin:B_II</t>
  </si>
  <si>
    <t>jin:B_III</t>
  </si>
  <si>
    <t>/jin:B_III</t>
  </si>
  <si>
    <t>jin:B_IV</t>
  </si>
  <si>
    <t>Podatki i opłaty</t>
  </si>
  <si>
    <t>jin:B_IV_1</t>
  </si>
  <si>
    <t>/jin:B_IV_1</t>
  </si>
  <si>
    <t>/jin:B_IV</t>
  </si>
  <si>
    <t>jin:B_V</t>
  </si>
  <si>
    <t>/jin:B_V</t>
  </si>
  <si>
    <t>jin:B_VI</t>
  </si>
  <si>
    <t>Ubezpieczenia społeczne i inne świadczenia, w tym</t>
  </si>
  <si>
    <t>jin:B_VI_1</t>
  </si>
  <si>
    <t>/jin:B_VI_1</t>
  </si>
  <si>
    <t>/jin:B_VI</t>
  </si>
  <si>
    <t>jin:B_VII</t>
  </si>
  <si>
    <t>/jin:B_VII</t>
  </si>
  <si>
    <t>jin:B_VIII</t>
  </si>
  <si>
    <t>/jin:B_VIII</t>
  </si>
  <si>
    <t>/jin:B</t>
  </si>
  <si>
    <t>jin:C</t>
  </si>
  <si>
    <t>Zysk ze sprzedaży</t>
  </si>
  <si>
    <t>/jin:C</t>
  </si>
  <si>
    <t>jin:D</t>
  </si>
  <si>
    <t>jin:D_I</t>
  </si>
  <si>
    <t>/jin:D_I</t>
  </si>
  <si>
    <t>jin:D_II</t>
  </si>
  <si>
    <t>/jin:D_II</t>
  </si>
  <si>
    <t>jin:D_III</t>
  </si>
  <si>
    <t>/jin:D_III</t>
  </si>
  <si>
    <t>jin:D_IV</t>
  </si>
  <si>
    <t>/jin:D_IV</t>
  </si>
  <si>
    <t>/jin:D</t>
  </si>
  <si>
    <t>jin:E</t>
  </si>
  <si>
    <t>jin:E_I</t>
  </si>
  <si>
    <t>/jin:E_I</t>
  </si>
  <si>
    <t>jin:E_II</t>
  </si>
  <si>
    <t>/jin:E_II</t>
  </si>
  <si>
    <t>jin:E_III</t>
  </si>
  <si>
    <t>/jin:E_III</t>
  </si>
  <si>
    <t>/jin:E</t>
  </si>
  <si>
    <t>jin:F</t>
  </si>
  <si>
    <t>Zysk z działalności operacyjnej</t>
  </si>
  <si>
    <t>/jin:F</t>
  </si>
  <si>
    <t>jin:G</t>
  </si>
  <si>
    <t>jin:G_I</t>
  </si>
  <si>
    <t>Dywidendy i udziały w zyskach</t>
  </si>
  <si>
    <t>jin:G_I_A</t>
  </si>
  <si>
    <t>jin:G_I_A_1</t>
  </si>
  <si>
    <t>/jin:G_I_A_1</t>
  </si>
  <si>
    <t>/jin:G_I_A</t>
  </si>
  <si>
    <t>jin:G_I_B</t>
  </si>
  <si>
    <t>od jednostek pozostałych</t>
  </si>
  <si>
    <t>jin:G_I_B_1</t>
  </si>
  <si>
    <t>/jin:G_I_B_1</t>
  </si>
  <si>
    <t>/jin:G_I_B</t>
  </si>
  <si>
    <t>/jin:G_I</t>
  </si>
  <si>
    <t>jin:G_II</t>
  </si>
  <si>
    <t>Odsetki, w tym</t>
  </si>
  <si>
    <t>jin:G_II_J</t>
  </si>
  <si>
    <t>/jin:G_II_J</t>
  </si>
  <si>
    <t>/jin:G_II</t>
  </si>
  <si>
    <t>jin:G_III</t>
  </si>
  <si>
    <t>Zysk z tytułu rozchodu aktywów finansowych</t>
  </si>
  <si>
    <t>jin:G_III_J</t>
  </si>
  <si>
    <t>/jin:G_III_J</t>
  </si>
  <si>
    <t>/jin:G_III</t>
  </si>
  <si>
    <t>jin:G_IV</t>
  </si>
  <si>
    <t>/jin:G_IV</t>
  </si>
  <si>
    <t>jin:G_V</t>
  </si>
  <si>
    <t>/jin:G_V</t>
  </si>
  <si>
    <t>/jin:G</t>
  </si>
  <si>
    <t>jin:H</t>
  </si>
  <si>
    <t>jin:H_I</t>
  </si>
  <si>
    <t>jin:H_I_J</t>
  </si>
  <si>
    <t>/jin:H_I_J</t>
  </si>
  <si>
    <t>/jin:H_I</t>
  </si>
  <si>
    <t>jin:H_II</t>
  </si>
  <si>
    <t>Strata z tytułu rozchodu aktywów finansowych</t>
  </si>
  <si>
    <t>jin:H_II_J</t>
  </si>
  <si>
    <t>/jin:H_II_J</t>
  </si>
  <si>
    <t>/jin:H_II</t>
  </si>
  <si>
    <t>jin:H_III</t>
  </si>
  <si>
    <t>/jin:H_III</t>
  </si>
  <si>
    <t>jin:H_IV</t>
  </si>
  <si>
    <t>/jin:H_IV</t>
  </si>
  <si>
    <t>/jin:H</t>
  </si>
  <si>
    <t>jin:I</t>
  </si>
  <si>
    <t>Zysk brutto</t>
  </si>
  <si>
    <t>/jin:I</t>
  </si>
  <si>
    <t>jin:J</t>
  </si>
  <si>
    <t>/jin:J</t>
  </si>
  <si>
    <t>jin:K</t>
  </si>
  <si>
    <t>/jin:K</t>
  </si>
  <si>
    <t>jin:L</t>
  </si>
  <si>
    <t>/jin:L</t>
  </si>
  <si>
    <t>/jin:RZiSPor</t>
  </si>
  <si>
    <t>/tns:RZiS</t>
  </si>
  <si>
    <t>tns:ZestZmianWKapitale</t>
  </si>
  <si>
    <t>Kapitał własny na początek okresu</t>
  </si>
  <si>
    <t>jin:I_1</t>
  </si>
  <si>
    <t>zmiana przyjętych zasad (polityki) rachunkowości</t>
  </si>
  <si>
    <t>/jin:I_1</t>
  </si>
  <si>
    <t>jin:I_2</t>
  </si>
  <si>
    <t>korekty błędów</t>
  </si>
  <si>
    <t>/jin:I_2</t>
  </si>
  <si>
    <t>jin:IA</t>
  </si>
  <si>
    <t>Kapitał własny na początek okresu po korektach</t>
  </si>
  <si>
    <t>jin:IA_1</t>
  </si>
  <si>
    <t>Kapitał podstawowy na początek okresu</t>
  </si>
  <si>
    <t>jin:IA_1_1</t>
  </si>
  <si>
    <t>Zmiany kapitału podstawowego</t>
  </si>
  <si>
    <t>jin:IA_1_1_A</t>
  </si>
  <si>
    <t>zwiększenia z tytułu</t>
  </si>
  <si>
    <t>jin:IA_1_1_A_1</t>
  </si>
  <si>
    <t>/jin:IA_1_1_A_1</t>
  </si>
  <si>
    <t>/jin:IA_1_1_A</t>
  </si>
  <si>
    <t>jin:IA_1_1_B</t>
  </si>
  <si>
    <t>zmniejszenia z tytułu</t>
  </si>
  <si>
    <t>jin:IA_1_1_B_1</t>
  </si>
  <si>
    <t>/jin:IA_1_1_B_1</t>
  </si>
  <si>
    <t>/jin:IA_1_1_B</t>
  </si>
  <si>
    <t>/jin:IA_1_1</t>
  </si>
  <si>
    <t>jin:IA_1_2</t>
  </si>
  <si>
    <t>Kapitał podstawowy na koniec okresu</t>
  </si>
  <si>
    <t>/jin:IA_1_2</t>
  </si>
  <si>
    <t>/jin:IA_1</t>
  </si>
  <si>
    <t>jin:IA_2</t>
  </si>
  <si>
    <t>Kapitał zapasowy na początek okresu</t>
  </si>
  <si>
    <t>jin:IA_2_1</t>
  </si>
  <si>
    <t>Zmiany kapitału zapasowego</t>
  </si>
  <si>
    <t>jin:IA_2_1_A</t>
  </si>
  <si>
    <t>jin:IA_2_1_A_1</t>
  </si>
  <si>
    <t>wydania udziałów (emisji akcji) powyżej wartości nominalnej</t>
  </si>
  <si>
    <t>/jin:IA_2_1_A_1</t>
  </si>
  <si>
    <t>jin:IA_2_1_A_2</t>
  </si>
  <si>
    <t>/jin:IA_2_1_A_2</t>
  </si>
  <si>
    <t>jin:IA_2_1_A_3</t>
  </si>
  <si>
    <t>/jin:IA_2_1_A_3</t>
  </si>
  <si>
    <t>/jin:IA_2_1_A</t>
  </si>
  <si>
    <t>jin:IA_2_1_B</t>
  </si>
  <si>
    <t>jin:IA_2_1_B_1</t>
  </si>
  <si>
    <t>/jin:IA_2_1_B_1</t>
  </si>
  <si>
    <t>/jin:IA_2_1_B</t>
  </si>
  <si>
    <t>/jin:IA_2_1</t>
  </si>
  <si>
    <t>jin:IA_2_2</t>
  </si>
  <si>
    <t>Kapitał zapasowy na koniec okresu</t>
  </si>
  <si>
    <t>/jin:IA_2_2</t>
  </si>
  <si>
    <t>/jin:IA_2</t>
  </si>
  <si>
    <t>jin:IA_3</t>
  </si>
  <si>
    <t>jin:IA_3_1</t>
  </si>
  <si>
    <t>Zmiany kapitału z aktualizacji wyceny</t>
  </si>
  <si>
    <t>jin:IA_3_1_A</t>
  </si>
  <si>
    <t>/jin:IA_3_1_A</t>
  </si>
  <si>
    <t>jin:IA_3_1_B</t>
  </si>
  <si>
    <t>jin:IA_3_1_B_1</t>
  </si>
  <si>
    <t>/jin:IA_3_1_B_1</t>
  </si>
  <si>
    <t>/jin:IA_3_1_B</t>
  </si>
  <si>
    <t>/jin:IA_3_1</t>
  </si>
  <si>
    <t>jin:IA_3_2</t>
  </si>
  <si>
    <t>Kapitał z aktualizacji wyceny na koniec okresu</t>
  </si>
  <si>
    <t>/jin:IA_3_2</t>
  </si>
  <si>
    <t>/jin:IA_3</t>
  </si>
  <si>
    <t>jin:IA_4</t>
  </si>
  <si>
    <t>Pozostałe kapitały rezerwowe na początek okresu</t>
  </si>
  <si>
    <t>jin:IA_4_1</t>
  </si>
  <si>
    <t>Zmiany pozostałych kapitałów rezerwowych</t>
  </si>
  <si>
    <t>jin:IA_4_1_A</t>
  </si>
  <si>
    <t>/jin:IA_4_1_A</t>
  </si>
  <si>
    <t>jin:IA_4_1_B</t>
  </si>
  <si>
    <t>/jin:IA_4_1_B</t>
  </si>
  <si>
    <t>/jin:IA_4_1</t>
  </si>
  <si>
    <t>jin:IA_4_2</t>
  </si>
  <si>
    <t>Pozostałe kapitały rezerwowe na koniec okresu</t>
  </si>
  <si>
    <t>/jin:IA_4_2</t>
  </si>
  <si>
    <t>/jin:IA_4</t>
  </si>
  <si>
    <t>jin:IA_5</t>
  </si>
  <si>
    <t>Zysk/(Strata) z lat ubiegłych na początek okresu</t>
  </si>
  <si>
    <t>jin:IA_5_1</t>
  </si>
  <si>
    <t>jin:IA_5_1_1</t>
  </si>
  <si>
    <t>/jin:IA_5_1_1</t>
  </si>
  <si>
    <t>jin:IA_5_1_2</t>
  </si>
  <si>
    <t>/jin:IA_5_1_2</t>
  </si>
  <si>
    <t>/jin:IA_5_1</t>
  </si>
  <si>
    <t>jin:IA_5_2</t>
  </si>
  <si>
    <t>Zysk z lat ubiegłych na początek okresu po korektach</t>
  </si>
  <si>
    <t>jin:IA_5_2_A</t>
  </si>
  <si>
    <t>jin:IA_5_2_A_1</t>
  </si>
  <si>
    <t>/jin:IA_5_2_A_1</t>
  </si>
  <si>
    <t>/jin:IA_5_2_A</t>
  </si>
  <si>
    <t>jin:IA_5_2_B</t>
  </si>
  <si>
    <t>/jin:IA_5_2_B</t>
  </si>
  <si>
    <t>wypłaty dywidendy</t>
  </si>
  <si>
    <t>/jin:IA_5_2</t>
  </si>
  <si>
    <t>jin:IA_5_3</t>
  </si>
  <si>
    <t>/jin:IA_5_3</t>
  </si>
  <si>
    <t>jin:IA_5_4</t>
  </si>
  <si>
    <t>jin:IA_5_4_1</t>
  </si>
  <si>
    <t>/jin:IA_5_4_1</t>
  </si>
  <si>
    <t>jin:IA_5_4_2</t>
  </si>
  <si>
    <t>/jin:IA_5_4_2</t>
  </si>
  <si>
    <t>/jin:IA_5_4</t>
  </si>
  <si>
    <t>jin:IA_5_5</t>
  </si>
  <si>
    <t>Strata z lat ubiegłych na początek okresu po korektach</t>
  </si>
  <si>
    <t>jin:IA_5_5_A</t>
  </si>
  <si>
    <t>jin:IA_5_5_A_1</t>
  </si>
  <si>
    <t>/jin:IA_5_5_A_1</t>
  </si>
  <si>
    <t>/jin:IA_5_5_A</t>
  </si>
  <si>
    <t>jin:IA_5_5_B</t>
  </si>
  <si>
    <t>/jin:IA_5_5_B</t>
  </si>
  <si>
    <t>/jin:IA_5_5</t>
  </si>
  <si>
    <t>jin:IA_5_6</t>
  </si>
  <si>
    <t>/jin:IA_5_6</t>
  </si>
  <si>
    <t>jin:IA_5_7</t>
  </si>
  <si>
    <t>Zysk/(Strata) z lat ubiegłych na koniec okresu</t>
  </si>
  <si>
    <t>/jin:IA_5_7</t>
  </si>
  <si>
    <t>/jin:IA_5</t>
  </si>
  <si>
    <t>jin:IA_6</t>
  </si>
  <si>
    <t>jin:IA_6_A</t>
  </si>
  <si>
    <t>/jin:IA_6_A</t>
  </si>
  <si>
    <t>jin:IA_6_B</t>
  </si>
  <si>
    <t>/jin:IA_6_B</t>
  </si>
  <si>
    <t>jin:IA_6_C</t>
  </si>
  <si>
    <t>/jin:IA_6_C</t>
  </si>
  <si>
    <t>/jin:IA_6</t>
  </si>
  <si>
    <t>/jin:IA</t>
  </si>
  <si>
    <t>jin:II</t>
  </si>
  <si>
    <t>Kapitał własny na koniec okresu</t>
  </si>
  <si>
    <t>/jin:II</t>
  </si>
  <si>
    <t>jin:III</t>
  </si>
  <si>
    <t>Kapitał  własny, po uwzględnieniu proponowanego podziału zysku</t>
  </si>
  <si>
    <t>/jin:III</t>
  </si>
  <si>
    <t>/tns:ZestZmianWKapitale</t>
  </si>
  <si>
    <t>tns:RachPrzeplywow</t>
  </si>
  <si>
    <t>jin:PrzeplywyPosr</t>
  </si>
  <si>
    <t>jin:A_II_1</t>
  </si>
  <si>
    <t>/jin:A_II_1</t>
  </si>
  <si>
    <t>jin:A_II_2</t>
  </si>
  <si>
    <t>(Zysk)/Strata z tytułu różnic kursowych</t>
  </si>
  <si>
    <t>/jin:A_II_2</t>
  </si>
  <si>
    <t>jin:A_II_3</t>
  </si>
  <si>
    <t>/jin:A_II_3</t>
  </si>
  <si>
    <t>jin:A_II_4</t>
  </si>
  <si>
    <t>(Zysk)/Strata z działalności inwestycyjnej</t>
  </si>
  <si>
    <t>/jin:A_II_4</t>
  </si>
  <si>
    <t>jin:A_II_5</t>
  </si>
  <si>
    <t>/jin:A_II_5</t>
  </si>
  <si>
    <t>jin:A_II_6</t>
  </si>
  <si>
    <t>/jin:A_II_6</t>
  </si>
  <si>
    <t>jin:A_II_7</t>
  </si>
  <si>
    <t>/jin:A_II_7</t>
  </si>
  <si>
    <t>jin:A_II_8</t>
  </si>
  <si>
    <t>Zmiana stanu zobowiązań krótkoterminowych, z wyjątkiem pożyczek i kredytów</t>
  </si>
  <si>
    <t>/jin:A_II_8</t>
  </si>
  <si>
    <t>jin:A_II_9</t>
  </si>
  <si>
    <t>/jin:A_II_9</t>
  </si>
  <si>
    <t>jin:A_II_10</t>
  </si>
  <si>
    <t>/jin:A_II_10</t>
  </si>
  <si>
    <t>jin:B_I_1</t>
  </si>
  <si>
    <t>/jin:B_I_1</t>
  </si>
  <si>
    <t>jin:B_I_2</t>
  </si>
  <si>
    <t>Zbycie inwestycji w nieruchomości oraz wartości niematerialne i prawne</t>
  </si>
  <si>
    <t>/jin:B_I_2</t>
  </si>
  <si>
    <t>jin:B_I_3</t>
  </si>
  <si>
    <t>Z aktywów finansowych, w tym</t>
  </si>
  <si>
    <t>jin:B_I_3_A</t>
  </si>
  <si>
    <t>/jin:B_I_3_A</t>
  </si>
  <si>
    <t>jin:B_I_3_B</t>
  </si>
  <si>
    <t>jin:B_I_3_B_1</t>
  </si>
  <si>
    <t>/jin:B_I_3_B_1</t>
  </si>
  <si>
    <t>jin:B_I_3_B_2</t>
  </si>
  <si>
    <t>/jin:B_I_3_B_2</t>
  </si>
  <si>
    <t>jin:B_I_3_B_3</t>
  </si>
  <si>
    <t>/jin:B_I_3_B_3</t>
  </si>
  <si>
    <t>jin:B_I_3_B_4</t>
  </si>
  <si>
    <t>/jin:B_I_3_B_4</t>
  </si>
  <si>
    <t>jin:B_I_3_B_5</t>
  </si>
  <si>
    <t>/jin:B_I_3_B_5</t>
  </si>
  <si>
    <t>/jin:B_I_3_B</t>
  </si>
  <si>
    <t>/jin:B_I_3</t>
  </si>
  <si>
    <t>jin:B_I_4</t>
  </si>
  <si>
    <t>/jin:B_I_4</t>
  </si>
  <si>
    <t>jin:B_II_1</t>
  </si>
  <si>
    <t>/jin:B_II_1</t>
  </si>
  <si>
    <t>jin:B_II_2</t>
  </si>
  <si>
    <t>Inwestycje w nieruchomości oraz wartości niematerialne i prawne</t>
  </si>
  <si>
    <t>/jin:B_II_2</t>
  </si>
  <si>
    <t>jin:B_II_3</t>
  </si>
  <si>
    <t>Na aktywa finansowe</t>
  </si>
  <si>
    <t>jin:B_II_3_A</t>
  </si>
  <si>
    <t>/jin:B_II_3_A</t>
  </si>
  <si>
    <t>jin:B_II_3_B</t>
  </si>
  <si>
    <t>jin:B_II_3_B_1</t>
  </si>
  <si>
    <t>/jin:B_II_3_B_1</t>
  </si>
  <si>
    <t>jin:B_II_3_B_2</t>
  </si>
  <si>
    <t>/jin:B_II_3_B_2</t>
  </si>
  <si>
    <t>/jin:B_II_3_B</t>
  </si>
  <si>
    <t>/jin:B_II_3</t>
  </si>
  <si>
    <t>jin:B_II_4</t>
  </si>
  <si>
    <t>/jin:B_II_4</t>
  </si>
  <si>
    <t>jin:C_I</t>
  </si>
  <si>
    <t>jin:C_I_1</t>
  </si>
  <si>
    <t>Wpływy netto z wydania udziałów/(emisji akcji) i innych instrumentów kapitałowych oraz dopłat do kapitału</t>
  </si>
  <si>
    <t>/jin:C_I_1</t>
  </si>
  <si>
    <t>jin:C_I_2</t>
  </si>
  <si>
    <t>/jin:C_I_2</t>
  </si>
  <si>
    <t>jin:C_I_3</t>
  </si>
  <si>
    <t>/jin:C_I_3</t>
  </si>
  <si>
    <t>jin:C_I_4</t>
  </si>
  <si>
    <t>/jin:C_I_4</t>
  </si>
  <si>
    <t>/jin:C_I</t>
  </si>
  <si>
    <t>jin:C_II</t>
  </si>
  <si>
    <t>jin:C_II_1</t>
  </si>
  <si>
    <t>/jin:C_II_1</t>
  </si>
  <si>
    <t>jin:C_II_2</t>
  </si>
  <si>
    <t>/jin:C_II_2</t>
  </si>
  <si>
    <t>jin:C_II_3</t>
  </si>
  <si>
    <t>/jin:C_II_3</t>
  </si>
  <si>
    <t>jin:C_II_4</t>
  </si>
  <si>
    <t>/jin:C_II_4</t>
  </si>
  <si>
    <t>jin:C_II_5</t>
  </si>
  <si>
    <t>/jin:C_II_5</t>
  </si>
  <si>
    <t>jin:C_II_6</t>
  </si>
  <si>
    <t>/jin:C_II_6</t>
  </si>
  <si>
    <t>jin:C_II_7</t>
  </si>
  <si>
    <t>/jin:C_II_7</t>
  </si>
  <si>
    <t>jin:C_II_8</t>
  </si>
  <si>
    <t>/jin:C_II_8</t>
  </si>
  <si>
    <t>jin:C_II_9</t>
  </si>
  <si>
    <t>/jin:C_II_9</t>
  </si>
  <si>
    <t>/jin:C_II</t>
  </si>
  <si>
    <t>jin:C_III</t>
  </si>
  <si>
    <t>/jin:C_III</t>
  </si>
  <si>
    <t>Bilansowa zmiana stanu środków pieniężnych</t>
  </si>
  <si>
    <t>jin:E_1</t>
  </si>
  <si>
    <t>/jin:E_1</t>
  </si>
  <si>
    <t>Środki pieniężne na koniec okresu</t>
  </si>
  <si>
    <t>jin:G_1</t>
  </si>
  <si>
    <t>/jin:G_1</t>
  </si>
  <si>
    <t>/jin:PrzeplywyPosr</t>
  </si>
  <si>
    <t>/tns:RachPrzeplywow</t>
  </si>
  <si>
    <t>tns:DodatkoweInformacjeIObjasnieniaJednostkaInna</t>
  </si>
  <si>
    <t>tns:InformacjaDodatkowaDotyczacaPodatkuDochodowego</t>
  </si>
  <si>
    <t>dtsf:P_ID_1</t>
  </si>
  <si>
    <t>dtsf:RB</t>
  </si>
  <si>
    <t>dtsf:RP</t>
  </si>
  <si>
    <t>/dtsf:P_ID_1</t>
  </si>
  <si>
    <t>dtsf:P_ID_2</t>
  </si>
  <si>
    <t>dtsf:Kwota</t>
  </si>
  <si>
    <t>Przychody zwolnione z opodatkowania (trwałe różnice pomiędzy zyskiem/stratą dla celów rachunkowych a dochodem/stratą dla celów podatkowych)</t>
  </si>
  <si>
    <t>dtsf:KwotaC</t>
  </si>
  <si>
    <t>/dtsf:RB</t>
  </si>
  <si>
    <t>/dtsf:RP</t>
  </si>
  <si>
    <t>/dtsf:Kwota</t>
  </si>
  <si>
    <t>/dtsf:P_ID_2</t>
  </si>
  <si>
    <t>dtsf:P_ID_3</t>
  </si>
  <si>
    <t>Przychody niepodlegające opodatkowaniu w roku bieżącym</t>
  </si>
  <si>
    <t>/dtsf:P_ID_3</t>
  </si>
  <si>
    <t>dtsf:P_ID_4</t>
  </si>
  <si>
    <t>Przychody podlegające opodatkowaniu w roku bieżącym, ujęte w księgach rachunkowych lat ubiegłych</t>
  </si>
  <si>
    <t>/dtsf:P_ID_4</t>
  </si>
  <si>
    <t>dtsf:P_ID_5</t>
  </si>
  <si>
    <t>Koszty niestanowiące kosztów uzyskania przychodów (trwałe różnice pomiędzy zyskiem/stratą dla celów rachunkowych a dochodem/stratą dla celów podatkowych)</t>
  </si>
  <si>
    <t>/dtsf:P_ID_5</t>
  </si>
  <si>
    <t>dtsf:P_ID_6</t>
  </si>
  <si>
    <t>Koszty nieuznawane za koszty uzyskania przychodów w bieżącym roku</t>
  </si>
  <si>
    <t>/dtsf:P_ID_6</t>
  </si>
  <si>
    <t>dtsf:P_ID_7</t>
  </si>
  <si>
    <t>Koszty uznawane za koszty uzyskania przychodów w roku bieżącym ujęte w księgach lat ubiegłych</t>
  </si>
  <si>
    <t>/dtsf:P_ID_7</t>
  </si>
  <si>
    <t>dtsf:P_ID_8</t>
  </si>
  <si>
    <t>Strata z lat ubiegłych</t>
  </si>
  <si>
    <t>/dtsf:P_ID_8</t>
  </si>
  <si>
    <t>dtsf:P_ID_9</t>
  </si>
  <si>
    <t>Inne zmiany podstawy opodatkowania:</t>
  </si>
  <si>
    <t>/dtsf:P_ID_9</t>
  </si>
  <si>
    <t>dtsf:P_ID_10</t>
  </si>
  <si>
    <t>Podstawa opodatkowania</t>
  </si>
  <si>
    <t>/dtsf:P_ID_10</t>
  </si>
  <si>
    <t>dtsf:P_ID_11</t>
  </si>
  <si>
    <t xml:space="preserve">Podatek dochodowy </t>
  </si>
  <si>
    <t>/dtsf:P_ID_11</t>
  </si>
  <si>
    <t>/tns:InformacjaDodatkowaDotyczacaPodatkuDochodowego</t>
  </si>
  <si>
    <t>/tns:DodatkoweInformacjeIObjasnieniaJednostkaInna</t>
  </si>
  <si>
    <t>/tns:JednostkaInna</t>
  </si>
  <si>
    <t>&lt;?xml version="1.0" encoding="utf-8"?&gt;</t>
  </si>
  <si>
    <t xml:space="preserve">&lt;tns:JednostkaInna xmlns:xsi="http://www.w3.org/2001/XMLSchema-instance" </t>
  </si>
  <si>
    <t xml:space="preserve">xmlns:tns="http://www.mf.gov.pl/schematy/SF/DefinicjeTypySprawozdaniaFinansowe/2018/07/09/JednostkaInnaWZlotych" </t>
  </si>
  <si>
    <t xml:space="preserve">xmlns:jin="http://www.mf.gov.pl/schematy/SF/DefinicjeTypySprawozdaniaFinansowe/2018/07/09/JednostkaInnaStruktury" </t>
  </si>
  <si>
    <t xml:space="preserve">xmlns:dtsf="http://www.mf.gov.pl/schematy/SF/DefinicjeTypySprawozdaniaFinansowe/2018/07/09/DefinicjeTypySprawozdaniaFinansowe/" </t>
  </si>
  <si>
    <t>xsi:schemaLocation="http://www.mf.gov.pl/schematy/SF/DefinicjeTypySprawozdaniaFinansowe/2018/07/09/JednostkaInnaWZlotych</t>
  </si>
  <si>
    <t>http://www.mf.gov.pl/documents/2034621/2182793/JednostkaInnaWZlotych%281%29_v1-2.xsd"&gt;</t>
  </si>
  <si>
    <t xml:space="preserve">  &lt;tns:Naglowek&gt;</t>
  </si>
  <si>
    <t xml:space="preserve">    &lt;dtsf:OkresOd&gt;&lt;/dtsf:OkresOd&gt;</t>
  </si>
  <si>
    <t xml:space="preserve">    &lt;dtsf:OkresDo&gt;&lt;/dtsf:OkresDo&gt;</t>
  </si>
  <si>
    <t xml:space="preserve">    &lt;dtsf:DataSporzadzenia&gt;&lt;/dtsf:DataSporzadzenia&gt;</t>
  </si>
  <si>
    <t xml:space="preserve">    &lt;jin:WariantSprawozdania&gt;&lt;/jin:WariantSprawozdania&gt;</t>
  </si>
  <si>
    <t xml:space="preserve">  &lt;/tns:Naglowek&gt;</t>
  </si>
  <si>
    <t xml:space="preserve">  &lt;tns:WprowadzenieDoSprawozdaniaFinansowego&gt;</t>
  </si>
  <si>
    <t xml:space="preserve">    &lt;tns:P_1&gt;</t>
  </si>
  <si>
    <t xml:space="preserve">      &lt;tns:P_1A&gt;</t>
  </si>
  <si>
    <t xml:space="preserve">        &lt;dtsf:NazwaFirmy&gt;&lt;/dtsf:NazwaFirmy&gt;</t>
  </si>
  <si>
    <t xml:space="preserve">        &lt;dtsf:Siedziba&gt;</t>
  </si>
  <si>
    <t xml:space="preserve">          &lt;dtsf:Wojewodztwo&gt;&lt;/dtsf:Wojewodztwo&gt;</t>
  </si>
  <si>
    <t xml:space="preserve">          &lt;dtsf:Powiat&gt;&lt;/dtsf:Powiat&gt;</t>
  </si>
  <si>
    <t xml:space="preserve">          &lt;dtsf:Gmina&gt;&lt;/dtsf:Gmina&gt;</t>
  </si>
  <si>
    <t xml:space="preserve">          &lt;dtsf:Miejscowosc&gt;&lt;/dtsf:Miejscowosc&gt;</t>
  </si>
  <si>
    <t xml:space="preserve">        &lt;/dtsf:Siedziba&gt;</t>
  </si>
  <si>
    <t xml:space="preserve">      &lt;/tns:P_1A&gt;</t>
  </si>
  <si>
    <t xml:space="preserve">      &lt;tns:P_1B&gt;</t>
  </si>
  <si>
    <t xml:space="preserve">        &lt;dtsf:Adres&gt;</t>
  </si>
  <si>
    <t xml:space="preserve">          &lt;dtsf:KodKraju&gt;&lt;/dtsf:KodKraju&gt;</t>
  </si>
  <si>
    <t xml:space="preserve">          &lt;dtsf:Ulica&gt;&lt;/dtsf:Ulica&gt;</t>
  </si>
  <si>
    <t xml:space="preserve">          &lt;dtsf:NrDomu&gt;&lt;/dtsf:NrDomu&gt;</t>
  </si>
  <si>
    <t xml:space="preserve">          &lt;dtsf:NrLokalu&gt;&lt;/dtsf:NrLokalu&gt;</t>
  </si>
  <si>
    <t xml:space="preserve">          &lt;dtsf:KodPocztowy&gt;&lt;/dtsf:KodPocztowy&gt;</t>
  </si>
  <si>
    <t xml:space="preserve">          &lt;dtsf:Poczta&gt;&lt;/dtsf:Poczta&gt;</t>
  </si>
  <si>
    <t xml:space="preserve">        &lt;/dtsf:Adres&gt;</t>
  </si>
  <si>
    <t xml:space="preserve">        &lt;dtsf:AdresPrzedsiebiorcyZagranicznego&gt;</t>
  </si>
  <si>
    <t xml:space="preserve">        &lt;/dtsf:AdresPrzedsiebiorcyZagranicznego&gt;</t>
  </si>
  <si>
    <t xml:space="preserve">      &lt;/tns:P_1B&gt;</t>
  </si>
  <si>
    <t xml:space="preserve">      &lt;tns:P_1C&gt;</t>
  </si>
  <si>
    <t xml:space="preserve">        &lt;dtsf:KodPKD&gt;&lt;/dtsf:KodPKD&gt;</t>
  </si>
  <si>
    <t xml:space="preserve">      &lt;/tns:P_1C&gt;</t>
  </si>
  <si>
    <t xml:space="preserve">      &lt;tns:P_1D&gt;&lt;/tns:P_1D&gt;</t>
  </si>
  <si>
    <t xml:space="preserve">      &lt;tns:P_1E&gt;&lt;/tns:P_1E&gt;</t>
  </si>
  <si>
    <t xml:space="preserve">    &lt;/tns:P_1&gt;</t>
  </si>
  <si>
    <t xml:space="preserve">    &lt;tns:P_2&gt;</t>
  </si>
  <si>
    <t xml:space="preserve">      &lt;dtsf:DataOd&gt;&lt;/dtsf:DataOd&gt;</t>
  </si>
  <si>
    <t xml:space="preserve">      &lt;dtsf:DataDo&gt;&lt;/dtsf:DataDo&gt;</t>
  </si>
  <si>
    <t xml:space="preserve">    &lt;/tns:P_2&gt;</t>
  </si>
  <si>
    <t xml:space="preserve">    &lt;tns:P_3&gt;</t>
  </si>
  <si>
    <t xml:space="preserve">    &lt;/tns:P_3&gt;</t>
  </si>
  <si>
    <t xml:space="preserve">    &lt;tns:P_4&gt;&lt;/tns:P_4&gt;</t>
  </si>
  <si>
    <t xml:space="preserve">    &lt;tns:P_5&gt;</t>
  </si>
  <si>
    <t xml:space="preserve">      &lt;tns:P_5A&gt;&lt;/tns:P_5A&gt;</t>
  </si>
  <si>
    <t xml:space="preserve">      &lt;tns:P_5B&gt;&lt;/tns:P_5B&gt;</t>
  </si>
  <si>
    <t xml:space="preserve">      &lt;tns:P_5C&gt;&lt;/tns:P_5C&gt;</t>
  </si>
  <si>
    <t xml:space="preserve">    &lt;/tns:P_5&gt;</t>
  </si>
  <si>
    <t xml:space="preserve">    &lt;tns:P_6&gt;</t>
  </si>
  <si>
    <t xml:space="preserve">      &lt;tns:P_6A&gt;&lt;/tns:P_6A&gt;</t>
  </si>
  <si>
    <t xml:space="preserve">      &lt;tns:P_6B&gt;&lt;/tns:P_6B&gt;</t>
  </si>
  <si>
    <t xml:space="preserve">    &lt;/tns:P_6&gt;</t>
  </si>
  <si>
    <t xml:space="preserve">    &lt;tns:P_7&gt;</t>
  </si>
  <si>
    <t xml:space="preserve">      &lt;tns:P_7A&gt;&lt;/tns:P_7A&gt;</t>
  </si>
  <si>
    <t xml:space="preserve">      &lt;tns:P_7B&gt;&lt;/tns:P_7B&gt;</t>
  </si>
  <si>
    <t xml:space="preserve">      &lt;tns:P_7C&gt;&lt;/tns:P_7C&gt;</t>
  </si>
  <si>
    <t xml:space="preserve">      &lt;tns:P_7D&gt;&lt;/tns:P_7D&gt;</t>
  </si>
  <si>
    <t xml:space="preserve">    &lt;/tns:P_7&gt;</t>
  </si>
  <si>
    <t xml:space="preserve">    &lt;tns:P_8&gt;</t>
  </si>
  <si>
    <t xml:space="preserve">      &lt;dtsf:NazwaPozycji&gt;&lt;/dtsf:NazwaPozycji&gt;</t>
  </si>
  <si>
    <t xml:space="preserve">      &lt;dtsf:Opis&gt;&lt;/dtsf:Opis&gt;</t>
  </si>
  <si>
    <t xml:space="preserve">    &lt;/tns:P_8&gt;</t>
  </si>
  <si>
    <t xml:space="preserve">  &lt;/tns:WprowadzenieDoSprawozdaniaFinansowego&gt;</t>
  </si>
  <si>
    <t xml:space="preserve">  &lt;tns:Bilans&gt;</t>
  </si>
  <si>
    <t>bilans</t>
  </si>
  <si>
    <t xml:space="preserve">    &lt;jin:Aktywa&gt;</t>
  </si>
  <si>
    <t>aktywa</t>
  </si>
  <si>
    <t xml:space="preserve">      &lt;dtsf:KwotaA&gt;&lt;/dtsf:KwotaA&gt;</t>
  </si>
  <si>
    <t xml:space="preserve">      &lt;dtsf:KwotaB&gt;&lt;/dtsf:KwotaB&gt;</t>
  </si>
  <si>
    <t xml:space="preserve">      &lt;dtsf:KwotaB1&gt;&lt;/dtsf:KwotaB1&gt;</t>
  </si>
  <si>
    <t xml:space="preserve">      &lt;jin:Aktywa_A&gt;</t>
  </si>
  <si>
    <t xml:space="preserve">        &lt;dtsf:KwotaA&gt;&lt;/dtsf:KwotaA&gt;</t>
  </si>
  <si>
    <t xml:space="preserve">        &lt;dtsf:KwotaB&gt;&lt;/dtsf:KwotaB&gt;</t>
  </si>
  <si>
    <t xml:space="preserve">        &lt;dtsf:KwotaB1&gt;&lt;/dtsf:KwotaB1&gt;</t>
  </si>
  <si>
    <t xml:space="preserve">        &lt;jin:Aktywa_A_I&gt;</t>
  </si>
  <si>
    <t xml:space="preserve">          &lt;dtsf:KwotaA&gt;&lt;/dtsf:KwotaA&gt;</t>
  </si>
  <si>
    <t xml:space="preserve">          &lt;dtsf:KwotaB&gt;&lt;/dtsf:KwotaB&gt;</t>
  </si>
  <si>
    <t xml:space="preserve">          &lt;dtsf:KwotaB1&gt;&lt;/dtsf:KwotaB1&gt;</t>
  </si>
  <si>
    <t xml:space="preserve">          &lt;jin:Aktywa_A_I_1&gt;</t>
  </si>
  <si>
    <t xml:space="preserve">            &lt;dtsf:KwotaA&gt;&lt;/dtsf:KwotaA&gt;</t>
  </si>
  <si>
    <t xml:space="preserve">            &lt;dtsf:KwotaB&gt;&lt;/dtsf:KwotaB&gt;</t>
  </si>
  <si>
    <t xml:space="preserve">            &lt;dtsf:KwotaB1&gt;&lt;/dtsf:KwotaB1&gt;</t>
  </si>
  <si>
    <t xml:space="preserve">          &lt;/jin:Aktywa_A_I_1&gt;</t>
  </si>
  <si>
    <t xml:space="preserve">          &lt;jin:Aktywa_A_I_2&gt;</t>
  </si>
  <si>
    <t xml:space="preserve">          &lt;/jin:Aktywa_A_I_2&gt;</t>
  </si>
  <si>
    <t xml:space="preserve">          &lt;jin:Aktywa_A_I_3&gt;</t>
  </si>
  <si>
    <t xml:space="preserve">          &lt;/jin:Aktywa_A_I_3&gt;</t>
  </si>
  <si>
    <t xml:space="preserve">          &lt;jin:Aktywa_A_I_4&gt;</t>
  </si>
  <si>
    <t xml:space="preserve">          &lt;/jin:Aktywa_A_I_4&gt;</t>
  </si>
  <si>
    <t xml:space="preserve">        &lt;/jin:Aktywa_A_I&gt;</t>
  </si>
  <si>
    <t xml:space="preserve">        &lt;jin:Aktywa_A_II&gt;</t>
  </si>
  <si>
    <t xml:space="preserve">          &lt;jin:Aktywa_A_II_1&gt;</t>
  </si>
  <si>
    <t xml:space="preserve">            &lt;jin:Aktywa_A_II_1_A&gt;</t>
  </si>
  <si>
    <t xml:space="preserve">              &lt;dtsf:KwotaA&gt;&lt;/dtsf:KwotaA&gt;</t>
  </si>
  <si>
    <t xml:space="preserve">              &lt;dtsf:KwotaB&gt;&lt;/dtsf:KwotaB&gt;</t>
  </si>
  <si>
    <t xml:space="preserve">              &lt;dtsf:KwotaB1&gt;&lt;/dtsf:KwotaB1&gt;</t>
  </si>
  <si>
    <t xml:space="preserve">            &lt;/jin:Aktywa_A_II_1_A&gt;</t>
  </si>
  <si>
    <t xml:space="preserve">            &lt;jin:Aktywa_A_II_1_B&gt;</t>
  </si>
  <si>
    <t xml:space="preserve">            &lt;/jin:Aktywa_A_II_1_B&gt;</t>
  </si>
  <si>
    <t xml:space="preserve">            &lt;jin:Aktywa_A_II_1_C&gt;</t>
  </si>
  <si>
    <t xml:space="preserve">            &lt;/jin:Aktywa_A_II_1_C&gt;</t>
  </si>
  <si>
    <t xml:space="preserve">            &lt;jin:Aktywa_A_II_1_D&gt;</t>
  </si>
  <si>
    <t xml:space="preserve">            &lt;/jin:Aktywa_A_II_1_D&gt;</t>
  </si>
  <si>
    <t xml:space="preserve">            &lt;jin:Aktywa_A_II_1_E&gt;</t>
  </si>
  <si>
    <t xml:space="preserve">            &lt;/jin:Aktywa_A_II_1_E&gt;</t>
  </si>
  <si>
    <t xml:space="preserve">          &lt;/jin:Aktywa_A_II_1&gt;</t>
  </si>
  <si>
    <t xml:space="preserve">          &lt;jin:Aktywa_A_II_2&gt;</t>
  </si>
  <si>
    <t xml:space="preserve">          &lt;/jin:Aktywa_A_II_2&gt;</t>
  </si>
  <si>
    <t xml:space="preserve">          &lt;jin:Aktywa_A_II_3&gt;</t>
  </si>
  <si>
    <t xml:space="preserve">          &lt;/jin:Aktywa_A_II_3&gt;</t>
  </si>
  <si>
    <t xml:space="preserve">        &lt;/jin:Aktywa_A_II&gt;</t>
  </si>
  <si>
    <t xml:space="preserve">        &lt;jin:Aktywa_A_III&gt;</t>
  </si>
  <si>
    <t xml:space="preserve">          &lt;jin:Aktywa_A_III_1&gt;</t>
  </si>
  <si>
    <t xml:space="preserve">          &lt;/jin:Aktywa_A_III_1&gt;</t>
  </si>
  <si>
    <t xml:space="preserve">          &lt;jin:Aktywa_A_III_2&gt;</t>
  </si>
  <si>
    <t xml:space="preserve">          &lt;/jin:Aktywa_A_III_2&gt;</t>
  </si>
  <si>
    <t xml:space="preserve">          &lt;jin:Aktywa_A_III_3&gt;</t>
  </si>
  <si>
    <t xml:space="preserve">          &lt;/jin:Aktywa_A_III_3&gt;</t>
  </si>
  <si>
    <t xml:space="preserve">        &lt;/jin:Aktywa_A_III&gt;</t>
  </si>
  <si>
    <t xml:space="preserve">        &lt;jin:Aktywa_A_IV&gt;</t>
  </si>
  <si>
    <t xml:space="preserve">          &lt;jin:Aktywa_A_IV_1&gt;</t>
  </si>
  <si>
    <t xml:space="preserve">          &lt;/jin:Aktywa_A_IV_1&gt;</t>
  </si>
  <si>
    <t xml:space="preserve">          &lt;jin:Aktywa_A_IV_2&gt;</t>
  </si>
  <si>
    <t xml:space="preserve">          &lt;/jin:Aktywa_A_IV_2&gt;</t>
  </si>
  <si>
    <t xml:space="preserve">          &lt;jin:Aktywa_A_IV_3&gt;</t>
  </si>
  <si>
    <t xml:space="preserve">            &lt;jin:Aktywa_A_IV_3_A&gt;</t>
  </si>
  <si>
    <t xml:space="preserve">              &lt;jin:Aktywa_A_IV_3_A_1&gt;</t>
  </si>
  <si>
    <t xml:space="preserve">                &lt;dtsf:KwotaA&gt;&lt;/dtsf:KwotaA&gt;</t>
  </si>
  <si>
    <t xml:space="preserve">                &lt;dtsf:KwotaB&gt;&lt;/dtsf:KwotaB&gt;</t>
  </si>
  <si>
    <t xml:space="preserve">                &lt;dtsf:KwotaB1&gt;&lt;/dtsf:KwotaB1&gt;</t>
  </si>
  <si>
    <t xml:space="preserve">              &lt;/jin:Aktywa_A_IV_3_A_1&gt;</t>
  </si>
  <si>
    <t xml:space="preserve">              &lt;jin:Aktywa_A_IV_3_A_2&gt;</t>
  </si>
  <si>
    <t xml:space="preserve">              &lt;/jin:Aktywa_A_IV_3_A_2&gt;</t>
  </si>
  <si>
    <t xml:space="preserve">              &lt;jin:Aktywa_A_IV_3_A_3&gt;</t>
  </si>
  <si>
    <t xml:space="preserve">              &lt;/jin:Aktywa_A_IV_3_A_3&gt;</t>
  </si>
  <si>
    <t xml:space="preserve">              &lt;jin:Aktywa_A_IV_3_A_4&gt;</t>
  </si>
  <si>
    <t xml:space="preserve">              &lt;/jin:Aktywa_A_IV_3_A_4&gt;</t>
  </si>
  <si>
    <t xml:space="preserve">            &lt;/jin:Aktywa_A_IV_3_A&gt;</t>
  </si>
  <si>
    <t xml:space="preserve">            &lt;jin:Aktywa_A_IV_3_B&gt;</t>
  </si>
  <si>
    <t xml:space="preserve">              &lt;jin:Aktywa_A_IV_3_B_1&gt;</t>
  </si>
  <si>
    <t xml:space="preserve">              &lt;/jin:Aktywa_A_IV_3_B_1&gt;</t>
  </si>
  <si>
    <t xml:space="preserve">              &lt;jin:Aktywa_A_IV_3_B_2&gt;</t>
  </si>
  <si>
    <t xml:space="preserve">              &lt;/jin:Aktywa_A_IV_3_B_2&gt;</t>
  </si>
  <si>
    <t xml:space="preserve">              &lt;jin:Aktywa_A_IV_3_B_3&gt;</t>
  </si>
  <si>
    <t xml:space="preserve">              &lt;/jin:Aktywa_A_IV_3_B_3&gt;</t>
  </si>
  <si>
    <t xml:space="preserve">              &lt;jin:Aktywa_A_IV_3_B_4&gt;</t>
  </si>
  <si>
    <t xml:space="preserve">              &lt;/jin:Aktywa_A_IV_3_B_4&gt;</t>
  </si>
  <si>
    <t xml:space="preserve">            &lt;/jin:Aktywa_A_IV_3_B&gt;</t>
  </si>
  <si>
    <t xml:space="preserve">            &lt;jin:Aktywa_A_IV_3_C&gt;</t>
  </si>
  <si>
    <t xml:space="preserve">              &lt;jin:Aktywa_A_IV_3_C_1&gt;</t>
  </si>
  <si>
    <t xml:space="preserve">              &lt;/jin:Aktywa_A_IV_3_C_1&gt;</t>
  </si>
  <si>
    <t xml:space="preserve">              &lt;jin:Aktywa_A_IV_3_C_2&gt;</t>
  </si>
  <si>
    <t xml:space="preserve">              &lt;/jin:Aktywa_A_IV_3_C_2&gt;</t>
  </si>
  <si>
    <t xml:space="preserve">              &lt;jin:Aktywa_A_IV_3_C_3&gt;</t>
  </si>
  <si>
    <t xml:space="preserve">              &lt;/jin:Aktywa_A_IV_3_C_3&gt;</t>
  </si>
  <si>
    <t xml:space="preserve">              &lt;jin:Aktywa_A_IV_3_C_4&gt;</t>
  </si>
  <si>
    <t xml:space="preserve">              &lt;/jin:Aktywa_A_IV_3_C_4&gt;</t>
  </si>
  <si>
    <t xml:space="preserve">            &lt;/jin:Aktywa_A_IV_3_C&gt;</t>
  </si>
  <si>
    <t xml:space="preserve">          &lt;/jin:Aktywa_A_IV_3&gt;</t>
  </si>
  <si>
    <t xml:space="preserve">          &lt;jin:Aktywa_A_IV_4&gt;</t>
  </si>
  <si>
    <t xml:space="preserve">          &lt;/jin:Aktywa_A_IV_4&gt;</t>
  </si>
  <si>
    <t xml:space="preserve">        &lt;/jin:Aktywa_A_IV&gt;</t>
  </si>
  <si>
    <t xml:space="preserve">        &lt;jin:Aktywa_A_V&gt;</t>
  </si>
  <si>
    <t xml:space="preserve">          &lt;jin:Aktywa_A_V_1&gt;</t>
  </si>
  <si>
    <t xml:space="preserve">          &lt;/jin:Aktywa_A_V_1&gt;</t>
  </si>
  <si>
    <t xml:space="preserve">          &lt;jin:Aktywa_A_V_2&gt;</t>
  </si>
  <si>
    <t xml:space="preserve">          &lt;/jin:Aktywa_A_V_2&gt;</t>
  </si>
  <si>
    <t xml:space="preserve">        &lt;/jin:Aktywa_A_V&gt;</t>
  </si>
  <si>
    <t xml:space="preserve">      &lt;/jin:Aktywa_A&gt;</t>
  </si>
  <si>
    <t xml:space="preserve">      &lt;jin:Aktywa_B&gt;</t>
  </si>
  <si>
    <t xml:space="preserve">        &lt;jin:Aktywa_B_I&gt;</t>
  </si>
  <si>
    <t xml:space="preserve">          &lt;jin:Aktywa_B_I_1&gt;</t>
  </si>
  <si>
    <t xml:space="preserve">          &lt;/jin:Aktywa_B_I_1&gt;</t>
  </si>
  <si>
    <t xml:space="preserve">          &lt;jin:Aktywa_B_I_2&gt;</t>
  </si>
  <si>
    <t xml:space="preserve">          &lt;/jin:Aktywa_B_I_2&gt;</t>
  </si>
  <si>
    <t xml:space="preserve">          &lt;jin:Aktywa_B_I_3&gt;</t>
  </si>
  <si>
    <t xml:space="preserve">          &lt;/jin:Aktywa_B_I_3&gt;</t>
  </si>
  <si>
    <t xml:space="preserve">          &lt;jin:Aktywa_B_I_4&gt;</t>
  </si>
  <si>
    <t xml:space="preserve">          &lt;/jin:Aktywa_B_I_4&gt;</t>
  </si>
  <si>
    <t xml:space="preserve">          &lt;jin:Aktywa_B_I_5&gt;</t>
  </si>
  <si>
    <t xml:space="preserve">          &lt;/jin:Aktywa_B_I_5&gt;</t>
  </si>
  <si>
    <t xml:space="preserve">        &lt;/jin:Aktywa_B_I&gt;</t>
  </si>
  <si>
    <t xml:space="preserve">        &lt;jin:Aktywa_B_II&gt;</t>
  </si>
  <si>
    <t xml:space="preserve">          &lt;jin:Aktywa_B_II_1&gt;</t>
  </si>
  <si>
    <t xml:space="preserve">            &lt;jin:Aktywa_B_II_1_A&gt;</t>
  </si>
  <si>
    <t xml:space="preserve">              &lt;jin:Aktywa_B_II_1_A_1&gt;</t>
  </si>
  <si>
    <t xml:space="preserve">              &lt;/jin:Aktywa_B_II_1_A_1&gt;</t>
  </si>
  <si>
    <t xml:space="preserve">              &lt;jin:Aktywa_B_II_1_A_2&gt;</t>
  </si>
  <si>
    <t xml:space="preserve">              &lt;/jin:Aktywa_B_II_1_A_2&gt;</t>
  </si>
  <si>
    <t xml:space="preserve">            &lt;/jin:Aktywa_B_II_1_A&gt;</t>
  </si>
  <si>
    <t xml:space="preserve">            &lt;jin:Aktywa_B_II_1_B&gt;</t>
  </si>
  <si>
    <t xml:space="preserve">            &lt;/jin:Aktywa_B_II_1_B&gt;</t>
  </si>
  <si>
    <t xml:space="preserve">          &lt;/jin:Aktywa_B_II_1&gt;</t>
  </si>
  <si>
    <t xml:space="preserve">          &lt;jin:Aktywa_B_II_2&gt;</t>
  </si>
  <si>
    <t xml:space="preserve">            &lt;jin:Aktywa_B_II_2_A&gt;</t>
  </si>
  <si>
    <t xml:space="preserve">              &lt;jin:Aktywa_B_II_2_A_1&gt;</t>
  </si>
  <si>
    <t xml:space="preserve">              &lt;/jin:Aktywa_B_II_2_A_1&gt;</t>
  </si>
  <si>
    <t xml:space="preserve">              &lt;jin:Aktywa_B_II_2_A_2&gt;</t>
  </si>
  <si>
    <t xml:space="preserve">              &lt;/jin:Aktywa_B_II_2_A_2&gt;</t>
  </si>
  <si>
    <t xml:space="preserve">            &lt;/jin:Aktywa_B_II_2_A&gt;</t>
  </si>
  <si>
    <t xml:space="preserve">            &lt;jin:Aktywa_B_II_2_B&gt;</t>
  </si>
  <si>
    <t xml:space="preserve">            &lt;/jin:Aktywa_B_II_2_B&gt;</t>
  </si>
  <si>
    <t xml:space="preserve">          &lt;/jin:Aktywa_B_II_2&gt;</t>
  </si>
  <si>
    <t xml:space="preserve">          &lt;jin:Aktywa_B_II_3&gt;</t>
  </si>
  <si>
    <t xml:space="preserve">            &lt;jin:Aktywa_B_II_3_A&gt;</t>
  </si>
  <si>
    <t xml:space="preserve">              &lt;jin:Aktywa_B_II_3_A_1&gt;</t>
  </si>
  <si>
    <t xml:space="preserve">              &lt;/jin:Aktywa_B_II_3_A_1&gt;</t>
  </si>
  <si>
    <t xml:space="preserve">              &lt;jin:Aktywa_B_II_3_A_2&gt;</t>
  </si>
  <si>
    <t xml:space="preserve">              &lt;/jin:Aktywa_B_II_3_A_2&gt;</t>
  </si>
  <si>
    <t xml:space="preserve">            &lt;/jin:Aktywa_B_II_3_A&gt;</t>
  </si>
  <si>
    <t xml:space="preserve">            &lt;jin:Aktywa_B_II_3_B&gt;</t>
  </si>
  <si>
    <t xml:space="preserve">            &lt;/jin:Aktywa_B_II_3_B&gt;</t>
  </si>
  <si>
    <t xml:space="preserve">            &lt;jin:Aktywa_B_II_3_C&gt;</t>
  </si>
  <si>
    <t xml:space="preserve">            &lt;/jin:Aktywa_B_II_3_C&gt;</t>
  </si>
  <si>
    <t xml:space="preserve">            &lt;jin:Aktywa_B_II_3_D&gt;</t>
  </si>
  <si>
    <t xml:space="preserve">            &lt;/jin:Aktywa_B_II_3_D&gt;</t>
  </si>
  <si>
    <t xml:space="preserve">          &lt;/jin:Aktywa_B_II_3&gt;</t>
  </si>
  <si>
    <t xml:space="preserve">        &lt;/jin:Aktywa_B_II&gt;</t>
  </si>
  <si>
    <t xml:space="preserve">        &lt;jin:Aktywa_B_III&gt;</t>
  </si>
  <si>
    <t xml:space="preserve">          &lt;jin:Aktywa_B_III_1&gt;</t>
  </si>
  <si>
    <t xml:space="preserve">            &lt;jin:Aktywa_B_III_1_A&gt;</t>
  </si>
  <si>
    <t xml:space="preserve">              &lt;jin:Aktywa_B_III_1_A_1&gt;</t>
  </si>
  <si>
    <t xml:space="preserve">              &lt;/jin:Aktywa_B_III_1_A_1&gt;</t>
  </si>
  <si>
    <t xml:space="preserve">              &lt;jin:Aktywa_B_III_1_A_2&gt;</t>
  </si>
  <si>
    <t xml:space="preserve">              &lt;/jin:Aktywa_B_III_1_A_2&gt;</t>
  </si>
  <si>
    <t xml:space="preserve">              &lt;jin:Aktywa_B_III_1_A_3&gt;</t>
  </si>
  <si>
    <t xml:space="preserve">              &lt;/jin:Aktywa_B_III_1_A_3&gt;</t>
  </si>
  <si>
    <t xml:space="preserve">              &lt;jin:Aktywa_B_III_1_A_4&gt;</t>
  </si>
  <si>
    <t xml:space="preserve">              &lt;/jin:Aktywa_B_III_1_A_4&gt;</t>
  </si>
  <si>
    <t xml:space="preserve">            &lt;/jin:Aktywa_B_III_1_A&gt;</t>
  </si>
  <si>
    <t xml:space="preserve">            &lt;jin:Aktywa_B_III_1_B&gt;</t>
  </si>
  <si>
    <t xml:space="preserve">              &lt;jin:Aktywa_B_III_1_B_1&gt;</t>
  </si>
  <si>
    <t xml:space="preserve">              &lt;/jin:Aktywa_B_III_1_B_1&gt;</t>
  </si>
  <si>
    <t xml:space="preserve">              &lt;jin:Aktywa_B_III_1_B_2&gt;</t>
  </si>
  <si>
    <t xml:space="preserve">              &lt;/jin:Aktywa_B_III_1_B_2&gt;</t>
  </si>
  <si>
    <t xml:space="preserve">              &lt;jin:Aktywa_B_III_1_B_3&gt;</t>
  </si>
  <si>
    <t xml:space="preserve">              &lt;/jin:Aktywa_B_III_1_B_3&gt;</t>
  </si>
  <si>
    <t xml:space="preserve">              &lt;jin:Aktywa_B_III_1_B_4&gt;</t>
  </si>
  <si>
    <t xml:space="preserve">              &lt;/jin:Aktywa_B_III_1_B_4&gt;</t>
  </si>
  <si>
    <t xml:space="preserve">            &lt;/jin:Aktywa_B_III_1_B&gt;</t>
  </si>
  <si>
    <t xml:space="preserve">            &lt;jin:Aktywa_B_III_1_C&gt;</t>
  </si>
  <si>
    <t xml:space="preserve">              &lt;jin:Aktywa_B_III_1_C_1&gt;</t>
  </si>
  <si>
    <t xml:space="preserve">              &lt;/jin:Aktywa_B_III_1_C_1&gt;</t>
  </si>
  <si>
    <t xml:space="preserve">              &lt;jin:Aktywa_B_III_1_C_2&gt;</t>
  </si>
  <si>
    <t xml:space="preserve">              &lt;/jin:Aktywa_B_III_1_C_2&gt;</t>
  </si>
  <si>
    <t xml:space="preserve">              &lt;jin:Aktywa_B_III_1_C_3&gt;</t>
  </si>
  <si>
    <t xml:space="preserve">              &lt;/jin:Aktywa_B_III_1_C_3&gt;</t>
  </si>
  <si>
    <t xml:space="preserve">            &lt;/jin:Aktywa_B_III_1_C&gt;</t>
  </si>
  <si>
    <t xml:space="preserve">          &lt;/jin:Aktywa_B_III_1&gt;</t>
  </si>
  <si>
    <t xml:space="preserve">          &lt;jin:Aktywa_B_III_2&gt;</t>
  </si>
  <si>
    <t xml:space="preserve">          &lt;/jin:Aktywa_B_III_2&gt;</t>
  </si>
  <si>
    <t xml:space="preserve">        &lt;/jin:Aktywa_B_III&gt;</t>
  </si>
  <si>
    <t xml:space="preserve">        &lt;jin:Aktywa_B_IV&gt;</t>
  </si>
  <si>
    <t xml:space="preserve">        &lt;/jin:Aktywa_B_IV&gt;</t>
  </si>
  <si>
    <t xml:space="preserve">      &lt;/jin:Aktywa_B&gt;</t>
  </si>
  <si>
    <t xml:space="preserve">      &lt;jin:Aktywa_C&gt;</t>
  </si>
  <si>
    <t xml:space="preserve">      &lt;/jin:Aktywa_C&gt;</t>
  </si>
  <si>
    <t xml:space="preserve">      &lt;jin:Aktywa_D&gt;</t>
  </si>
  <si>
    <t xml:space="preserve">      &lt;/jin:Aktywa_D&gt;</t>
  </si>
  <si>
    <t xml:space="preserve">    &lt;/jin:Aktywa&gt;</t>
  </si>
  <si>
    <t xml:space="preserve">    &lt;jin:Pasywa&gt;</t>
  </si>
  <si>
    <t xml:space="preserve">      &lt;jin:Pasywa_A&gt;</t>
  </si>
  <si>
    <t xml:space="preserve">        &lt;jin:Pasywa_A_I&gt;</t>
  </si>
  <si>
    <t xml:space="preserve">        &lt;/jin:Pasywa_A_I&gt;</t>
  </si>
  <si>
    <t xml:space="preserve">        &lt;jin:Pasywa_A_II&gt;</t>
  </si>
  <si>
    <t xml:space="preserve">          &lt;jin:Pasywa_A_II_1&gt;</t>
  </si>
  <si>
    <t xml:space="preserve">          &lt;/jin:Pasywa_A_II_1&gt;</t>
  </si>
  <si>
    <t xml:space="preserve">        &lt;/jin:Pasywa_A_II&gt;</t>
  </si>
  <si>
    <t xml:space="preserve">        &lt;jin:Pasywa_A_III&gt;</t>
  </si>
  <si>
    <t xml:space="preserve">          &lt;jin:Pasywa_A_III_1&gt;</t>
  </si>
  <si>
    <t xml:space="preserve">          &lt;/jin:Pasywa_A_III_1&gt;</t>
  </si>
  <si>
    <t xml:space="preserve">        &lt;/jin:Pasywa_A_III&gt;</t>
  </si>
  <si>
    <t xml:space="preserve">        &lt;jin:Pasywa_A_IV&gt;</t>
  </si>
  <si>
    <t xml:space="preserve">          &lt;jin:Pasywa_A_IV_1&gt;</t>
  </si>
  <si>
    <t xml:space="preserve">          &lt;/jin:Pasywa_A_IV_1&gt;</t>
  </si>
  <si>
    <t xml:space="preserve">          &lt;jin:Pasywa_A_IV_2&gt;</t>
  </si>
  <si>
    <t xml:space="preserve">          &lt;/jin:Pasywa_A_IV_2&gt;</t>
  </si>
  <si>
    <t xml:space="preserve">        &lt;/jin:Pasywa_A_IV&gt;</t>
  </si>
  <si>
    <t xml:space="preserve">        &lt;jin:Pasywa_A_V&gt;</t>
  </si>
  <si>
    <t xml:space="preserve">        &lt;/jin:Pasywa_A_V&gt;</t>
  </si>
  <si>
    <t xml:space="preserve">        &lt;jin:Pasywa_A_VI&gt;</t>
  </si>
  <si>
    <t xml:space="preserve">        &lt;/jin:Pasywa_A_VI&gt;</t>
  </si>
  <si>
    <t xml:space="preserve">        &lt;jin:Pasywa_A_VII&gt;</t>
  </si>
  <si>
    <t xml:space="preserve">        &lt;/jin:Pasywa_A_VII&gt;</t>
  </si>
  <si>
    <t xml:space="preserve">      &lt;/jin:Pasywa_A&gt;</t>
  </si>
  <si>
    <t xml:space="preserve">      &lt;jin:Pasywa_B&gt;</t>
  </si>
  <si>
    <t xml:space="preserve">        &lt;jin:Pasywa_B_I&gt;</t>
  </si>
  <si>
    <t xml:space="preserve">          &lt;jin:Pasywa_B_I_1&gt;</t>
  </si>
  <si>
    <t xml:space="preserve">          &lt;/jin:Pasywa_B_I_1&gt;</t>
  </si>
  <si>
    <t xml:space="preserve">          &lt;jin:Pasywa_B_I_2&gt;</t>
  </si>
  <si>
    <t xml:space="preserve">            &lt;jin:Pasywa_B_I_2_1&gt;</t>
  </si>
  <si>
    <t xml:space="preserve">            &lt;/jin:Pasywa_B_I_2_1&gt;</t>
  </si>
  <si>
    <t xml:space="preserve">            &lt;jin:Pasywa_B_I_2_2&gt;</t>
  </si>
  <si>
    <t xml:space="preserve">            &lt;/jin:Pasywa_B_I_2_2&gt;</t>
  </si>
  <si>
    <t xml:space="preserve">          &lt;/jin:Pasywa_B_I_2&gt;</t>
  </si>
  <si>
    <t xml:space="preserve">          &lt;jin:Pasywa_B_I_3&gt;</t>
  </si>
  <si>
    <t xml:space="preserve">            &lt;jin:Pasywa_B_I_3_1&gt;</t>
  </si>
  <si>
    <t xml:space="preserve">            &lt;/jin:Pasywa_B_I_3_1&gt;</t>
  </si>
  <si>
    <t xml:space="preserve">            &lt;jin:Pasywa_B_I_3_2&gt;</t>
  </si>
  <si>
    <t xml:space="preserve">            &lt;/jin:Pasywa_B_I_3_2&gt;</t>
  </si>
  <si>
    <t xml:space="preserve">          &lt;/jin:Pasywa_B_I_3&gt;</t>
  </si>
  <si>
    <t xml:space="preserve">        &lt;/jin:Pasywa_B_I&gt;</t>
  </si>
  <si>
    <t xml:space="preserve">        &lt;jin:Pasywa_B_II&gt;</t>
  </si>
  <si>
    <t xml:space="preserve">          &lt;jin:Pasywa_B_II_1&gt;</t>
  </si>
  <si>
    <t xml:space="preserve">          &lt;/jin:Pasywa_B_II_1&gt;</t>
  </si>
  <si>
    <t xml:space="preserve">          &lt;jin:Pasywa_B_II_2&gt;</t>
  </si>
  <si>
    <t xml:space="preserve">          &lt;/jin:Pasywa_B_II_2&gt;</t>
  </si>
  <si>
    <t xml:space="preserve">          &lt;jin:Pasywa_B_II_3&gt;</t>
  </si>
  <si>
    <t xml:space="preserve">            &lt;jin:Pasywa_B_II_3_A&gt;</t>
  </si>
  <si>
    <t xml:space="preserve">            &lt;/jin:Pasywa_B_II_3_A&gt;</t>
  </si>
  <si>
    <t xml:space="preserve">            &lt;jin:Pasywa_B_II_3_B&gt;</t>
  </si>
  <si>
    <t xml:space="preserve">            &lt;/jin:Pasywa_B_II_3_B&gt;</t>
  </si>
  <si>
    <t xml:space="preserve">            &lt;jin:Pasywa_B_II_3_C&gt;</t>
  </si>
  <si>
    <t xml:space="preserve">            &lt;/jin:Pasywa_B_II_3_C&gt;</t>
  </si>
  <si>
    <t xml:space="preserve">            &lt;jin:Pasywa_B_II_3_D&gt;</t>
  </si>
  <si>
    <t xml:space="preserve">            &lt;/jin:Pasywa_B_II_3_D&gt;</t>
  </si>
  <si>
    <t xml:space="preserve">            &lt;jin:Pasywa_B_II_3_E&gt;</t>
  </si>
  <si>
    <t xml:space="preserve">            &lt;/jin:Pasywa_B_II_3_E&gt;</t>
  </si>
  <si>
    <t xml:space="preserve">          &lt;/jin:Pasywa_B_II_3&gt;</t>
  </si>
  <si>
    <t xml:space="preserve">        &lt;/jin:Pasywa_B_II&gt;</t>
  </si>
  <si>
    <t xml:space="preserve">        &lt;jin:Pasywa_B_III&gt;</t>
  </si>
  <si>
    <t xml:space="preserve">          &lt;jin:Pasywa_B_III_1&gt;</t>
  </si>
  <si>
    <t xml:space="preserve">            &lt;jin:Pasywa_B_III_1_A&gt;</t>
  </si>
  <si>
    <t xml:space="preserve">              &lt;jin:Pasywa_B_III_1_A_1&gt;</t>
  </si>
  <si>
    <t xml:space="preserve">              &lt;/jin:Pasywa_B_III_1_A_1&gt;</t>
  </si>
  <si>
    <t xml:space="preserve">              &lt;jin:Pasywa_B_III_1_A_2&gt;</t>
  </si>
  <si>
    <t xml:space="preserve">              &lt;/jin:Pasywa_B_III_1_A_2&gt;</t>
  </si>
  <si>
    <t xml:space="preserve">            &lt;/jin:Pasywa_B_III_1_A&gt;</t>
  </si>
  <si>
    <t xml:space="preserve">            &lt;jin:Pasywa_B_III_1_B&gt;</t>
  </si>
  <si>
    <t xml:space="preserve">            &lt;/jin:Pasywa_B_III_1_B&gt;</t>
  </si>
  <si>
    <t xml:space="preserve">          &lt;/jin:Pasywa_B_III_1&gt;</t>
  </si>
  <si>
    <t xml:space="preserve">          &lt;jin:Pasywa_B_III_2&gt;</t>
  </si>
  <si>
    <t xml:space="preserve">            &lt;jin:Pasywa_B_III_2_A&gt;</t>
  </si>
  <si>
    <t xml:space="preserve">              &lt;jin:Pasywa_B_III_2_A_1&gt;</t>
  </si>
  <si>
    <t xml:space="preserve">              &lt;/jin:Pasywa_B_III_2_A_1&gt;</t>
  </si>
  <si>
    <t xml:space="preserve">              &lt;jin:Pasywa_B_III_2_A_2&gt;</t>
  </si>
  <si>
    <t xml:space="preserve">              &lt;/jin:Pasywa_B_III_2_A_2&gt;</t>
  </si>
  <si>
    <t xml:space="preserve">            &lt;/jin:Pasywa_B_III_2_A&gt;</t>
  </si>
  <si>
    <t xml:space="preserve">            &lt;jin:Pasywa_B_III_2_B&gt;</t>
  </si>
  <si>
    <t xml:space="preserve">            &lt;/jin:Pasywa_B_III_2_B&gt;</t>
  </si>
  <si>
    <t xml:space="preserve">          &lt;/jin:Pasywa_B_III_2&gt;</t>
  </si>
  <si>
    <t xml:space="preserve">          &lt;jin:Pasywa_B_III_3&gt;</t>
  </si>
  <si>
    <t xml:space="preserve">            &lt;jin:Pasywa_B_III_3_A&gt;</t>
  </si>
  <si>
    <t xml:space="preserve">            &lt;/jin:Pasywa_B_III_3_A&gt;</t>
  </si>
  <si>
    <t xml:space="preserve">            &lt;jin:Pasywa_B_III_3_B&gt;</t>
  </si>
  <si>
    <t xml:space="preserve">            &lt;/jin:Pasywa_B_III_3_B&gt;</t>
  </si>
  <si>
    <t xml:space="preserve">            &lt;jin:Pasywa_B_III_3_C&gt;</t>
  </si>
  <si>
    <t xml:space="preserve">            &lt;/jin:Pasywa_B_III_3_C&gt;</t>
  </si>
  <si>
    <t xml:space="preserve">            &lt;jin:Pasywa_B_III_3_D&gt;</t>
  </si>
  <si>
    <t xml:space="preserve">              &lt;jin:Pasywa_B_III_3_D_1&gt;</t>
  </si>
  <si>
    <t xml:space="preserve">              &lt;/jin:Pasywa_B_III_3_D_1&gt;</t>
  </si>
  <si>
    <t xml:space="preserve">              &lt;jin:Pasywa_B_III_3_D_2&gt;</t>
  </si>
  <si>
    <t xml:space="preserve">              &lt;/jin:Pasywa_B_III_3_D_2&gt;</t>
  </si>
  <si>
    <t xml:space="preserve">            &lt;/jin:Pasywa_B_III_3_D&gt;</t>
  </si>
  <si>
    <t xml:space="preserve">            &lt;jin:Pasywa_B_III_3_E&gt;</t>
  </si>
  <si>
    <t xml:space="preserve">            &lt;/jin:Pasywa_B_III_3_E&gt;</t>
  </si>
  <si>
    <t xml:space="preserve">            &lt;jin:Pasywa_B_III_3_F&gt;</t>
  </si>
  <si>
    <t xml:space="preserve">            &lt;/jin:Pasywa_B_III_3_F&gt;</t>
  </si>
  <si>
    <t xml:space="preserve">            &lt;jin:Pasywa_B_III_3_G&gt;</t>
  </si>
  <si>
    <t xml:space="preserve">            &lt;/jin:Pasywa_B_III_3_G&gt;</t>
  </si>
  <si>
    <t xml:space="preserve">            &lt;jin:Pasywa_B_III_3_H&gt;</t>
  </si>
  <si>
    <t xml:space="preserve">            &lt;/jin:Pasywa_B_III_3_H&gt;</t>
  </si>
  <si>
    <t xml:space="preserve">            &lt;jin:Pasywa_B_III_3_I&gt;</t>
  </si>
  <si>
    <t xml:space="preserve">            &lt;/jin:Pasywa_B_III_3_I&gt;</t>
  </si>
  <si>
    <t xml:space="preserve">          &lt;/jin:Pasywa_B_III_3&gt;</t>
  </si>
  <si>
    <t xml:space="preserve">          &lt;jin:Pasywa_B_III_4&gt;</t>
  </si>
  <si>
    <t xml:space="preserve">          &lt;/jin:Pasywa_B_III_4&gt;</t>
  </si>
  <si>
    <t xml:space="preserve">        &lt;/jin:Pasywa_B_III&gt;</t>
  </si>
  <si>
    <t xml:space="preserve">        &lt;jin:Pasywa_B_IV&gt;</t>
  </si>
  <si>
    <t xml:space="preserve">          &lt;jin:Pasywa_B_IV_1&gt;</t>
  </si>
  <si>
    <t xml:space="preserve">          &lt;/jin:Pasywa_B_IV_1&gt;</t>
  </si>
  <si>
    <t xml:space="preserve">          &lt;jin:Pasywa_B_IV_2&gt;</t>
  </si>
  <si>
    <t xml:space="preserve">            &lt;jin:Pasywa_B_IV_2_1&gt;</t>
  </si>
  <si>
    <t xml:space="preserve">            &lt;/jin:Pasywa_B_IV_2_1&gt;</t>
  </si>
  <si>
    <t xml:space="preserve">            &lt;jin:Pasywa_B_IV_2_2&gt;</t>
  </si>
  <si>
    <t xml:space="preserve">            &lt;/jin:Pasywa_B_IV_2_2&gt;</t>
  </si>
  <si>
    <t xml:space="preserve">          &lt;/jin:Pasywa_B_IV_2&gt;</t>
  </si>
  <si>
    <t xml:space="preserve">        &lt;/jin:Pasywa_B_IV&gt;</t>
  </si>
  <si>
    <t xml:space="preserve">      &lt;/jin:Pasywa_B&gt;</t>
  </si>
  <si>
    <t xml:space="preserve">    &lt;/jin:Pasywa&gt;</t>
  </si>
  <si>
    <t xml:space="preserve">  &lt;/tns:Bilans&gt;</t>
  </si>
  <si>
    <t xml:space="preserve">  &lt;tns:RZiS&gt;</t>
  </si>
  <si>
    <t>Rzis Kalk</t>
  </si>
  <si>
    <t xml:space="preserve">    &lt;jin:RZiSPor&gt;</t>
  </si>
  <si>
    <t>Rzis Por</t>
  </si>
  <si>
    <t xml:space="preserve">      &lt;jin:A&gt;</t>
  </si>
  <si>
    <t xml:space="preserve">        &lt;jin:A_J&gt;</t>
  </si>
  <si>
    <t xml:space="preserve">        &lt;/jin:A_J&gt;</t>
  </si>
  <si>
    <t xml:space="preserve">        &lt;jin:A_I&gt;</t>
  </si>
  <si>
    <t xml:space="preserve">        &lt;/jin:A_I&gt;</t>
  </si>
  <si>
    <t xml:space="preserve">        &lt;jin:A_II&gt;</t>
  </si>
  <si>
    <t xml:space="preserve">        &lt;/jin:A_II&gt;</t>
  </si>
  <si>
    <t xml:space="preserve">        &lt;jin:A_III&gt;</t>
  </si>
  <si>
    <t xml:space="preserve">        &lt;/jin:A_III&gt;</t>
  </si>
  <si>
    <t xml:space="preserve">        &lt;jin:A_IV&gt;</t>
  </si>
  <si>
    <t xml:space="preserve">        &lt;/jin:A_IV&gt;</t>
  </si>
  <si>
    <t xml:space="preserve">      &lt;/jin:A&gt;</t>
  </si>
  <si>
    <t xml:space="preserve">      &lt;jin:B&gt;</t>
  </si>
  <si>
    <t xml:space="preserve">        &lt;jin:B_I&gt;</t>
  </si>
  <si>
    <t xml:space="preserve">        &lt;/jin:B_I&gt;</t>
  </si>
  <si>
    <t xml:space="preserve">        &lt;jin:B_II&gt;</t>
  </si>
  <si>
    <t xml:space="preserve">        &lt;/jin:B_II&gt;</t>
  </si>
  <si>
    <t xml:space="preserve">        &lt;jin:B_III&gt;</t>
  </si>
  <si>
    <t xml:space="preserve">        &lt;/jin:B_III&gt;</t>
  </si>
  <si>
    <t xml:space="preserve">        &lt;jin:B_IV&gt;</t>
  </si>
  <si>
    <t xml:space="preserve">          &lt;jin:B_IV_1&gt;</t>
  </si>
  <si>
    <t xml:space="preserve">          &lt;/jin:B_IV_1&gt;</t>
  </si>
  <si>
    <t xml:space="preserve">        &lt;/jin:B_IV&gt;</t>
  </si>
  <si>
    <t xml:space="preserve">        &lt;jin:B_V&gt;</t>
  </si>
  <si>
    <t xml:space="preserve">        &lt;/jin:B_V&gt;</t>
  </si>
  <si>
    <t xml:space="preserve">        &lt;jin:B_VI&gt;</t>
  </si>
  <si>
    <t xml:space="preserve">          &lt;jin:B_VI_1&gt;</t>
  </si>
  <si>
    <t xml:space="preserve">          &lt;/jin:B_VI_1&gt;</t>
  </si>
  <si>
    <t xml:space="preserve">        &lt;/jin:B_VI&gt;</t>
  </si>
  <si>
    <t xml:space="preserve">        &lt;jin:B_VII&gt;</t>
  </si>
  <si>
    <t xml:space="preserve">        &lt;/jin:B_VII&gt;</t>
  </si>
  <si>
    <t xml:space="preserve">        &lt;jin:B_VIII&gt;</t>
  </si>
  <si>
    <t xml:space="preserve">        &lt;/jin:B_VIII&gt;</t>
  </si>
  <si>
    <t xml:space="preserve">      &lt;/jin:B&gt;</t>
  </si>
  <si>
    <t xml:space="preserve">      &lt;jin:C&gt;</t>
  </si>
  <si>
    <t xml:space="preserve">      &lt;/jin:C&gt;</t>
  </si>
  <si>
    <t xml:space="preserve">      &lt;jin:D&gt;</t>
  </si>
  <si>
    <t xml:space="preserve">        &lt;jin:D_I&gt;</t>
  </si>
  <si>
    <t xml:space="preserve">        &lt;/jin:D_I&gt;</t>
  </si>
  <si>
    <t xml:space="preserve">        &lt;jin:D_II&gt;</t>
  </si>
  <si>
    <t xml:space="preserve">        &lt;/jin:D_II&gt;</t>
  </si>
  <si>
    <t xml:space="preserve">        &lt;jin:D_III&gt;</t>
  </si>
  <si>
    <t xml:space="preserve">        &lt;/jin:D_III&gt;</t>
  </si>
  <si>
    <t xml:space="preserve">        &lt;jin:D_IV&gt;</t>
  </si>
  <si>
    <t xml:space="preserve">        &lt;/jin:D_IV&gt;</t>
  </si>
  <si>
    <t xml:space="preserve">      &lt;/jin:D&gt;</t>
  </si>
  <si>
    <t xml:space="preserve">      &lt;jin:E&gt;</t>
  </si>
  <si>
    <t xml:space="preserve">        &lt;jin:E_I&gt;</t>
  </si>
  <si>
    <t xml:space="preserve">        &lt;/jin:E_I&gt;</t>
  </si>
  <si>
    <t xml:space="preserve">        &lt;jin:E_II&gt;</t>
  </si>
  <si>
    <t xml:space="preserve">        &lt;/jin:E_II&gt;</t>
  </si>
  <si>
    <t xml:space="preserve">        &lt;jin:E_III&gt;</t>
  </si>
  <si>
    <t xml:space="preserve">        &lt;/jin:E_III&gt;</t>
  </si>
  <si>
    <t xml:space="preserve">      &lt;/jin:E&gt;</t>
  </si>
  <si>
    <t xml:space="preserve">      &lt;jin:F&gt;</t>
  </si>
  <si>
    <t xml:space="preserve">      &lt;/jin:F&gt;</t>
  </si>
  <si>
    <t xml:space="preserve">      &lt;jin:G&gt;</t>
  </si>
  <si>
    <t xml:space="preserve">        &lt;jin:G_I&gt;</t>
  </si>
  <si>
    <t xml:space="preserve">          &lt;jin:G_I_A&gt;</t>
  </si>
  <si>
    <t xml:space="preserve">            &lt;jin:G_I_A_1&gt;</t>
  </si>
  <si>
    <t xml:space="preserve">            &lt;/jin:G_I_A_1&gt;</t>
  </si>
  <si>
    <t xml:space="preserve">          &lt;/jin:G_I_A&gt;</t>
  </si>
  <si>
    <t xml:space="preserve">          &lt;jin:G_I_B&gt;</t>
  </si>
  <si>
    <t xml:space="preserve">            &lt;jin:G_I_B_1&gt;</t>
  </si>
  <si>
    <t xml:space="preserve">            &lt;/jin:G_I_B_1&gt;</t>
  </si>
  <si>
    <t xml:space="preserve">          &lt;/jin:G_I_B&gt;</t>
  </si>
  <si>
    <t xml:space="preserve">        &lt;/jin:G_I&gt;</t>
  </si>
  <si>
    <t xml:space="preserve">        &lt;jin:G_II&gt;</t>
  </si>
  <si>
    <t xml:space="preserve">          &lt;jin:G_II_J&gt;</t>
  </si>
  <si>
    <t xml:space="preserve">          &lt;/jin:G_II_J&gt;</t>
  </si>
  <si>
    <t xml:space="preserve">        &lt;/jin:G_II&gt;</t>
  </si>
  <si>
    <t xml:space="preserve">        &lt;jin:G_III&gt;</t>
  </si>
  <si>
    <t xml:space="preserve">          &lt;jin:G_III_J&gt;</t>
  </si>
  <si>
    <t xml:space="preserve">          &lt;/jin:G_III_J&gt;</t>
  </si>
  <si>
    <t xml:space="preserve">        &lt;/jin:G_III&gt;</t>
  </si>
  <si>
    <t xml:space="preserve">        &lt;jin:G_IV&gt;</t>
  </si>
  <si>
    <t xml:space="preserve">        &lt;/jin:G_IV&gt;</t>
  </si>
  <si>
    <t xml:space="preserve">        &lt;jin:G_V&gt;</t>
  </si>
  <si>
    <t xml:space="preserve">        &lt;/jin:G_V&gt;</t>
  </si>
  <si>
    <t xml:space="preserve">      &lt;/jin:G&gt;</t>
  </si>
  <si>
    <t xml:space="preserve">      &lt;jin:H&gt;</t>
  </si>
  <si>
    <t xml:space="preserve">        &lt;jin:H_I&gt;</t>
  </si>
  <si>
    <t xml:space="preserve">          &lt;jin:H_I_J&gt;</t>
  </si>
  <si>
    <t xml:space="preserve">          &lt;/jin:H_I_J&gt;</t>
  </si>
  <si>
    <t xml:space="preserve">        &lt;/jin:H_I&gt;</t>
  </si>
  <si>
    <t xml:space="preserve">        &lt;jin:H_II&gt;</t>
  </si>
  <si>
    <t xml:space="preserve">          &lt;jin:H_II_J&gt;</t>
  </si>
  <si>
    <t xml:space="preserve">          &lt;/jin:H_II_J&gt;</t>
  </si>
  <si>
    <t xml:space="preserve">        &lt;/jin:H_II&gt;</t>
  </si>
  <si>
    <t xml:space="preserve">        &lt;jin:H_III&gt;</t>
  </si>
  <si>
    <t xml:space="preserve">        &lt;/jin:H_III&gt;</t>
  </si>
  <si>
    <t xml:space="preserve">        &lt;jin:H_IV&gt;</t>
  </si>
  <si>
    <t xml:space="preserve">        &lt;/jin:H_IV&gt;</t>
  </si>
  <si>
    <t xml:space="preserve">      &lt;/jin:H&gt;</t>
  </si>
  <si>
    <t xml:space="preserve">      &lt;jin:I&gt;</t>
  </si>
  <si>
    <t xml:space="preserve">      &lt;/jin:I&gt;</t>
  </si>
  <si>
    <t xml:space="preserve">      &lt;jin:J&gt;</t>
  </si>
  <si>
    <t xml:space="preserve">      &lt;/jin:J&gt;</t>
  </si>
  <si>
    <t xml:space="preserve">      &lt;jin:K&gt;</t>
  </si>
  <si>
    <t xml:space="preserve">      &lt;/jin:K&gt;</t>
  </si>
  <si>
    <t xml:space="preserve">      &lt;jin:L&gt;</t>
  </si>
  <si>
    <t xml:space="preserve">      &lt;/jin:L&gt;</t>
  </si>
  <si>
    <t xml:space="preserve">    &lt;/jin:RZiSPor&gt;</t>
  </si>
  <si>
    <t xml:space="preserve">  &lt;/tns:RZiS&gt;</t>
  </si>
  <si>
    <t xml:space="preserve">  &lt;tns:ZestZmianWKapitale&gt;</t>
  </si>
  <si>
    <t>ZZwKW</t>
  </si>
  <si>
    <t xml:space="preserve">    &lt;jin:I&gt;</t>
  </si>
  <si>
    <t xml:space="preserve">      &lt;jin:I_1&gt;</t>
  </si>
  <si>
    <t xml:space="preserve">      &lt;/jin:I_1&gt;</t>
  </si>
  <si>
    <t xml:space="preserve">      &lt;jin:I_2&gt;</t>
  </si>
  <si>
    <t xml:space="preserve">      &lt;/jin:I_2&gt;</t>
  </si>
  <si>
    <t xml:space="preserve">    &lt;/jin:I&gt;</t>
  </si>
  <si>
    <t xml:space="preserve">    &lt;jin:IA&gt;</t>
  </si>
  <si>
    <t xml:space="preserve">      &lt;jin:IA_1&gt;</t>
  </si>
  <si>
    <t xml:space="preserve">        &lt;jin:IA_1_1&gt;</t>
  </si>
  <si>
    <t xml:space="preserve">          &lt;jin:IA_1_1_A&gt;</t>
  </si>
  <si>
    <t xml:space="preserve">            &lt;jin:IA_1_1_A_1&gt;</t>
  </si>
  <si>
    <t xml:space="preserve">            &lt;/jin:IA_1_1_A_1&gt;</t>
  </si>
  <si>
    <t xml:space="preserve">          &lt;/jin:IA_1_1_A&gt;</t>
  </si>
  <si>
    <t xml:space="preserve">          &lt;jin:IA_1_1_B&gt;</t>
  </si>
  <si>
    <t xml:space="preserve">            &lt;jin:IA_1_1_B_1&gt;</t>
  </si>
  <si>
    <t xml:space="preserve">            &lt;/jin:IA_1_1_B_1&gt;</t>
  </si>
  <si>
    <t xml:space="preserve">          &lt;/jin:IA_1_1_B&gt;</t>
  </si>
  <si>
    <t xml:space="preserve">        &lt;/jin:IA_1_1&gt;</t>
  </si>
  <si>
    <t xml:space="preserve">        &lt;jin:IA_1_2&gt;</t>
  </si>
  <si>
    <t xml:space="preserve">        &lt;/jin:IA_1_2&gt;</t>
  </si>
  <si>
    <t xml:space="preserve">      &lt;/jin:IA_1&gt;</t>
  </si>
  <si>
    <t xml:space="preserve">      &lt;jin:IA_2&gt;</t>
  </si>
  <si>
    <t xml:space="preserve">        &lt;jin:IA_2_1&gt;</t>
  </si>
  <si>
    <t xml:space="preserve">          &lt;jin:IA_2_1_A&gt;</t>
  </si>
  <si>
    <t xml:space="preserve">            &lt;jin:IA_2_1_A_1&gt;</t>
  </si>
  <si>
    <t xml:space="preserve">            &lt;/jin:IA_2_1_A_1&gt;</t>
  </si>
  <si>
    <t xml:space="preserve">            &lt;jin:IA_2_1_A_2&gt;</t>
  </si>
  <si>
    <t xml:space="preserve">            &lt;/jin:IA_2_1_A_2&gt;</t>
  </si>
  <si>
    <t xml:space="preserve">            &lt;jin:IA_2_1_A_3&gt;</t>
  </si>
  <si>
    <t xml:space="preserve">            &lt;/jin:IA_2_1_A_3&gt;</t>
  </si>
  <si>
    <t xml:space="preserve">          &lt;/jin:IA_2_1_A&gt;</t>
  </si>
  <si>
    <t xml:space="preserve">          &lt;jin:IA_2_1_B&gt;</t>
  </si>
  <si>
    <t xml:space="preserve">            &lt;jin:IA_2_1_B_1&gt;</t>
  </si>
  <si>
    <t xml:space="preserve">            &lt;/jin:IA_2_1_B_1&gt;</t>
  </si>
  <si>
    <t xml:space="preserve">          &lt;/jin:IA_2_1_B&gt;</t>
  </si>
  <si>
    <t xml:space="preserve">        &lt;/jin:IA_2_1&gt;</t>
  </si>
  <si>
    <t xml:space="preserve">        &lt;jin:IA_2_2&gt;</t>
  </si>
  <si>
    <t xml:space="preserve">        &lt;/jin:IA_2_2&gt;</t>
  </si>
  <si>
    <t xml:space="preserve">      &lt;/jin:IA_2&gt;</t>
  </si>
  <si>
    <t xml:space="preserve">      &lt;jin:IA_3&gt;</t>
  </si>
  <si>
    <t xml:space="preserve">        &lt;jin:IA_3_1&gt;</t>
  </si>
  <si>
    <t xml:space="preserve">          &lt;jin:IA_3_1_A&gt;</t>
  </si>
  <si>
    <t xml:space="preserve">          &lt;/jin:IA_3_1_A&gt;</t>
  </si>
  <si>
    <t xml:space="preserve">          &lt;jin:IA_3_1_B&gt;</t>
  </si>
  <si>
    <t xml:space="preserve">            &lt;jin:IA_3_1_B_1&gt;</t>
  </si>
  <si>
    <t xml:space="preserve">            &lt;/jin:IA_3_1_B_1&gt;</t>
  </si>
  <si>
    <t xml:space="preserve">          &lt;/jin:IA_3_1_B&gt;</t>
  </si>
  <si>
    <t xml:space="preserve">        &lt;/jin:IA_3_1&gt;</t>
  </si>
  <si>
    <t xml:space="preserve">        &lt;jin:IA_3_2&gt;</t>
  </si>
  <si>
    <t xml:space="preserve">        &lt;/jin:IA_3_2&gt;</t>
  </si>
  <si>
    <t xml:space="preserve">      &lt;/jin:IA_3&gt;</t>
  </si>
  <si>
    <t xml:space="preserve">      &lt;jin:IA_4&gt;</t>
  </si>
  <si>
    <t xml:space="preserve">        &lt;jin:IA_4_1&gt;</t>
  </si>
  <si>
    <t xml:space="preserve">          &lt;jin:IA_4_1_A&gt;</t>
  </si>
  <si>
    <t xml:space="preserve">          &lt;/jin:IA_4_1_A&gt;</t>
  </si>
  <si>
    <t xml:space="preserve">          &lt;jin:IA_4_1_B&gt;</t>
  </si>
  <si>
    <t xml:space="preserve">          &lt;/jin:IA_4_1_B&gt;</t>
  </si>
  <si>
    <t xml:space="preserve">        &lt;/jin:IA_4_1&gt;</t>
  </si>
  <si>
    <t xml:space="preserve">        &lt;jin:IA_4_2&gt;</t>
  </si>
  <si>
    <t xml:space="preserve">        &lt;/jin:IA_4_2&gt;</t>
  </si>
  <si>
    <t xml:space="preserve">      &lt;/jin:IA_4&gt;</t>
  </si>
  <si>
    <t xml:space="preserve">      &lt;jin:IA_5&gt;</t>
  </si>
  <si>
    <t xml:space="preserve">        &lt;jin:IA_5_1&gt;</t>
  </si>
  <si>
    <t xml:space="preserve">          &lt;jin:IA_5_1_1&gt;</t>
  </si>
  <si>
    <t xml:space="preserve">          &lt;/jin:IA_5_1_1&gt;</t>
  </si>
  <si>
    <t xml:space="preserve">          &lt;jin:IA_5_1_2&gt;</t>
  </si>
  <si>
    <t xml:space="preserve">          &lt;/jin:IA_5_1_2&gt;</t>
  </si>
  <si>
    <t xml:space="preserve">        &lt;/jin:IA_5_1&gt;</t>
  </si>
  <si>
    <t xml:space="preserve">        &lt;jin:IA_5_2&gt;</t>
  </si>
  <si>
    <t xml:space="preserve">          &lt;jin:IA_5_2_A&gt;</t>
  </si>
  <si>
    <t xml:space="preserve">            &lt;jin:IA_5_2_A_1&gt;</t>
  </si>
  <si>
    <t xml:space="preserve">            &lt;/jin:IA_5_2_A_1&gt;</t>
  </si>
  <si>
    <t xml:space="preserve">          &lt;/jin:IA_5_2_A&gt;</t>
  </si>
  <si>
    <t xml:space="preserve">          &lt;jin:IA_5_2_B&gt;</t>
  </si>
  <si>
    <t xml:space="preserve">          &lt;/jin:IA_5_2_B&gt;</t>
  </si>
  <si>
    <t xml:space="preserve">        &lt;/jin:IA_5_2&gt;</t>
  </si>
  <si>
    <t xml:space="preserve">        &lt;jin:IA_5_3&gt;</t>
  </si>
  <si>
    <t xml:space="preserve">        &lt;/jin:IA_5_3&gt;</t>
  </si>
  <si>
    <t xml:space="preserve">        &lt;jin:IA_5_4&gt;</t>
  </si>
  <si>
    <t xml:space="preserve">          &lt;jin:IA_5_4_1&gt;</t>
  </si>
  <si>
    <t xml:space="preserve">          &lt;/jin:IA_5_4_1&gt;</t>
  </si>
  <si>
    <t xml:space="preserve">          &lt;jin:IA_5_4_2&gt;</t>
  </si>
  <si>
    <t xml:space="preserve">          &lt;/jin:IA_5_4_2&gt;</t>
  </si>
  <si>
    <t xml:space="preserve">        &lt;/jin:IA_5_4&gt;</t>
  </si>
  <si>
    <t xml:space="preserve">        &lt;jin:IA_5_5&gt;</t>
  </si>
  <si>
    <t xml:space="preserve">          &lt;jin:IA_5_5_A&gt;</t>
  </si>
  <si>
    <t xml:space="preserve">            &lt;jin:IA_5_5_A_1&gt;</t>
  </si>
  <si>
    <t xml:space="preserve">            &lt;/jin:IA_5_5_A_1&gt;</t>
  </si>
  <si>
    <t xml:space="preserve">          &lt;/jin:IA_5_5_A&gt;</t>
  </si>
  <si>
    <t xml:space="preserve">          &lt;jin:IA_5_5_B&gt;</t>
  </si>
  <si>
    <t xml:space="preserve">          &lt;/jin:IA_5_5_B&gt;</t>
  </si>
  <si>
    <t xml:space="preserve">        &lt;/jin:IA_5_5&gt;</t>
  </si>
  <si>
    <t xml:space="preserve">        &lt;jin:IA_5_6&gt;</t>
  </si>
  <si>
    <t xml:space="preserve">        &lt;/jin:IA_5_6&gt;</t>
  </si>
  <si>
    <t xml:space="preserve">        &lt;jin:IA_5_7&gt;</t>
  </si>
  <si>
    <t xml:space="preserve">        &lt;/jin:IA_5_7&gt;</t>
  </si>
  <si>
    <t xml:space="preserve">      &lt;/jin:IA_5&gt;</t>
  </si>
  <si>
    <t xml:space="preserve">      &lt;jin:IA_6&gt;</t>
  </si>
  <si>
    <t xml:space="preserve">        &lt;jin:IA_6_A&gt;</t>
  </si>
  <si>
    <t xml:space="preserve">        &lt;/jin:IA_6_A&gt;</t>
  </si>
  <si>
    <t xml:space="preserve">        &lt;jin:IA_6_B&gt;</t>
  </si>
  <si>
    <t xml:space="preserve">        &lt;/jin:IA_6_B&gt;</t>
  </si>
  <si>
    <t xml:space="preserve">        &lt;jin:IA_6_C&gt;</t>
  </si>
  <si>
    <t xml:space="preserve">        &lt;/jin:IA_6_C&gt;</t>
  </si>
  <si>
    <t xml:space="preserve">      &lt;/jin:IA_6&gt;</t>
  </si>
  <si>
    <t xml:space="preserve">    &lt;/jin:IA&gt;</t>
  </si>
  <si>
    <t xml:space="preserve">    &lt;jin:II&gt;</t>
  </si>
  <si>
    <t xml:space="preserve">    &lt;/jin:II&gt;</t>
  </si>
  <si>
    <t xml:space="preserve">    &lt;jin:III&gt;</t>
  </si>
  <si>
    <t xml:space="preserve">    &lt;/jin:III&gt;</t>
  </si>
  <si>
    <t xml:space="preserve">  &lt;/tns:ZestZmianWKapitale&gt;</t>
  </si>
  <si>
    <t xml:space="preserve">  &lt;tns:RachPrzeplywow&gt;</t>
  </si>
  <si>
    <t>CF</t>
  </si>
  <si>
    <t xml:space="preserve">    &lt;jin:PrzeplywyPosr&gt;</t>
  </si>
  <si>
    <t>posredni</t>
  </si>
  <si>
    <t xml:space="preserve">          &lt;jin:A_II_1&gt;</t>
  </si>
  <si>
    <t xml:space="preserve">          &lt;/jin:A_II_1&gt;</t>
  </si>
  <si>
    <t xml:space="preserve">          &lt;jin:A_II_2&gt;</t>
  </si>
  <si>
    <t xml:space="preserve">          &lt;/jin:A_II_2&gt;</t>
  </si>
  <si>
    <t xml:space="preserve">          &lt;jin:A_II_3&gt;</t>
  </si>
  <si>
    <t xml:space="preserve">          &lt;/jin:A_II_3&gt;</t>
  </si>
  <si>
    <t xml:space="preserve">          &lt;jin:A_II_4&gt;</t>
  </si>
  <si>
    <t xml:space="preserve">          &lt;/jin:A_II_4&gt;</t>
  </si>
  <si>
    <t xml:space="preserve">          &lt;jin:A_II_5&gt;</t>
  </si>
  <si>
    <t xml:space="preserve">          &lt;/jin:A_II_5&gt;</t>
  </si>
  <si>
    <t xml:space="preserve">          &lt;jin:A_II_6&gt;</t>
  </si>
  <si>
    <t xml:space="preserve">          &lt;/jin:A_II_6&gt;</t>
  </si>
  <si>
    <t xml:space="preserve">          &lt;jin:A_II_7&gt;</t>
  </si>
  <si>
    <t xml:space="preserve">          &lt;/jin:A_II_7&gt;</t>
  </si>
  <si>
    <t xml:space="preserve">          &lt;jin:A_II_8&gt;</t>
  </si>
  <si>
    <t xml:space="preserve">          &lt;/jin:A_II_8&gt;</t>
  </si>
  <si>
    <t xml:space="preserve">          &lt;jin:A_II_9&gt;</t>
  </si>
  <si>
    <t xml:space="preserve">          &lt;/jin:A_II_9&gt;</t>
  </si>
  <si>
    <t xml:space="preserve">          &lt;jin:A_II_10&gt;</t>
  </si>
  <si>
    <t xml:space="preserve">          &lt;/jin:A_II_10&gt;</t>
  </si>
  <si>
    <t xml:space="preserve">          &lt;jin:B_I_1&gt;</t>
  </si>
  <si>
    <t xml:space="preserve">          &lt;/jin:B_I_1&gt;</t>
  </si>
  <si>
    <t xml:space="preserve">          &lt;jin:B_I_2&gt;</t>
  </si>
  <si>
    <t xml:space="preserve">          &lt;/jin:B_I_2&gt;</t>
  </si>
  <si>
    <t xml:space="preserve">          &lt;jin:B_I_3&gt;</t>
  </si>
  <si>
    <t xml:space="preserve">            &lt;jin:B_I_3_A&gt;</t>
  </si>
  <si>
    <t xml:space="preserve">            &lt;/jin:B_I_3_A&gt;</t>
  </si>
  <si>
    <t xml:space="preserve">            &lt;jin:B_I_3_B&gt;</t>
  </si>
  <si>
    <t xml:space="preserve">              &lt;jin:B_I_3_B_1&gt;</t>
  </si>
  <si>
    <t xml:space="preserve">              &lt;/jin:B_I_3_B_1&gt;</t>
  </si>
  <si>
    <t xml:space="preserve">              &lt;jin:B_I_3_B_2&gt;</t>
  </si>
  <si>
    <t xml:space="preserve">              &lt;/jin:B_I_3_B_2&gt;</t>
  </si>
  <si>
    <t xml:space="preserve">              &lt;jin:B_I_3_B_3&gt;</t>
  </si>
  <si>
    <t xml:space="preserve">              &lt;/jin:B_I_3_B_3&gt;</t>
  </si>
  <si>
    <t xml:space="preserve">              &lt;jin:B_I_3_B_4&gt;</t>
  </si>
  <si>
    <t xml:space="preserve">              &lt;/jin:B_I_3_B_4&gt;</t>
  </si>
  <si>
    <t xml:space="preserve">              &lt;jin:B_I_3_B_5&gt;</t>
  </si>
  <si>
    <t xml:space="preserve">              &lt;/jin:B_I_3_B_5&gt;</t>
  </si>
  <si>
    <t xml:space="preserve">            &lt;/jin:B_I_3_B&gt;</t>
  </si>
  <si>
    <t xml:space="preserve">          &lt;/jin:B_I_3&gt;</t>
  </si>
  <si>
    <t xml:space="preserve">          &lt;jin:B_I_4&gt;</t>
  </si>
  <si>
    <t xml:space="preserve">          &lt;/jin:B_I_4&gt;</t>
  </si>
  <si>
    <t xml:space="preserve">          &lt;jin:B_II_1&gt;</t>
  </si>
  <si>
    <t xml:space="preserve">          &lt;/jin:B_II_1&gt;</t>
  </si>
  <si>
    <t xml:space="preserve">          &lt;jin:B_II_2&gt;</t>
  </si>
  <si>
    <t xml:space="preserve">          &lt;/jin:B_II_2&gt;</t>
  </si>
  <si>
    <t xml:space="preserve">          &lt;jin:B_II_3&gt;</t>
  </si>
  <si>
    <t xml:space="preserve">            &lt;jin:B_II_3_A&gt;</t>
  </si>
  <si>
    <t xml:space="preserve">            &lt;/jin:B_II_3_A&gt;</t>
  </si>
  <si>
    <t xml:space="preserve">            &lt;jin:B_II_3_B&gt;</t>
  </si>
  <si>
    <t xml:space="preserve">              &lt;jin:B_II_3_B_1&gt;</t>
  </si>
  <si>
    <t xml:space="preserve">              &lt;/jin:B_II_3_B_1&gt;</t>
  </si>
  <si>
    <t xml:space="preserve">              &lt;jin:B_II_3_B_2&gt;</t>
  </si>
  <si>
    <t xml:space="preserve">              &lt;/jin:B_II_3_B_2&gt;</t>
  </si>
  <si>
    <t xml:space="preserve">            &lt;/jin:B_II_3_B&gt;</t>
  </si>
  <si>
    <t xml:space="preserve">          &lt;/jin:B_II_3&gt;</t>
  </si>
  <si>
    <t xml:space="preserve">          &lt;jin:B_II_4&gt;</t>
  </si>
  <si>
    <t xml:space="preserve">          &lt;/jin:B_II_4&gt;</t>
  </si>
  <si>
    <t xml:space="preserve">        &lt;jin:C_I&gt;</t>
  </si>
  <si>
    <t xml:space="preserve">          &lt;jin:C_I_1&gt;</t>
  </si>
  <si>
    <t xml:space="preserve">          &lt;/jin:C_I_1&gt;</t>
  </si>
  <si>
    <t xml:space="preserve">          &lt;jin:C_I_2&gt;</t>
  </si>
  <si>
    <t xml:space="preserve">          &lt;/jin:C_I_2&gt;</t>
  </si>
  <si>
    <t xml:space="preserve">          &lt;jin:C_I_3&gt;</t>
  </si>
  <si>
    <t xml:space="preserve">          &lt;/jin:C_I_3&gt;</t>
  </si>
  <si>
    <t xml:space="preserve">          &lt;jin:C_I_4&gt;</t>
  </si>
  <si>
    <t xml:space="preserve">          &lt;/jin:C_I_4&gt;</t>
  </si>
  <si>
    <t xml:space="preserve">        &lt;/jin:C_I&gt;</t>
  </si>
  <si>
    <t xml:space="preserve">        &lt;jin:C_II&gt;</t>
  </si>
  <si>
    <t xml:space="preserve">          &lt;jin:C_II_1&gt;</t>
  </si>
  <si>
    <t xml:space="preserve">          &lt;/jin:C_II_1&gt;</t>
  </si>
  <si>
    <t xml:space="preserve">          &lt;jin:C_II_2&gt;</t>
  </si>
  <si>
    <t xml:space="preserve">          &lt;/jin:C_II_2&gt;</t>
  </si>
  <si>
    <t xml:space="preserve">          &lt;jin:C_II_3&gt;</t>
  </si>
  <si>
    <t xml:space="preserve">          &lt;/jin:C_II_3&gt;</t>
  </si>
  <si>
    <t xml:space="preserve">          &lt;jin:C_II_4&gt;</t>
  </si>
  <si>
    <t xml:space="preserve">          &lt;/jin:C_II_4&gt;</t>
  </si>
  <si>
    <t xml:space="preserve">          &lt;jin:C_II_5&gt;</t>
  </si>
  <si>
    <t xml:space="preserve">          &lt;/jin:C_II_5&gt;</t>
  </si>
  <si>
    <t xml:space="preserve">          &lt;jin:C_II_6&gt;</t>
  </si>
  <si>
    <t xml:space="preserve">          &lt;/jin:C_II_6&gt;</t>
  </si>
  <si>
    <t xml:space="preserve">          &lt;jin:C_II_7&gt;</t>
  </si>
  <si>
    <t xml:space="preserve">          &lt;/jin:C_II_7&gt;</t>
  </si>
  <si>
    <t xml:space="preserve">          &lt;jin:C_II_8&gt;</t>
  </si>
  <si>
    <t xml:space="preserve">          &lt;/jin:C_II_8&gt;</t>
  </si>
  <si>
    <t xml:space="preserve">          &lt;jin:C_II_9&gt;</t>
  </si>
  <si>
    <t xml:space="preserve">          &lt;/jin:C_II_9&gt;</t>
  </si>
  <si>
    <t xml:space="preserve">        &lt;/jin:C_II&gt;</t>
  </si>
  <si>
    <t xml:space="preserve">        &lt;jin:C_III&gt;</t>
  </si>
  <si>
    <t xml:space="preserve">        &lt;/jin:C_III&gt;</t>
  </si>
  <si>
    <t xml:space="preserve">        &lt;jin:E_1&gt;</t>
  </si>
  <si>
    <t xml:space="preserve">        &lt;/jin:E_1&gt;</t>
  </si>
  <si>
    <t xml:space="preserve">        &lt;jin:G_1&gt;</t>
  </si>
  <si>
    <t xml:space="preserve">        &lt;/jin:G_1&gt;</t>
  </si>
  <si>
    <t xml:space="preserve">    &lt;/jin:PrzeplywyPosr&gt;</t>
  </si>
  <si>
    <t xml:space="preserve">  &lt;/tns:RachPrzeplywow&gt;</t>
  </si>
  <si>
    <t xml:space="preserve">  &lt;tns:DodatkoweInformacjeIObjasnieniaJednostkaInna&gt;</t>
  </si>
  <si>
    <t xml:space="preserve">    &lt;tns:InformacjaDodatkowaDotyczacaPodatkuDochodowego&gt;</t>
  </si>
  <si>
    <t>info dod</t>
  </si>
  <si>
    <t xml:space="preserve">      &lt;dtsf:P_ID_1&gt;</t>
  </si>
  <si>
    <t xml:space="preserve">        &lt;dtsf:RB&gt;&lt;/dtsf:RB&gt;</t>
  </si>
  <si>
    <t xml:space="preserve">        &lt;dtsf:RP&gt;&lt;/dtsf:RP&gt;</t>
  </si>
  <si>
    <t xml:space="preserve">      &lt;/dtsf:P_ID_1&gt;</t>
  </si>
  <si>
    <t xml:space="preserve">      &lt;dtsf:P_ID_2&gt;</t>
  </si>
  <si>
    <t xml:space="preserve">        &lt;dtsf:Kwota&gt;</t>
  </si>
  <si>
    <t xml:space="preserve">          &lt;dtsf:RB&gt;</t>
  </si>
  <si>
    <t xml:space="preserve">            &lt;dtsf:KwotaC&gt;&lt;/dtsf:KwotaC&gt;</t>
  </si>
  <si>
    <t xml:space="preserve">          &lt;/dtsf:RB&gt;</t>
  </si>
  <si>
    <t xml:space="preserve">          &lt;dtsf:RP&gt;</t>
  </si>
  <si>
    <t xml:space="preserve">          &lt;/dtsf:RP&gt;</t>
  </si>
  <si>
    <t xml:space="preserve">        &lt;/dtsf:Kwota&gt;</t>
  </si>
  <si>
    <t xml:space="preserve">      &lt;/dtsf:P_ID_2&gt;</t>
  </si>
  <si>
    <t xml:space="preserve">      &lt;dtsf:P_ID_3&gt;</t>
  </si>
  <si>
    <t xml:space="preserve">      &lt;/dtsf:P_ID_3&gt;</t>
  </si>
  <si>
    <t xml:space="preserve">      &lt;dtsf:P_ID_4&gt;</t>
  </si>
  <si>
    <t xml:space="preserve">      &lt;/dtsf:P_ID_4&gt;</t>
  </si>
  <si>
    <t xml:space="preserve">      &lt;dtsf:P_ID_5&gt;</t>
  </si>
  <si>
    <t xml:space="preserve">      &lt;/dtsf:P_ID_5&gt;</t>
  </si>
  <si>
    <t xml:space="preserve">      &lt;dtsf:P_ID_6&gt;</t>
  </si>
  <si>
    <t xml:space="preserve">      &lt;/dtsf:P_ID_6&gt;</t>
  </si>
  <si>
    <t xml:space="preserve">      &lt;dtsf:P_ID_7&gt;</t>
  </si>
  <si>
    <t xml:space="preserve">      &lt;/dtsf:P_ID_7&gt;</t>
  </si>
  <si>
    <t xml:space="preserve">      &lt;dtsf:P_ID_8&gt;</t>
  </si>
  <si>
    <t xml:space="preserve">      &lt;/dtsf:P_ID_8&gt;</t>
  </si>
  <si>
    <t xml:space="preserve">      &lt;dtsf:P_ID_9&gt;</t>
  </si>
  <si>
    <t xml:space="preserve">      &lt;/dtsf:P_ID_9&gt;</t>
  </si>
  <si>
    <t xml:space="preserve">      &lt;dtsf:P_ID_10&gt;</t>
  </si>
  <si>
    <t xml:space="preserve">      &lt;/dtsf:P_ID_10&gt;</t>
  </si>
  <si>
    <t xml:space="preserve">      &lt;dtsf:P_ID_11&gt;</t>
  </si>
  <si>
    <t xml:space="preserve">      &lt;/dtsf:P_ID_11&gt;</t>
  </si>
  <si>
    <t xml:space="preserve">    &lt;/tns:InformacjaDodatkowaDotyczacaPodatkuDochodowego&gt;</t>
  </si>
  <si>
    <t xml:space="preserve">  &lt;/tns:DodatkoweInformacjeIObjasnieniaJednostkaInna&gt;</t>
  </si>
  <si>
    <t>&lt;/tns:JednostkaInna&gt;</t>
  </si>
  <si>
    <t>Spółka nie osiągnęła przychodów ze sprzedaży zarówno w bieżącym roku obrotowym, jak i w roku poprzednim.</t>
  </si>
  <si>
    <t>Die Gesellschaft hat weder in diesem noch im vorherigen Geschäftsjahr keine Umsatzerlöse erzielt.</t>
  </si>
  <si>
    <t>The Company earned no sales revenue either in the current financial year or in the preceding year.</t>
  </si>
  <si>
    <t>B. Przychody zwolnione z opodatkowania (trwałe różnice), w tym:</t>
  </si>
  <si>
    <t>B. Steuerbefreit Einnahmen (dauerhafte Differenzen), darunter:</t>
  </si>
  <si>
    <t>B. Tax-exempt revenues (permanent differences), of which:</t>
  </si>
  <si>
    <t>E. Koszty niestanowiące kosztów uzyskania przychodów (trwałe różnice), w tym:</t>
  </si>
  <si>
    <t>E. Steuerlich nicht abzugsfähige Betriebsausgaben (dauerhafte Differenzen), darunter:</t>
  </si>
  <si>
    <t>E. Non-tax-deductible costs (permanent differences), of which:</t>
  </si>
  <si>
    <t xml:space="preserve">Przepływy pieniężne netto </t>
  </si>
  <si>
    <t xml:space="preserve">Nettokapitalfluss </t>
  </si>
  <si>
    <t>Net cash inflow/outflow</t>
  </si>
  <si>
    <t>A.II.6. Increase (decrease) in inventories</t>
  </si>
  <si>
    <t>A.II.6. Veränderung des Bestandes an Vorräten</t>
  </si>
  <si>
    <t>A.II.6. Zmiana stanu zapasów</t>
  </si>
  <si>
    <t>Zapasy razem</t>
  </si>
  <si>
    <t>Insgesamt Vorräte</t>
  </si>
  <si>
    <t>Total inventories</t>
  </si>
  <si>
    <t>Razem zapasy po korekcie</t>
  </si>
  <si>
    <t>Insgesamt Vorräte nach der Korrektur</t>
  </si>
  <si>
    <t>Total inventories after adjustment</t>
  </si>
  <si>
    <t>Długoterminowe rozliczenia międzyokresowe czynne</t>
  </si>
  <si>
    <t>Krótkoterminowe rozliczenia międzyokresowe czynne</t>
  </si>
  <si>
    <t>Langfristige aktive Rechnungsabgrenzungsposten</t>
  </si>
  <si>
    <t>Kurzfristige aktive Rechnungsabgrenzungsposten</t>
  </si>
  <si>
    <t xml:space="preserve">Current prepayments </t>
  </si>
  <si>
    <t xml:space="preserve">Non-current prepayments </t>
  </si>
  <si>
    <t>Razem rozliczenia międzyokresowe czynne po korekcie</t>
  </si>
  <si>
    <t>Insgesamt aktive Rechnungsabgrenzungsposten nach der Korrektur</t>
  </si>
  <si>
    <t>Total prepayments after adjustment</t>
  </si>
  <si>
    <t>Total accruals after adjustment</t>
  </si>
  <si>
    <t>Insgesamt passive Rechnungsabgrenzungsposten nach der Korrektur</t>
  </si>
  <si>
    <t>Razem rozliczenia międzyokresowe po korekcie</t>
  </si>
  <si>
    <t>Wartość początkowa obcych środków trwałych użytkowanych na podstawie umów najmu, dzierżawy lub umów o podobnym charakterze:</t>
  </si>
  <si>
    <t>AHK-Wert fremder Sachanlagen, die auf der Grundlage von Miet-, Pacht- oder ähnlichen Verträgen genutzt würden:</t>
  </si>
  <si>
    <t>Initial value of third-party tangible assets used under rental, leasehold, lease or other similar agreements:</t>
  </si>
  <si>
    <t>zzwk</t>
  </si>
  <si>
    <t>dtsf:KwotyPozycji</t>
  </si>
  <si>
    <t>/dtsf:KwotyPozycji</t>
  </si>
  <si>
    <t xml:space="preserve">          &lt;dtsf:KwotyPozycji&gt;</t>
  </si>
  <si>
    <t xml:space="preserve">              &lt;/dtsf:KwotyPozycji&gt;</t>
  </si>
  <si>
    <t>dtsf:PozycjaUszczegolawiajaca</t>
  </si>
  <si>
    <t>/dtsf:PozycjaUszczegolawiajaca</t>
  </si>
  <si>
    <t xml:space="preserve">            &lt;dtsf:NazwaPozycji&gt;&lt;/dtsf:NazwaPozycji&gt;</t>
  </si>
  <si>
    <t xml:space="preserve">          &lt;jin:PozycjaUszczegolawiajaca&gt;</t>
  </si>
  <si>
    <t xml:space="preserve">            &lt;/jin:PozycjaUszczegolawiajaca&gt;</t>
  </si>
  <si>
    <t xml:space="preserve">    &lt;jin:KodSprawozdania kodSystemowy="SFJINZ (2)" wersjaSchemy="1-2"&gt;&lt;/jin:KodSprawozdania&gt;</t>
  </si>
  <si>
    <t>SprFinJednostkaInnaWZlotych</t>
  </si>
  <si>
    <t>dtsf:PozycjaUszczegolawiajaca_2</t>
  </si>
  <si>
    <t>/dtsf:PozycjaUszczegolawiajaca_2</t>
  </si>
  <si>
    <t xml:space="preserve">          &lt;jin:PozycjaUszczegolawiajaca_2&gt;</t>
  </si>
  <si>
    <t xml:space="preserve">            &lt;/jin:PozycjaUszczegolawiajaca_2&gt;</t>
  </si>
  <si>
    <t>Dividendenausschüttung</t>
  </si>
  <si>
    <t>- zasilenie funduszy specjalnych</t>
  </si>
  <si>
    <t>der Verlustdeckung aus dem Gewinnvortrag</t>
  </si>
  <si>
    <t>nota 1.15. – należności i zobowiązania wykazywane w więcej niż jednej pozycji bilansu</t>
  </si>
  <si>
    <t>nota 1.15. – Forderungen und Verbindlichkeiten, die unter mehreren Bilanzpositionen ausgewiesen werden</t>
  </si>
  <si>
    <r>
      <rPr>
        <sz val="10"/>
        <color rgb="FFFF0000"/>
        <rFont val="Arial"/>
        <family val="2"/>
        <charset val="238"/>
      </rPr>
      <t>note</t>
    </r>
    <r>
      <rPr>
        <sz val="10"/>
        <rFont val="Arial"/>
        <family val="2"/>
      </rPr>
      <t xml:space="preserve"> 1.15. – Receivables and liabilities disclosed in more than one balance sheet item</t>
    </r>
  </si>
  <si>
    <t>Koszty zakończonych prac rozwojowych oraz wartość firmy, a także wyjaśnienie okresu ich odpisywania, określonego odpowiednio w art. 33 ust. 3 oraz art. 44b ust. 10 UoR</t>
  </si>
  <si>
    <t>Entwicklungskosten und Geschäfts- oder Firmenwert sowie Erläuterungen zum Zeitraum von deren Abschreibung gemäß Art. 33 Abs. 3 sowie Art. 44b Abs. 10 RLG-PL</t>
  </si>
  <si>
    <t>Costs of completed development work and the goodwill, as well as explanation of the amortisation period thereof as referred in Article 33(3) and Article 44b(10) of the Accounting Act, respectively</t>
  </si>
  <si>
    <t>Sposób sporządzania sprawozdania finansowego</t>
  </si>
  <si>
    <t>Methode der Erstellung des Jahresabschlusses</t>
  </si>
  <si>
    <t>Method of preparing the financial statements</t>
  </si>
  <si>
    <t>Einkünfte aus Kapital-
vermögen</t>
  </si>
  <si>
    <t>Sonstige Einkunfts-
arten</t>
  </si>
  <si>
    <t>Aktive latente Steuern                                            
- vorübergehende negative Differenzen</t>
  </si>
  <si>
    <t>Deferred tax assets 
- negative temporary differences</t>
  </si>
  <si>
    <t>Additions on account of amortisation/
depreciation</t>
  </si>
  <si>
    <t>Rezerwa na podatek odroczony 
- dodatnie różnice przejściowe</t>
  </si>
  <si>
    <t>Deferred tax provision 
- positive temporary differences</t>
  </si>
  <si>
    <t>up to 3 months</t>
  </si>
  <si>
    <t>from 3 to 12 months</t>
  </si>
  <si>
    <t>over 12 months</t>
  </si>
  <si>
    <t>nota 1.11-1.15</t>
  </si>
  <si>
    <t>Note 1.11-1.15</t>
  </si>
  <si>
    <t>note 1.11-1.15</t>
  </si>
  <si>
    <t>Czy SF sporządzono przy założeniu kontynuacji działalności?</t>
  </si>
  <si>
    <t>Gebäude, Räumlichkeiten und Rechte daran sowie Hoch-, Tief- und Wasserbauten – 1,5%-4,5%</t>
  </si>
  <si>
    <t>Budynki, lokale, prawa do lokali i obiekty inżynierii lądowej i wodnej - 1,5%-4,5%</t>
  </si>
  <si>
    <t>Buildings, premises, rights to premises, and civil engineering structures - 1,5%-4,5%</t>
  </si>
  <si>
    <t>Urządzenia techniczne i maszyny -14% - 30%</t>
  </si>
  <si>
    <t>Technische Anlagen und Maschinen – 14% - 30%</t>
  </si>
  <si>
    <t>Technical equipment and machinery - 14% - 30%</t>
  </si>
  <si>
    <t>Pozostałe środki trwałe - 7% - 50%</t>
  </si>
  <si>
    <t>Sonstige Sachanlagen – 7% - 50%</t>
  </si>
  <si>
    <t>Other tangible assets -7% - 50%</t>
  </si>
  <si>
    <t>Oprogramowanie- 20%-50%</t>
  </si>
  <si>
    <t>Software – 20%-50%</t>
  </si>
  <si>
    <t>Software - 20%-50%</t>
  </si>
  <si>
    <t>Grzegorz Hajduk</t>
  </si>
  <si>
    <t>Krzysztof Choma</t>
  </si>
  <si>
    <t>Revenues of future periodes</t>
  </si>
  <si>
    <t>Umsätze künftiger Perioden</t>
  </si>
  <si>
    <t>pracownicy administracyjni</t>
  </si>
  <si>
    <t>najem biur i hal</t>
  </si>
  <si>
    <t>Miete der Büros und Lagerhallen</t>
  </si>
  <si>
    <t>lease of office and warehouse space</t>
  </si>
  <si>
    <t>Skonsolidowane sprawozdanie finansowe na najwyższym szczeblu grupy kapitałowej sporządzane jest przez spółkę RETHMANN SE &amp; Co. KG z siedzibą w Werner Str. 95, 59379 Selm, Niemcy.</t>
  </si>
  <si>
    <t>Der Konzernabschluss auf der höchsten Ebene des Konzerns wird von der Gesellschaft RETHMANN SE &amp; Co. KG mit Sitz in Werner Str. 95, 59379 Selm, Deutschland erstellt.</t>
  </si>
  <si>
    <t xml:space="preserve">The consolidated financial statements at the highest level of the group are prepared by xxx with its registered office in xxx. </t>
  </si>
  <si>
    <t>Zarządowi Spółki nie są znane żadne ryzyka związane z instrumentami finansowymi wykorzystywanymi przez Spółkę.</t>
  </si>
  <si>
    <t>Zarząd Spółki ocenia, że najważniejsze ryzyko dla prowadzonej działalności gospodarczej na dzień dzisiejszy stanowią wahania na rynku papieru. Spółka dwa razy w roku dokonuje oceny najważniejszych ryzyk i zobowiązuje osoby odpowiedzialne do przedstawienia planów zaradczych.</t>
  </si>
  <si>
    <t>Spółka planuje również akwizycje podmiotów działających na terenie Polski w ww. segmentach rynkowych, w celu zwiększenia swojego udziału w rynku oraz poszerzeniu zasięgu regionalnego dla wykonywanych przez siebie usług.</t>
  </si>
  <si>
    <t>Spółka zamierza nadal rozwijać produkty związane z przetwarzaniem dokumentów na każdym etapie ich życia zarówno w formie fizycznej (papierowej, nośniki optyczne, itp.) oraz cyfrowej przy zastosowaniu najnowocześniejszych technologii dostępnych na rynku.</t>
  </si>
  <si>
    <t>ul. Gromadzka 5, Sokołów</t>
  </si>
  <si>
    <t>Oddział Sokołów</t>
  </si>
  <si>
    <t>ul. Wiejska 49, Czeladź</t>
  </si>
  <si>
    <t>Oddział Czeladź</t>
  </si>
  <si>
    <t>ul. Poznańska 249, Ołtarzew</t>
  </si>
  <si>
    <t>Oddział Ożarów Mazowiecki</t>
  </si>
  <si>
    <t>ul. Górecka 104, Poznań</t>
  </si>
  <si>
    <t>Oddział Poznań</t>
  </si>
  <si>
    <t>ul. Katowicka 160F, Chorzów</t>
  </si>
  <si>
    <t>Oddział Chorzów</t>
  </si>
  <si>
    <t>al. Katowicka 66, Nadarzyn</t>
  </si>
  <si>
    <t>Oddział Nadarzyn</t>
  </si>
  <si>
    <t>działalność archiwów.</t>
  </si>
  <si>
    <t>działalność związana z oprogramowaniem</t>
  </si>
  <si>
    <t>pozostałe doradztwo w zakresie prowadzenia działalności gospodarczej i zarządzania,</t>
  </si>
  <si>
    <t>działalność związana z administracyjną obsługą biura i pozostała działalność wspomagająca prowadzenie działalności gospodarczej,</t>
  </si>
  <si>
    <t>działalność związana z oprogramowaniem i doradztwem w zakresie informatyki oraz działalność powiązana,</t>
  </si>
  <si>
    <t>działalność usługowa wspomagająca transport,</t>
  </si>
  <si>
    <t>magazynowanie i przechowywanie pozostałych towarów,</t>
  </si>
  <si>
    <t>transport drogowy towarów oraz działalność usługowa związana z przeprowadzkami,</t>
  </si>
  <si>
    <t>działalność związana z rekultywacją i pozostała działalność usługowa związana z gospodarką odpadami,</t>
  </si>
  <si>
    <t>działalność związana ze zbieraniem, przetwarzaniem i unieszkodliwianiem odpadów; odzysk surowców,</t>
  </si>
  <si>
    <t>wykonywanie fotokopii, przygotowywanie dokumentów i pozotała specjalistyczna działalność wspomagająca prowadzenie biura,</t>
  </si>
  <si>
    <t>Jens Ludwig Kumbrink</t>
  </si>
  <si>
    <t>Wszystkie udziały należą do Rhenus Data Office GmbH, z siedzibą w Nottuln, Industriestr. 5, Niemcy.</t>
  </si>
  <si>
    <t>Kapitał zakładowy Spółki  wynosi 2.159.000 PLN Składa się z 4.318 udziałów o wartości nominalnej PLN 500 PLN każdy.</t>
  </si>
  <si>
    <t>Podstawą działalności Spółki jest umowa Spółki z dnia 02.04.2001 r. z późniejszymi zmianami, sporządzona przed notariuszem Władysławą Filochowską w Kancelarii Notarialnej w Warszawie,  rep. A nr 1248/2001.</t>
  </si>
  <si>
    <t>w Sądzie Rejonowym dla m.st. Warszawy, Sąd Gospodarczy XVI Wydział Gospodarczy - Rejestrowy Krajowego Rejestru Sądowego, numer rejestru 0000012426.</t>
  </si>
  <si>
    <t>Spółka uzyskuje przychody ze sprzedaży usług na terenie kraju i za granicą.</t>
  </si>
  <si>
    <t>Die Gesellschaft erzielt die Erträge aus dem Verkauf der Dienstleistungen im Inland und Ausland</t>
  </si>
  <si>
    <t>Wojna pomiędzy Federacją Rosyjską a Ukrainą nie ma bezpośredniego wpływu na działalność Spółki, która nie posiada partnernów handlowych w tych krajach. Pomimo tego Zarząd Spółki uważnie analizuje sytuację i potencjalne konswencje wojny dla działaności przedsiębiorstwa.</t>
  </si>
  <si>
    <t>COVID-19-Pandemie hatte keinen Einfluß auf die Finanzlage der Gesellschaft.</t>
  </si>
  <si>
    <t>COVID-19 pandemid had no impact on the copmany's financial position.</t>
  </si>
  <si>
    <t>wpłacony depozyt do 3 miesięcy</t>
  </si>
  <si>
    <t>Pandemia COVID-19 w 2022 roku nie miała wpływu na sytuację finansową spółki.</t>
  </si>
  <si>
    <t xml:space="preserve">Wojna pomiędzy Federacją Rosyjską a Ukrainą nie ma bezpośredniego wpływu na działalność Spółki, która nie posiada partnernów handlowych w tych krajach. </t>
  </si>
  <si>
    <t>Der Krieg zwischen der Russischen Föderation und der Ukraine hat keinen direkten Einfluss auf die Gesellschaft, die keine Handelspartner in diesen Ländern hat.</t>
  </si>
  <si>
    <t>Jens Kumbrink, Krzysztof Choma, Grzegorz Hajduk</t>
  </si>
  <si>
    <t xml:space="preserve">Gemäß Art. 30 Abs. 1 des Rechnungslegungsgesetzes vom 29. September 1994 (Dz.U. aus 2016 Pos. 1047 m.Ä.) wurden die in Fremdwährung ausgedrückten Aktiva und Passiva zum Bilanzstichtag nach dem für die betreffende Währung festgelegten Mittelkurs der Polnischen Nationalbank vom Bilanzstichtag bewertet. Die Währung, die in der Gesellschaft zum 31.12.2023 zu bewerten waren, gehörte Euro (EUR). Die Bewertung erfolgte auf Basis der Tabelle A der Mittelkurse Nr. 251/A/NBP/2023 vom 29.12.2023, laut der der EUR-Mittelkurs 4,3480 PLN. </t>
  </si>
  <si>
    <t>Zgodnie z art. 30 ust. 1 UoR składniki aktywów i pasywów wyrażone w walutach obcych zostały wycenione na dzień bilansowy po obowiązujących na ten dzień średnich kursach ustalonych dla określonych walut przez Narodowy Bank Polski. Walutą, którymi należało objąć w spółce wyceną na dzień 31.12.2023 r. było euro (EUR). Podstawą wyceny była tabela A kursów średnich nr 251/A/NBP/2023 z dnia 29.12.2023 r., według której kurs średni EUR wynosił 4,3480 PLN.</t>
  </si>
  <si>
    <t>Zgodnie z art. 30 ust. 1 UoR składniki aktywów i pasywów wyrażone w walutach obcych zostały wycenione na dzień bilansowy po obowiązujących na ten dzień średnich kursach ustalonych dla określonych walut przez Narodowy Bank Polski. Walutami, którymi należało objąć w spółce wyceną na dzień 31.12.2022 r. były: euro (EUR). Podstawą wyceny była tabela A kursów średnich nr 252/A/NBP/2022 z dnia 30.12.2022 r., według której kurs średni EUR wynosił 4,6899 PLN.</t>
  </si>
  <si>
    <t xml:space="preserve">Gemäß Art. 30 Abs. 1 des Rechnungslegungsgesetzes vom 29. September 1994 (Dz.U. aus 2016 Pos. 1047 m.Ä.) wurden die in Fremdwährung ausgedrückten Aktiva und Passiva zum Bilanzstichtag nach dem für die betreffende Währung festgelegten Mittelkurs der Polnischen Nationalbank vom Bilanzstichtag bewertet. Zu den Währungen, die in der Gesellschaft zum 31.12.2022 zu bewerten waren, gehörte: Euro (EUR). Die Bewertung erfolgte auf Basis der Tabelle A der Mittelkurse Nr. 252/A/NBP/2021 vom 30.12.2022, laut der der EUR-Mittelkurs 4,6899 PLN betrug. </t>
  </si>
  <si>
    <t>Spółka nie utworzyła nowych udziałów w związku z przejęciem spółki Destroy &amp; Recycling Sp. z o.o.</t>
  </si>
  <si>
    <t>Die Gesellschaft hat keine neuen Anteile in Verbindung mit der Übernahme der Gesellschaft Destroy &amp; Recycling Sp. z o.o. gegründet.</t>
  </si>
  <si>
    <t>Der Firmentert unterliegt der linearen Abschreibung über fünf Jahre.</t>
  </si>
  <si>
    <t>Wartość przedsiębiorstwa podlega amortyzacji metodą liniową przez okres pięciu lat.</t>
  </si>
  <si>
    <t>W roku 2024 oraz w latach późniejszych planowane są dalsze inwestycje zarówno w specjalistyczne pojazdy, urządzenia do niszczenia fizycznych nośników danych jak i w infrastrukturę informatyczną i oprogramowanie.</t>
  </si>
  <si>
    <t>Spółka uzyskała w analizowanym okresie wynik netto w wysokości PLN 4.804.571,88 zł.</t>
  </si>
  <si>
    <t>Im Prüfungszeitraum erzielte die Gesellschaft ein Jahresergebnis i.H.v. 4.804.571,88 PLN.</t>
  </si>
  <si>
    <t>Spółka zawarła umowę pożyczki z Rhenus Data Office GmbH na kwotę 1.300.000 EUR.</t>
  </si>
  <si>
    <t>Die Gesellschaft hat einen Darlehensvertrag für 1.300.000 € abgeschlossen.</t>
  </si>
  <si>
    <t>Spółka na dzień bilansowy wykorzystuję linię gwarancyjną udzieloną przez BNP Paribas Bank Polska SA w wysokości 2,2 mln zł.</t>
  </si>
  <si>
    <t>Zum Bilanzstichtag nutzt die Gesellschaft die von der BNP Paribas Bank Polska SA gewährte Bankgarantielinie in der Höhe von 2,2 Mio PLN.</t>
  </si>
  <si>
    <t>--</t>
  </si>
  <si>
    <t>2023 enstand Firmenwert in Höhe von 2.894.968,30 PLN, der linear über 5 Jahre abgeschrieben wird.</t>
  </si>
  <si>
    <t>W 2023 nastąpił przychód w pozycji wartość firmy w wysokości 2.894.968,30 zł., amortyzowanej metodą liniową przez okres 5 lat.</t>
  </si>
  <si>
    <t>POZOSTAŁE INFORMACJE</t>
  </si>
  <si>
    <t>SONSTIGE INFORMATIONEN</t>
  </si>
  <si>
    <t>Oddział Wrocław</t>
  </si>
  <si>
    <t>ul. Błękitna 1A, Bielany Wrocławskie</t>
  </si>
  <si>
    <t>Spółka uzyskała w analizowanym okresie wynik netto w wysokości PLN 6.489.272,02 zł.</t>
  </si>
  <si>
    <t>Na dzień 31.12.2024 w Spółce zatrudnione były 191 osoby.</t>
  </si>
  <si>
    <t>W roku 2024 Spółka we współpracy ze swoimi partnerami kontynuowała rozwój aplikacji w obszarze elektronicznego zarządzania usługami niszczenia i przechowywania dokumentów.</t>
  </si>
  <si>
    <t>W roku 2024 usługi digitalizacji zarządzania zasobami informacyjnymi oraz automatyzacji procesów przetwarzania danych zostały przekazane do spółki Rhenus Digital Workforce Sp. z o.o.</t>
  </si>
  <si>
    <t>Suma bilansowa Spółki na dzień 31.12.2024 wyniosła 33.874.124,30 zł. Rentowność majątku wyniosła 19,2%, rentowność sprzedaży netto: 9,8%, rentowność sprzedaży brutto: 12,4%, a rentowność kapitału własnego: 37,5%.</t>
  </si>
  <si>
    <t>Rhenus Digital Workforce Sp z o.o.</t>
  </si>
  <si>
    <t>w Sądzie Rejonowym dla m.st. Warszawy, Sąd Gospodarczy XII Wydział Gospodarczy - Rejestrowy Krajowego Rejestru Sądowego, numer rejestru 0001069165.</t>
  </si>
  <si>
    <t>Warszawa</t>
  </si>
  <si>
    <t>02-595</t>
  </si>
  <si>
    <t>Puławska 99</t>
  </si>
  <si>
    <t>Podstawą działalności Spółki jest umowa Spółki z dnia 19.10.2023 r. z późniejszymi zmianami, sporządzona przed notariuszem Milenę Stępień-Jachowicz w Kancelarii Notarialnej w Warszawie,  rep. A nr 5940/2023.</t>
  </si>
  <si>
    <t>Wszystkie udziały należą do Rhenus Docs to Data GmbH, z siedzibą w Rhenus Platz 1, 59439 Holzwickede, Niemcy.</t>
  </si>
  <si>
    <t>Spółka uzyskała w analizowanym okresie wynik netto w wysokości PLN 364.172,37 zł.</t>
  </si>
  <si>
    <t>Na dzień 31.12.2024 w Spółce zatrudnione było 21 osób.</t>
  </si>
  <si>
    <t>Suma bilansowa Spółki na dzień 31.12.2024 wyniosła 3.672.402,18 zł. Rentowność majątku wyniosła 9,9%, rentowność sprzedaży netto: 5,0%, rentowność sprzedaży brutto: 6,3%, a rentowność kapitału własnego: 78,5%.</t>
  </si>
  <si>
    <t>Spółka zamierza nadal rozwijać produkty związane z cyfrowym  przetwarzaniem dokumentów, automatyzacji procesów, i usług doradczych dla cyfrowo wspieranych, przejrzystych i przewidywalnych łańcuchów dostaw przy zastosowaniu najnowocześniejszych technologii dostępnych na rynku</t>
  </si>
  <si>
    <t>W roku 2024 Spółka we współpracy ze swoimi partnerami kontynuowała prace na rozwiązaniami w obszarze elektronicznego zarządzania usługami digitalizacji o cyfrowej automatyzacji procesów.</t>
  </si>
  <si>
    <t>W roku 2024 usługi digitalizacji zarządzania zasobami informacyjnymi oraz automatyzacji procesów przetwarzania danych zostały przejęte od spółki Rhenus Office Systems Poland Sp. z o.o.</t>
  </si>
  <si>
    <t>Bartosz Kochanowski, Artur Kostrzewski</t>
  </si>
  <si>
    <t>Kapitał zakładowy Spółki  wynosi 100.000 PLN Składa się z 2.000 udziałów o wartości nominalnej PLN 500 PLN każdy.</t>
  </si>
  <si>
    <t>Jakub Maciej Plewka (do dn. 29.02.2024 r.)</t>
  </si>
  <si>
    <t>Bartosz Kochanowski (od 29.02.2024 r.)</t>
  </si>
  <si>
    <t>Artur Kostrzewski (od 29.02.2024 r.)</t>
  </si>
  <si>
    <t>Spółka dwa razy w roku dokonuje oceny najważniejszych ryzyk i zobowiązuje osoby odpowiedzialne do przedstawienia planów zaradczych.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</si>
</sst>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z_ł_-;\-* #,##0.00\ _z_ł_-;_-* &quot;-&quot;??\ _z_ł_-;_-@_-"/>
    <numFmt numFmtId="165" formatCode="dd\.mm\.yyyy"/>
    <numFmt numFmtId="166" formatCode="_-* #,##0.00\ _-;_-* \–#,##0.00\ _-;_-* &quot;–&quot;??\ _-;_-@_-"/>
    <numFmt numFmtId="167" formatCode="\N\o\t\a\ #;;;\N\o\t\a\ @"/>
    <numFmt numFmtId="168" formatCode="#,##0.0"/>
    <numFmt numFmtId="169" formatCode="_-* #,##0.00\ _z_?_-;\-* #,##0.00\ _z_?_-;_-* &quot;-&quot;??\ _z_?_-;_-@_-"/>
    <numFmt numFmtId="170" formatCode="0000000000"/>
    <numFmt numFmtId="171" formatCode="_(* #,##0.0_);_(* \(#,##0.0\);_(* &quot;-&quot;_)"/>
  </numFmts>
  <fonts count="8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u/>
      <sz val="10"/>
      <color indexed="12"/>
      <name val="Times New Roman CE"/>
      <family val="1"/>
      <charset val="238"/>
    </font>
    <font>
      <sz val="10"/>
      <name val="Times New Roman CE"/>
      <family val="1"/>
      <charset val="238"/>
    </font>
    <font>
      <sz val="10"/>
      <name val="Frutiger CE 45 Light"/>
      <charset val="238"/>
    </font>
    <font>
      <b/>
      <sz val="10"/>
      <name val="Frutiger CE 45 Light"/>
      <charset val="238"/>
    </font>
    <font>
      <sz val="10"/>
      <color indexed="10"/>
      <name val="Frutiger CE 45 Light"/>
      <charset val="238"/>
    </font>
    <font>
      <sz val="10"/>
      <name val="Frutiger CE 45 Light"/>
      <charset val="238"/>
    </font>
    <font>
      <sz val="10"/>
      <name val="Arial CE"/>
      <charset val="238"/>
    </font>
    <font>
      <b/>
      <sz val="10"/>
      <name val="Arial"/>
      <family val="2"/>
      <charset val="238"/>
    </font>
    <font>
      <sz val="8"/>
      <color indexed="81"/>
      <name val="Tahoma"/>
      <family val="2"/>
      <charset val="238"/>
    </font>
    <font>
      <b/>
      <sz val="8"/>
      <color indexed="81"/>
      <name val="Tahoma"/>
      <family val="2"/>
      <charset val="238"/>
    </font>
    <font>
      <sz val="10"/>
      <name val="Arial"/>
      <family val="2"/>
      <charset val="238"/>
    </font>
    <font>
      <sz val="10"/>
      <name val="Arial CE"/>
      <family val="2"/>
      <charset val="238"/>
    </font>
    <font>
      <b/>
      <sz val="10"/>
      <name val="Arial CE"/>
      <family val="2"/>
      <charset val="238"/>
    </font>
    <font>
      <sz val="8"/>
      <color indexed="81"/>
      <name val="Tahoma"/>
      <family val="2"/>
    </font>
    <font>
      <b/>
      <sz val="10"/>
      <name val="Arial"/>
      <family val="2"/>
    </font>
    <font>
      <sz val="10"/>
      <name val="Frutiger CE 45 Light"/>
      <charset val="238"/>
    </font>
    <font>
      <b/>
      <sz val="10"/>
      <color indexed="10"/>
      <name val="Frutiger CE 45 Light"/>
      <charset val="238"/>
    </font>
    <font>
      <sz val="10"/>
      <name val="Arial"/>
      <family val="2"/>
    </font>
    <font>
      <sz val="10"/>
      <color indexed="12"/>
      <name val="Arial CE"/>
      <family val="2"/>
      <charset val="238"/>
    </font>
    <font>
      <sz val="8"/>
      <name val="Arial"/>
      <family val="2"/>
      <charset val="238"/>
    </font>
    <font>
      <strike/>
      <sz val="10"/>
      <name val="Arial"/>
      <family val="2"/>
    </font>
    <font>
      <sz val="10"/>
      <color indexed="8"/>
      <name val="Arial"/>
      <family val="2"/>
      <charset val="238"/>
    </font>
    <font>
      <sz val="11"/>
      <color theme="1"/>
      <name val="Calibri"/>
      <family val="2"/>
      <charset val="238"/>
      <scheme val="minor"/>
    </font>
    <font>
      <sz val="10"/>
      <color indexed="8"/>
      <name val="Calibri"/>
      <family val="2"/>
      <charset val="238"/>
    </font>
    <font>
      <sz val="9"/>
      <color theme="1"/>
      <name val="Cambria"/>
      <family val="2"/>
      <charset val="238"/>
      <scheme val="major"/>
    </font>
    <font>
      <sz val="11"/>
      <color theme="1"/>
      <name val="Czcionka tekstu podstawowego"/>
      <family val="2"/>
      <charset val="238"/>
    </font>
    <font>
      <sz val="10"/>
      <color theme="1"/>
      <name val="Calibri"/>
      <family val="2"/>
      <charset val="238"/>
      <scheme val="minor"/>
    </font>
    <font>
      <sz val="11"/>
      <color theme="1"/>
      <name val="Calibri"/>
      <family val="2"/>
      <scheme val="minor"/>
    </font>
    <font>
      <sz val="8"/>
      <name val="Times New Roman CE"/>
      <charset val="238"/>
    </font>
    <font>
      <u/>
      <sz val="10"/>
      <color indexed="12"/>
      <name val="Frutiger CE 45 Light"/>
      <charset val="238"/>
    </font>
    <font>
      <sz val="10"/>
      <color indexed="12"/>
      <name val="Frutiger CE 45 Light"/>
      <charset val="238"/>
    </font>
    <font>
      <b/>
      <sz val="16"/>
      <name val="Frutiger CE 45 Light"/>
      <charset val="238"/>
    </font>
    <font>
      <i/>
      <sz val="10"/>
      <name val="Frutiger CE 45 Light"/>
      <charset val="238"/>
    </font>
    <font>
      <b/>
      <sz val="10"/>
      <color rgb="FFFF0000"/>
      <name val="Frutiger CE 45 Light"/>
      <charset val="238"/>
    </font>
    <font>
      <sz val="10"/>
      <color rgb="FFFF0000"/>
      <name val="Frutiger CE 45 Light"/>
      <charset val="238"/>
    </font>
    <font>
      <b/>
      <sz val="10"/>
      <color theme="0"/>
      <name val="Frutiger CE 45 Light"/>
      <charset val="238"/>
    </font>
    <font>
      <b/>
      <sz val="10"/>
      <color indexed="12"/>
      <name val="Frutiger CE 45 Light"/>
      <charset val="238"/>
    </font>
    <font>
      <sz val="9"/>
      <color indexed="81"/>
      <name val="Tahoma"/>
      <family val="2"/>
      <charset val="238"/>
    </font>
    <font>
      <b/>
      <sz val="9"/>
      <color indexed="81"/>
      <name val="Tahoma"/>
      <family val="2"/>
      <charset val="238"/>
    </font>
    <font>
      <i/>
      <sz val="10"/>
      <color rgb="FFFF0000"/>
      <name val="Frutiger CE 45 Light"/>
      <charset val="238"/>
    </font>
    <font>
      <sz val="8"/>
      <name val="Frutiger CE 45 Light"/>
      <charset val="238"/>
    </font>
    <font>
      <sz val="10"/>
      <color theme="1"/>
      <name val="Frutiger CE 45 Light"/>
      <charset val="238"/>
    </font>
    <font>
      <sz val="10"/>
      <color rgb="FF000000"/>
      <name val="Arial"/>
      <family val="2"/>
      <charset val="238"/>
    </font>
    <font>
      <sz val="10"/>
      <color rgb="FF993366"/>
      <name val="Arial CE"/>
      <charset val="238"/>
    </font>
    <font>
      <sz val="10"/>
      <color rgb="FF993366"/>
      <name val="Frutiger CE 45 Light"/>
      <charset val="238"/>
    </font>
    <font>
      <sz val="10"/>
      <name val="Calibri"/>
      <family val="2"/>
      <charset val="238"/>
    </font>
    <font>
      <sz val="10"/>
      <color rgb="FFFF0000"/>
      <name val="Arial"/>
      <family val="2"/>
      <charset val="238"/>
    </font>
    <font>
      <sz val="12"/>
      <name val="Arial"/>
      <family val="2"/>
      <charset val="238"/>
    </font>
    <font>
      <sz val="10"/>
      <color rgb="FFFF0000"/>
      <name val="Arial"/>
      <family val="2"/>
    </font>
    <font>
      <i/>
      <sz val="10"/>
      <name val="Arial"/>
      <family val="2"/>
      <charset val="238"/>
    </font>
    <font>
      <sz val="11"/>
      <color indexed="8"/>
      <name val="Calibri"/>
      <family val="2"/>
      <charset val="238"/>
    </font>
    <font>
      <b/>
      <sz val="8"/>
      <color indexed="8"/>
      <name val="Arial"/>
      <family val="2"/>
      <charset val="238"/>
    </font>
    <font>
      <sz val="8"/>
      <color indexed="8"/>
      <name val="Arial"/>
      <family val="2"/>
      <charset val="238"/>
    </font>
    <font>
      <b/>
      <sz val="11"/>
      <color indexed="8"/>
      <name val="Times New Roman"/>
      <family val="1"/>
      <charset val="238"/>
    </font>
    <font>
      <sz val="11"/>
      <color indexed="8"/>
      <name val="Times New Roman"/>
      <family val="1"/>
      <charset val="238"/>
    </font>
    <font>
      <sz val="10"/>
      <color indexed="8"/>
      <name val="Times New Roman"/>
      <family val="1"/>
      <charset val="238"/>
    </font>
    <font>
      <b/>
      <sz val="10"/>
      <color indexed="8"/>
      <name val="Times New Roman"/>
      <family val="1"/>
      <charset val="238"/>
    </font>
    <font>
      <sz val="10"/>
      <color indexed="8"/>
      <name val="Times New Roman"/>
      <family val="1"/>
    </font>
    <font>
      <sz val="10"/>
      <name val="Times New Roman"/>
      <family val="1"/>
      <charset val="238"/>
    </font>
    <font>
      <sz val="10"/>
      <name val="Times New Roman CE"/>
      <charset val="238"/>
    </font>
    <font>
      <sz val="10"/>
      <color theme="1"/>
      <name val="Arial"/>
      <family val="2"/>
    </font>
    <font>
      <sz val="10"/>
      <color rgb="FF00B050"/>
      <name val="Arial"/>
      <family val="2"/>
      <charset val="238"/>
    </font>
    <font>
      <i/>
      <sz val="10"/>
      <color theme="1"/>
      <name val="Arial"/>
      <family val="2"/>
    </font>
    <font>
      <b/>
      <sz val="11"/>
      <color theme="0"/>
      <name val="Calibri"/>
      <family val="2"/>
      <charset val="238"/>
      <scheme val="minor"/>
    </font>
    <font>
      <i/>
      <sz val="8"/>
      <color rgb="FFFF0000"/>
      <name val="Frutiger CE 45 Light"/>
      <charset val="238"/>
    </font>
    <font>
      <b/>
      <i/>
      <sz val="8"/>
      <name val="Frutiger CE 45 Light"/>
      <charset val="238"/>
    </font>
    <font>
      <b/>
      <sz val="10"/>
      <color theme="1"/>
      <name val="Calibri"/>
      <family val="2"/>
      <charset val="238"/>
      <scheme val="minor"/>
    </font>
    <font>
      <sz val="10"/>
      <color theme="3" tint="0.39997558519241921"/>
      <name val="Arial"/>
      <family val="2"/>
      <charset val="238"/>
    </font>
    <font>
      <sz val="10"/>
      <color rgb="FFFF00FF"/>
      <name val="Arial"/>
      <family val="2"/>
      <charset val="238"/>
    </font>
    <font>
      <i/>
      <sz val="11"/>
      <color theme="1"/>
      <name val="Arial"/>
      <family val="2"/>
      <charset val="238"/>
    </font>
  </fonts>
  <fills count="16">
    <fill>
      <patternFill patternType="none"/>
    </fill>
    <fill>
      <patternFill patternType="gray125"/>
    </fill>
    <fill>
      <patternFill patternType="solid">
        <fgColor indexed="13"/>
        <bgColor indexed="64"/>
      </patternFill>
    </fill>
    <fill>
      <patternFill patternType="solid">
        <fgColor indexed="23"/>
        <bgColor indexed="64"/>
      </patternFill>
    </fill>
    <fill>
      <patternFill patternType="solid">
        <fgColor indexed="9"/>
        <bgColor indexed="64"/>
      </patternFill>
    </fill>
    <fill>
      <patternFill patternType="solid">
        <fgColor indexed="10"/>
        <bgColor indexed="64"/>
      </patternFill>
    </fill>
    <fill>
      <patternFill patternType="solid">
        <fgColor indexed="15"/>
        <bgColor indexed="64"/>
      </patternFill>
    </fill>
    <fill>
      <patternFill patternType="solid">
        <fgColor indexed="22"/>
        <bgColor indexed="64"/>
      </patternFill>
    </fill>
    <fill>
      <patternFill patternType="solid">
        <fgColor indexed="4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theme="6"/>
        <bgColor theme="6"/>
      </patternFill>
    </fill>
    <fill>
      <patternFill patternType="solid">
        <fgColor rgb="FFC0C0C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right/>
      <top/>
      <bottom style="medium">
        <color auto="1"/>
      </bottom>
      <diagonal/>
    </border>
  </borders>
  <cellStyleXfs count="2602">
    <xf numFmtId="0" fontId="0" fillId="0" borderId="0"/>
    <xf numFmtId="4" fontId="13" fillId="0" borderId="0"/>
    <xf numFmtId="0" fontId="12"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3" fillId="0" borderId="0"/>
    <xf numFmtId="0" fontId="18" fillId="0" borderId="0"/>
    <xf numFmtId="4" fontId="27" fillId="0" borderId="0">
      <alignment horizontal="justify" vertical="top" wrapText="1"/>
    </xf>
    <xf numFmtId="0" fontId="18" fillId="0" borderId="0"/>
    <xf numFmtId="0" fontId="18" fillId="0" borderId="0"/>
    <xf numFmtId="0" fontId="11" fillId="0" borderId="0"/>
    <xf numFmtId="0" fontId="34" fillId="0" borderId="0"/>
    <xf numFmtId="0" fontId="11" fillId="0" borderId="0"/>
    <xf numFmtId="164" fontId="11" fillId="0" borderId="0" applyFont="0" applyFill="0" applyBorder="0" applyAlignment="0" applyProtection="0"/>
    <xf numFmtId="169" fontId="35"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64" fontId="38" fillId="0" borderId="0" applyFont="0" applyFill="0" applyBorder="0" applyAlignment="0" applyProtection="0"/>
    <xf numFmtId="164" fontId="37"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8"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8"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38" fillId="0" borderId="0" applyFont="0" applyFill="0" applyBorder="0" applyAlignment="0" applyProtection="0"/>
    <xf numFmtId="164" fontId="37" fillId="0" borderId="0" applyFont="0" applyFill="0" applyBorder="0" applyAlignment="0" applyProtection="0"/>
    <xf numFmtId="164" fontId="38"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8"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8"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11" fillId="0" borderId="0"/>
    <xf numFmtId="0" fontId="11" fillId="0" borderId="0"/>
    <xf numFmtId="0" fontId="37" fillId="0" borderId="0"/>
    <xf numFmtId="0" fontId="11" fillId="0" borderId="0"/>
    <xf numFmtId="0" fontId="37"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36"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9" fillId="0" borderId="0"/>
    <xf numFmtId="0" fontId="18" fillId="0" borderId="0"/>
    <xf numFmtId="0" fontId="11" fillId="0" borderId="0"/>
    <xf numFmtId="0" fontId="39" fillId="0" borderId="0"/>
    <xf numFmtId="0" fontId="11"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9"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7" fillId="0" borderId="0"/>
    <xf numFmtId="0" fontId="37" fillId="0" borderId="0"/>
    <xf numFmtId="0" fontId="36" fillId="0" borderId="0"/>
    <xf numFmtId="0" fontId="11" fillId="0" borderId="0"/>
    <xf numFmtId="0" fontId="34" fillId="0" borderId="0"/>
    <xf numFmtId="0" fontId="18" fillId="0" borderId="0"/>
    <xf numFmtId="0" fontId="34" fillId="0" borderId="0"/>
    <xf numFmtId="0" fontId="34"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1" fillId="0" borderId="0"/>
    <xf numFmtId="0" fontId="34" fillId="0" borderId="0"/>
    <xf numFmtId="0" fontId="34" fillId="0" borderId="0"/>
    <xf numFmtId="0" fontId="11" fillId="0" borderId="0"/>
    <xf numFmtId="0" fontId="34" fillId="0" borderId="0"/>
    <xf numFmtId="0" fontId="34" fillId="0" borderId="0"/>
    <xf numFmtId="0" fontId="1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8" fillId="0" borderId="0"/>
    <xf numFmtId="0" fontId="38" fillId="0" borderId="0"/>
    <xf numFmtId="0" fontId="38" fillId="0" borderId="0"/>
    <xf numFmtId="0" fontId="38" fillId="0" borderId="0"/>
    <xf numFmtId="0" fontId="34" fillId="0" borderId="0"/>
    <xf numFmtId="0" fontId="37" fillId="0" borderId="0"/>
    <xf numFmtId="0" fontId="34" fillId="0" borderId="0"/>
    <xf numFmtId="0" fontId="34" fillId="0" borderId="0"/>
    <xf numFmtId="0" fontId="34" fillId="0" borderId="0"/>
    <xf numFmtId="0" fontId="34" fillId="0" borderId="0"/>
    <xf numFmtId="0" fontId="34"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8" fillId="0" borderId="0"/>
    <xf numFmtId="0" fontId="36" fillId="0" borderId="0"/>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1" fillId="0" borderId="0"/>
    <xf numFmtId="0" fontId="36" fillId="0" borderId="0"/>
    <xf numFmtId="0" fontId="36" fillId="0" borderId="0"/>
    <xf numFmtId="0" fontId="11" fillId="0" borderId="0"/>
    <xf numFmtId="0" fontId="10"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14" fillId="0" borderId="0">
      <alignment horizontal="justify" vertical="top" wrapText="1"/>
    </xf>
    <xf numFmtId="0" fontId="9" fillId="0" borderId="0"/>
    <xf numFmtId="0" fontId="59" fillId="0" borderId="0"/>
    <xf numFmtId="0" fontId="8" fillId="0" borderId="0"/>
    <xf numFmtId="0" fontId="7" fillId="0" borderId="0"/>
    <xf numFmtId="0" fontId="59"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5" fillId="0" borderId="0"/>
    <xf numFmtId="0" fontId="5" fillId="0" borderId="0"/>
    <xf numFmtId="0" fontId="4" fillId="0" borderId="0" applyNumberFormat="0" applyFont="0" applyFill="0" applyBorder="0" applyAlignment="0" applyProtection="0"/>
  </cellStyleXfs>
  <cellXfs count="579">
    <xf numFmtId="0" fontId="0" fillId="0" borderId="0" xfId="0"/>
    <xf numFmtId="4" fontId="15" fillId="0" borderId="0" xfId="6" applyFont="1" applyFill="1" applyBorder="1" applyAlignment="1" applyProtection="1">
      <alignment horizontal="right" vertical="top" wrapText="1"/>
    </xf>
    <xf numFmtId="4" fontId="15" fillId="0" borderId="0" xfId="6" applyFont="1" applyFill="1" applyBorder="1" applyAlignment="1" applyProtection="1">
      <alignment horizontal="right" wrapText="1"/>
    </xf>
    <xf numFmtId="4" fontId="14" fillId="0" borderId="0" xfId="6" applyFont="1" applyFill="1" applyBorder="1" applyAlignment="1" applyProtection="1">
      <alignment horizontal="right" vertical="top" wrapText="1"/>
    </xf>
    <xf numFmtId="0" fontId="14" fillId="0" borderId="0" xfId="5" applyFont="1" applyBorder="1" applyAlignment="1">
      <alignment horizontal="left" vertical="top" wrapText="1"/>
    </xf>
    <xf numFmtId="0" fontId="15" fillId="0" borderId="0" xfId="5" applyNumberFormat="1" applyFont="1" applyAlignment="1">
      <alignment horizontal="left" vertical="top"/>
    </xf>
    <xf numFmtId="0" fontId="15" fillId="0" borderId="0" xfId="5" applyNumberFormat="1" applyFont="1" applyAlignment="1">
      <alignment horizontal="left"/>
    </xf>
    <xf numFmtId="0" fontId="15" fillId="0" borderId="0" xfId="5" applyFont="1" applyBorder="1" applyAlignment="1">
      <alignment horizontal="left"/>
    </xf>
    <xf numFmtId="0" fontId="15" fillId="0" borderId="0" xfId="5" applyFont="1" applyBorder="1" applyAlignment="1">
      <alignment horizontal="left" vertical="top"/>
    </xf>
    <xf numFmtId="0" fontId="14" fillId="0" borderId="0" xfId="5" applyFont="1" applyFill="1" applyBorder="1"/>
    <xf numFmtId="0" fontId="14" fillId="0" borderId="0" xfId="5" applyFont="1" applyFill="1" applyBorder="1" applyAlignment="1">
      <alignment horizontal="center" vertical="top" wrapText="1"/>
    </xf>
    <xf numFmtId="168" fontId="14" fillId="0" borderId="0" xfId="5" applyNumberFormat="1" applyFont="1" applyFill="1" applyBorder="1" applyAlignment="1">
      <alignment horizontal="center" vertical="top" wrapText="1"/>
    </xf>
    <xf numFmtId="0" fontId="17" fillId="0" borderId="0" xfId="5" applyFont="1" applyFill="1" applyBorder="1" applyAlignment="1">
      <alignment vertical="top" wrapText="1"/>
    </xf>
    <xf numFmtId="0" fontId="28" fillId="0" borderId="0" xfId="5" applyFont="1" applyBorder="1"/>
    <xf numFmtId="0" fontId="14" fillId="0" borderId="0" xfId="5" applyFont="1" applyBorder="1" applyAlignment="1">
      <alignment horizontal="left" vertical="top"/>
    </xf>
    <xf numFmtId="0" fontId="14" fillId="0" borderId="0" xfId="5" applyFont="1" applyBorder="1" applyAlignment="1">
      <alignment horizontal="left"/>
    </xf>
    <xf numFmtId="4" fontId="14" fillId="0" borderId="0" xfId="5" applyNumberFormat="1" applyFont="1" applyBorder="1" applyAlignment="1">
      <alignment horizontal="left"/>
    </xf>
    <xf numFmtId="4" fontId="14" fillId="0" borderId="0" xfId="5" applyNumberFormat="1" applyFont="1" applyBorder="1" applyAlignment="1">
      <alignment horizontal="right"/>
    </xf>
    <xf numFmtId="4" fontId="14" fillId="0" borderId="0" xfId="5" applyNumberFormat="1" applyFont="1" applyBorder="1"/>
    <xf numFmtId="0" fontId="14" fillId="0" borderId="0" xfId="5" applyFont="1" applyBorder="1"/>
    <xf numFmtId="0" fontId="29" fillId="0" borderId="0" xfId="4" applyFont="1" applyFill="1" applyBorder="1" applyAlignment="1">
      <alignment vertical="top" wrapText="1"/>
    </xf>
    <xf numFmtId="4" fontId="29" fillId="0" borderId="0" xfId="4" applyNumberFormat="1" applyFont="1" applyFill="1" applyBorder="1" applyAlignment="1">
      <alignment horizontal="left" vertical="top" wrapText="1"/>
    </xf>
    <xf numFmtId="0" fontId="15" fillId="0" borderId="0" xfId="5" applyNumberFormat="1" applyFont="1" applyBorder="1" applyAlignment="1">
      <alignment horizontal="left"/>
    </xf>
    <xf numFmtId="0" fontId="15" fillId="0" borderId="0" xfId="5" applyNumberFormat="1" applyFont="1" applyBorder="1" applyAlignment="1">
      <alignment horizontal="left" vertical="top"/>
    </xf>
    <xf numFmtId="0" fontId="15" fillId="0" borderId="0" xfId="5" applyNumberFormat="1" applyFont="1" applyAlignment="1">
      <alignment vertical="top"/>
    </xf>
    <xf numFmtId="0" fontId="14" fillId="0" borderId="0" xfId="0" applyFont="1"/>
    <xf numFmtId="49" fontId="22" fillId="0" borderId="0" xfId="4" applyNumberFormat="1" applyFont="1" applyFill="1" applyBorder="1" applyAlignment="1">
      <alignment vertical="top" wrapText="1"/>
    </xf>
    <xf numFmtId="4" fontId="22" fillId="0" borderId="0" xfId="4" applyNumberFormat="1" applyFont="1" applyFill="1" applyBorder="1" applyAlignment="1">
      <alignment vertical="top" wrapText="1"/>
    </xf>
    <xf numFmtId="0" fontId="22" fillId="0" borderId="0" xfId="4" applyFont="1" applyFill="1" applyBorder="1" applyAlignment="1">
      <alignment vertical="top" wrapText="1"/>
    </xf>
    <xf numFmtId="4" fontId="22" fillId="0" borderId="0" xfId="0" applyNumberFormat="1" applyFont="1" applyFill="1" applyBorder="1" applyAlignment="1">
      <alignment vertical="top" wrapText="1"/>
    </xf>
    <xf numFmtId="0" fontId="22" fillId="0" borderId="0" xfId="4" applyFont="1" applyFill="1" applyAlignment="1">
      <alignment vertical="top" wrapText="1"/>
    </xf>
    <xf numFmtId="0" fontId="15" fillId="0" borderId="0" xfId="5" applyFont="1"/>
    <xf numFmtId="49" fontId="29" fillId="0" borderId="0" xfId="4" applyNumberFormat="1" applyFont="1" applyFill="1" applyBorder="1" applyAlignment="1">
      <alignment vertical="top" wrapText="1"/>
    </xf>
    <xf numFmtId="49" fontId="32" fillId="0" borderId="0" xfId="4" applyNumberFormat="1" applyFont="1" applyFill="1" applyBorder="1" applyAlignment="1">
      <alignment vertical="top" wrapText="1"/>
    </xf>
    <xf numFmtId="0" fontId="32" fillId="0" borderId="0" xfId="4" applyFont="1" applyFill="1" applyAlignment="1">
      <alignment vertical="top" wrapText="1"/>
    </xf>
    <xf numFmtId="4" fontId="32" fillId="0" borderId="0" xfId="4" applyNumberFormat="1" applyFont="1" applyFill="1" applyBorder="1" applyAlignment="1">
      <alignment vertical="top" wrapText="1"/>
    </xf>
    <xf numFmtId="4" fontId="29" fillId="0" borderId="0" xfId="4" quotePrefix="1" applyNumberFormat="1" applyFont="1" applyFill="1" applyBorder="1" applyAlignment="1">
      <alignment vertical="top" wrapText="1"/>
    </xf>
    <xf numFmtId="0" fontId="33" fillId="0" borderId="0" xfId="0" applyFont="1" applyFill="1" applyAlignment="1">
      <alignment vertical="top"/>
    </xf>
    <xf numFmtId="0" fontId="33" fillId="0" borderId="0" xfId="0" applyFont="1" applyFill="1" applyAlignment="1">
      <alignment vertical="top" wrapText="1"/>
    </xf>
    <xf numFmtId="0" fontId="14" fillId="0" borderId="0" xfId="5" applyFont="1" applyFill="1" applyBorder="1" applyAlignment="1">
      <alignment horizontal="left" vertical="top"/>
    </xf>
    <xf numFmtId="0" fontId="14" fillId="0" borderId="0" xfId="5" applyFont="1" applyFill="1" applyBorder="1" applyAlignment="1">
      <alignment horizontal="left"/>
    </xf>
    <xf numFmtId="4" fontId="14" fillId="0" borderId="0" xfId="5" applyNumberFormat="1" applyFont="1" applyFill="1" applyBorder="1" applyAlignment="1">
      <alignment horizontal="left"/>
    </xf>
    <xf numFmtId="0" fontId="15" fillId="0" borderId="0" xfId="5" applyFont="1" applyFill="1" applyBorder="1" applyAlignment="1">
      <alignment horizontal="left" vertical="top"/>
    </xf>
    <xf numFmtId="0" fontId="15" fillId="0" borderId="0" xfId="5" applyFont="1" applyFill="1" applyBorder="1" applyAlignment="1">
      <alignment horizontal="left"/>
    </xf>
    <xf numFmtId="4" fontId="11" fillId="0" borderId="0" xfId="0" applyNumberFormat="1" applyFont="1" applyFill="1" applyBorder="1" applyAlignment="1">
      <alignment vertical="top" wrapText="1"/>
    </xf>
    <xf numFmtId="0" fontId="11" fillId="0" borderId="0" xfId="4" applyFont="1" applyFill="1" applyAlignment="1">
      <alignment vertical="top" wrapText="1"/>
    </xf>
    <xf numFmtId="0" fontId="15" fillId="0" borderId="0" xfId="5" applyNumberFormat="1" applyFont="1" applyFill="1" applyAlignment="1">
      <alignment horizontal="left" vertical="top"/>
    </xf>
    <xf numFmtId="0" fontId="15" fillId="0" borderId="0" xfId="5" applyNumberFormat="1" applyFont="1" applyFill="1" applyAlignment="1">
      <alignment horizontal="left"/>
    </xf>
    <xf numFmtId="4" fontId="11" fillId="0" borderId="0" xfId="4" applyNumberFormat="1" applyFont="1" applyFill="1" applyBorder="1" applyAlignment="1">
      <alignment vertical="top" wrapText="1"/>
    </xf>
    <xf numFmtId="4" fontId="14" fillId="0" borderId="0" xfId="5" applyNumberFormat="1" applyFont="1" applyFill="1" applyBorder="1" applyAlignment="1">
      <alignment horizontal="right"/>
    </xf>
    <xf numFmtId="4" fontId="14" fillId="0" borderId="0" xfId="5" applyNumberFormat="1" applyFont="1" applyFill="1" applyBorder="1"/>
    <xf numFmtId="0" fontId="14" fillId="0" borderId="0" xfId="5" applyFont="1" applyFill="1" applyBorder="1" applyAlignment="1">
      <alignment horizontal="left" vertical="top" wrapText="1"/>
    </xf>
    <xf numFmtId="0" fontId="14" fillId="0" borderId="0" xfId="4" applyFont="1" applyBorder="1" applyAlignment="1"/>
    <xf numFmtId="4" fontId="14" fillId="0" borderId="0" xfId="4" applyNumberFormat="1" applyFont="1" applyFill="1" applyBorder="1" applyAlignment="1">
      <alignment vertical="top"/>
    </xf>
    <xf numFmtId="4" fontId="15" fillId="0" borderId="0" xfId="4" applyNumberFormat="1" applyFont="1" applyFill="1" applyBorder="1" applyAlignment="1">
      <alignment vertical="top"/>
    </xf>
    <xf numFmtId="0" fontId="15" fillId="0" borderId="0" xfId="4" applyFont="1" applyBorder="1" applyAlignment="1">
      <alignment horizontal="center"/>
    </xf>
    <xf numFmtId="0" fontId="41" fillId="0" borderId="0" xfId="2" applyFont="1" applyBorder="1" applyAlignment="1" applyProtection="1"/>
    <xf numFmtId="4" fontId="14" fillId="2" borderId="0" xfId="4" applyNumberFormat="1" applyFont="1" applyFill="1" applyBorder="1" applyAlignment="1" applyProtection="1">
      <alignment vertical="top"/>
      <protection locked="0"/>
    </xf>
    <xf numFmtId="4" fontId="14" fillId="7" borderId="0" xfId="4" applyNumberFormat="1" applyFont="1" applyFill="1" applyBorder="1" applyAlignment="1" applyProtection="1">
      <alignment vertical="top"/>
      <protection locked="0"/>
    </xf>
    <xf numFmtId="4" fontId="14" fillId="5" borderId="0" xfId="4" applyNumberFormat="1" applyFont="1" applyFill="1" applyBorder="1" applyAlignment="1" applyProtection="1">
      <alignment vertical="top"/>
      <protection locked="0"/>
    </xf>
    <xf numFmtId="4" fontId="14" fillId="6" borderId="0" xfId="4" applyNumberFormat="1" applyFont="1" applyFill="1" applyBorder="1" applyAlignment="1" applyProtection="1">
      <alignment vertical="top"/>
      <protection locked="0"/>
    </xf>
    <xf numFmtId="4" fontId="14" fillId="0" borderId="0" xfId="4" applyNumberFormat="1" applyFont="1" applyFill="1" applyBorder="1" applyAlignment="1" applyProtection="1">
      <alignment vertical="top"/>
      <protection locked="0"/>
    </xf>
    <xf numFmtId="0" fontId="14" fillId="0" borderId="0" xfId="4" applyFont="1" applyBorder="1" applyAlignment="1" applyProtection="1">
      <protection locked="0"/>
    </xf>
    <xf numFmtId="0" fontId="15" fillId="0" borderId="0" xfId="4" applyFont="1" applyBorder="1" applyAlignment="1" applyProtection="1">
      <alignment horizontal="center"/>
      <protection locked="0"/>
    </xf>
    <xf numFmtId="1" fontId="15" fillId="2" borderId="0" xfId="4" applyNumberFormat="1" applyFont="1" applyFill="1" applyBorder="1" applyAlignment="1" applyProtection="1">
      <alignment horizontal="center" vertical="top"/>
      <protection locked="0"/>
    </xf>
    <xf numFmtId="0" fontId="14" fillId="0" borderId="0" xfId="4" applyFont="1" applyBorder="1" applyAlignment="1">
      <alignment vertical="top"/>
    </xf>
    <xf numFmtId="4" fontId="14" fillId="2" borderId="0" xfId="4" applyNumberFormat="1" applyFont="1" applyFill="1" applyBorder="1" applyAlignment="1">
      <alignment vertical="top"/>
    </xf>
    <xf numFmtId="0" fontId="14" fillId="2" borderId="0" xfId="4" applyFont="1" applyFill="1" applyBorder="1" applyAlignment="1"/>
    <xf numFmtId="165" fontId="14" fillId="4" borderId="0" xfId="4" applyNumberFormat="1" applyFont="1" applyFill="1" applyBorder="1" applyAlignment="1" applyProtection="1">
      <alignment horizontal="right" vertical="top"/>
      <protection locked="0"/>
    </xf>
    <xf numFmtId="165" fontId="14" fillId="4" borderId="0" xfId="4" applyNumberFormat="1" applyFont="1" applyFill="1" applyBorder="1" applyAlignment="1">
      <alignment horizontal="right" vertical="top"/>
    </xf>
    <xf numFmtId="1" fontId="14" fillId="2" borderId="0" xfId="4" applyNumberFormat="1" applyFont="1" applyFill="1" applyBorder="1" applyAlignment="1" applyProtection="1">
      <alignment vertical="top"/>
      <protection locked="0"/>
    </xf>
    <xf numFmtId="3" fontId="14" fillId="2" borderId="0" xfId="4" applyNumberFormat="1" applyFont="1" applyFill="1" applyBorder="1" applyAlignment="1" applyProtection="1">
      <alignment horizontal="right" vertical="top"/>
      <protection locked="0"/>
    </xf>
    <xf numFmtId="0" fontId="14" fillId="0" borderId="0" xfId="4" applyFont="1" applyFill="1" applyBorder="1" applyAlignment="1"/>
    <xf numFmtId="1" fontId="14" fillId="0" borderId="0" xfId="4" applyNumberFormat="1" applyFont="1" applyFill="1" applyBorder="1" applyAlignment="1" applyProtection="1">
      <alignment vertical="top"/>
      <protection locked="0"/>
    </xf>
    <xf numFmtId="1" fontId="14" fillId="8" borderId="0" xfId="4" applyNumberFormat="1" applyFont="1" applyFill="1" applyBorder="1" applyAlignment="1" applyProtection="1">
      <alignment vertical="top"/>
      <protection locked="0"/>
    </xf>
    <xf numFmtId="0" fontId="14" fillId="0" borderId="0" xfId="4" applyNumberFormat="1" applyFont="1" applyBorder="1" applyAlignment="1"/>
    <xf numFmtId="14" fontId="14" fillId="0" borderId="0" xfId="4" applyNumberFormat="1" applyFont="1" applyBorder="1" applyAlignment="1"/>
    <xf numFmtId="3" fontId="14" fillId="8" borderId="0" xfId="4" applyNumberFormat="1" applyFont="1" applyFill="1" applyBorder="1" applyAlignment="1" applyProtection="1">
      <alignment horizontal="right" vertical="top"/>
      <protection locked="0"/>
    </xf>
    <xf numFmtId="1" fontId="14" fillId="8" borderId="0" xfId="4" applyNumberFormat="1" applyFont="1" applyFill="1" applyBorder="1" applyAlignment="1" applyProtection="1">
      <protection locked="0"/>
    </xf>
    <xf numFmtId="3" fontId="14" fillId="8" borderId="0" xfId="4" applyNumberFormat="1" applyFont="1" applyFill="1" applyBorder="1" applyAlignment="1" applyProtection="1">
      <protection locked="0"/>
    </xf>
    <xf numFmtId="4" fontId="14" fillId="0" borderId="0" xfId="4" applyNumberFormat="1" applyFont="1" applyBorder="1" applyAlignment="1"/>
    <xf numFmtId="0" fontId="14" fillId="2" borderId="0" xfId="4" applyNumberFormat="1" applyFont="1" applyFill="1" applyBorder="1" applyAlignment="1" applyProtection="1">
      <protection locked="0"/>
    </xf>
    <xf numFmtId="0" fontId="14" fillId="2" borderId="0" xfId="4" applyFont="1" applyFill="1" applyBorder="1" applyAlignment="1" applyProtection="1">
      <protection locked="0"/>
    </xf>
    <xf numFmtId="0" fontId="14" fillId="2" borderId="0" xfId="4" applyFont="1" applyFill="1" applyBorder="1" applyAlignment="1">
      <alignment horizontal="right"/>
    </xf>
    <xf numFmtId="0" fontId="41" fillId="3" borderId="0" xfId="2" applyFont="1" applyFill="1" applyAlignment="1" applyProtection="1"/>
    <xf numFmtId="0" fontId="14" fillId="0" borderId="0" xfId="0" applyFont="1" applyFill="1"/>
    <xf numFmtId="0" fontId="14" fillId="0" borderId="0" xfId="0" applyFont="1" applyFill="1" applyAlignment="1">
      <alignment vertical="top"/>
    </xf>
    <xf numFmtId="4" fontId="14" fillId="2" borderId="0" xfId="0" applyNumberFormat="1" applyFont="1" applyFill="1"/>
    <xf numFmtId="0" fontId="15" fillId="0" borderId="0" xfId="0" applyFont="1" applyFill="1" applyBorder="1" applyAlignment="1">
      <alignment vertical="top"/>
    </xf>
    <xf numFmtId="4" fontId="14" fillId="0" borderId="0" xfId="0" applyNumberFormat="1" applyFont="1"/>
    <xf numFmtId="4" fontId="14" fillId="0" borderId="0" xfId="0" applyNumberFormat="1" applyFont="1" applyFill="1"/>
    <xf numFmtId="0" fontId="15" fillId="0" borderId="0" xfId="0" applyFont="1" applyFill="1" applyAlignment="1">
      <alignment vertical="top"/>
    </xf>
    <xf numFmtId="0" fontId="14" fillId="0" borderId="0" xfId="5" applyFont="1"/>
    <xf numFmtId="0" fontId="14" fillId="0" borderId="0" xfId="8" applyFont="1" applyFill="1" applyBorder="1"/>
    <xf numFmtId="0" fontId="14" fillId="0" borderId="0" xfId="7" applyFont="1" applyFill="1" applyProtection="1">
      <protection locked="0"/>
    </xf>
    <xf numFmtId="4" fontId="14" fillId="6" borderId="0" xfId="0" applyNumberFormat="1" applyFont="1" applyFill="1"/>
    <xf numFmtId="4" fontId="14" fillId="2" borderId="0" xfId="0" applyNumberFormat="1" applyFont="1" applyFill="1" applyBorder="1"/>
    <xf numFmtId="167" fontId="15" fillId="0" borderId="0" xfId="7" applyNumberFormat="1" applyFont="1" applyFill="1" applyAlignment="1" applyProtection="1">
      <alignment horizontal="left"/>
    </xf>
    <xf numFmtId="0" fontId="14" fillId="0" borderId="0" xfId="7" applyFont="1" applyFill="1" applyBorder="1" applyProtection="1">
      <protection locked="0"/>
    </xf>
    <xf numFmtId="0" fontId="15" fillId="0" borderId="0" xfId="7" applyFont="1" applyFill="1"/>
    <xf numFmtId="0" fontId="15" fillId="0" borderId="0" xfId="7" applyFont="1" applyFill="1" applyBorder="1"/>
    <xf numFmtId="0" fontId="14" fillId="0" borderId="0" xfId="7" applyFont="1" applyFill="1" applyBorder="1"/>
    <xf numFmtId="0" fontId="15" fillId="0" borderId="0" xfId="7" applyFont="1" applyFill="1" applyBorder="1" applyAlignment="1" applyProtection="1">
      <alignment horizontal="right"/>
      <protection locked="0"/>
    </xf>
    <xf numFmtId="164" fontId="15" fillId="0" borderId="0" xfId="7" applyNumberFormat="1" applyFont="1" applyFill="1" applyBorder="1" applyAlignment="1" applyProtection="1">
      <protection locked="0"/>
    </xf>
    <xf numFmtId="0" fontId="15" fillId="0" borderId="7" xfId="7" applyFont="1" applyFill="1" applyBorder="1" applyAlignment="1" applyProtection="1">
      <alignment horizontal="center" vertical="center"/>
      <protection locked="0"/>
    </xf>
    <xf numFmtId="0" fontId="15" fillId="0" borderId="0" xfId="7" applyFont="1" applyFill="1" applyBorder="1" applyAlignment="1" applyProtection="1">
      <alignment horizontal="center" vertical="center"/>
      <protection locked="0"/>
    </xf>
    <xf numFmtId="166" fontId="14" fillId="6" borderId="8" xfId="7" applyNumberFormat="1" applyFont="1" applyFill="1" applyBorder="1" applyAlignment="1" applyProtection="1">
      <alignment horizontal="center" vertical="center"/>
      <protection locked="0"/>
    </xf>
    <xf numFmtId="166" fontId="14" fillId="0" borderId="0" xfId="7" applyNumberFormat="1" applyFont="1" applyFill="1" applyBorder="1" applyAlignment="1" applyProtection="1">
      <alignment horizontal="center" vertical="center"/>
      <protection locked="0"/>
    </xf>
    <xf numFmtId="166" fontId="14" fillId="2" borderId="8" xfId="7" applyNumberFormat="1" applyFont="1" applyFill="1" applyBorder="1" applyAlignment="1" applyProtection="1">
      <alignment horizontal="center" vertical="center"/>
      <protection locked="0"/>
    </xf>
    <xf numFmtId="166" fontId="14" fillId="2" borderId="8" xfId="7" applyNumberFormat="1" applyFont="1" applyFill="1" applyBorder="1" applyAlignment="1" applyProtection="1">
      <alignment vertical="center"/>
      <protection locked="0"/>
    </xf>
    <xf numFmtId="166" fontId="14" fillId="0" borderId="0" xfId="7" applyNumberFormat="1" applyFont="1" applyFill="1" applyBorder="1" applyAlignment="1" applyProtection="1">
      <alignment vertical="center"/>
      <protection locked="0"/>
    </xf>
    <xf numFmtId="166" fontId="15" fillId="6" borderId="9" xfId="7" applyNumberFormat="1" applyFont="1" applyFill="1" applyBorder="1" applyAlignment="1" applyProtection="1">
      <alignment vertical="center"/>
      <protection locked="0"/>
    </xf>
    <xf numFmtId="166" fontId="15" fillId="0" borderId="0" xfId="7" applyNumberFormat="1" applyFont="1" applyFill="1" applyBorder="1" applyAlignment="1" applyProtection="1">
      <alignment vertical="center"/>
      <protection locked="0"/>
    </xf>
    <xf numFmtId="0" fontId="15" fillId="0" borderId="0" xfId="7" applyFont="1" applyFill="1" applyBorder="1" applyAlignment="1" applyProtection="1">
      <alignment horizontal="left" vertical="center"/>
      <protection locked="0"/>
    </xf>
    <xf numFmtId="166" fontId="15" fillId="6" borderId="10" xfId="7" applyNumberFormat="1" applyFont="1" applyFill="1" applyBorder="1" applyAlignment="1" applyProtection="1">
      <alignment vertical="center"/>
      <protection locked="0"/>
    </xf>
    <xf numFmtId="4" fontId="15" fillId="0" borderId="11" xfId="7" applyNumberFormat="1" applyFont="1" applyFill="1" applyBorder="1" applyAlignment="1" applyProtection="1">
      <alignment horizontal="center" vertical="center"/>
      <protection locked="0"/>
    </xf>
    <xf numFmtId="166" fontId="14" fillId="6" borderId="8" xfId="7" applyNumberFormat="1" applyFont="1" applyFill="1" applyBorder="1" applyAlignment="1" applyProtection="1">
      <alignment vertical="center"/>
      <protection locked="0"/>
    </xf>
    <xf numFmtId="166" fontId="14" fillId="6" borderId="10" xfId="7" applyNumberFormat="1" applyFont="1" applyFill="1" applyBorder="1" applyAlignment="1" applyProtection="1">
      <alignment vertical="center"/>
      <protection locked="0"/>
    </xf>
    <xf numFmtId="166" fontId="14" fillId="0" borderId="8" xfId="7" applyNumberFormat="1" applyFont="1" applyFill="1" applyBorder="1" applyAlignment="1" applyProtection="1">
      <alignment vertical="center"/>
      <protection locked="0"/>
    </xf>
    <xf numFmtId="166" fontId="14" fillId="0" borderId="10" xfId="7" applyNumberFormat="1" applyFont="1" applyFill="1" applyBorder="1" applyAlignment="1" applyProtection="1">
      <alignment vertical="center"/>
      <protection locked="0"/>
    </xf>
    <xf numFmtId="166" fontId="14" fillId="2" borderId="10" xfId="7" applyNumberFormat="1" applyFont="1" applyFill="1" applyBorder="1" applyAlignment="1" applyProtection="1">
      <alignment vertical="center"/>
      <protection locked="0"/>
    </xf>
    <xf numFmtId="166" fontId="15" fillId="6" borderId="8" xfId="7" applyNumberFormat="1" applyFont="1" applyFill="1" applyBorder="1" applyAlignment="1" applyProtection="1">
      <alignment vertical="center"/>
      <protection locked="0"/>
    </xf>
    <xf numFmtId="166" fontId="15" fillId="0" borderId="21" xfId="7" applyNumberFormat="1" applyFont="1" applyFill="1" applyBorder="1" applyAlignment="1" applyProtection="1">
      <alignment vertical="center"/>
      <protection locked="0"/>
    </xf>
    <xf numFmtId="0" fontId="14" fillId="0" borderId="0" xfId="7" applyFont="1" applyFill="1" applyBorder="1" applyAlignment="1">
      <alignment horizontal="left"/>
    </xf>
    <xf numFmtId="0" fontId="15" fillId="0" borderId="0" xfId="7" applyFont="1" applyFill="1" applyBorder="1" applyAlignment="1" applyProtection="1">
      <alignment horizontal="left"/>
      <protection locked="0"/>
    </xf>
    <xf numFmtId="164" fontId="15" fillId="0" borderId="10" xfId="7" applyNumberFormat="1" applyFont="1" applyFill="1" applyBorder="1" applyAlignment="1" applyProtection="1">
      <protection locked="0"/>
    </xf>
    <xf numFmtId="164" fontId="14" fillId="0" borderId="0" xfId="7" applyNumberFormat="1" applyFont="1" applyFill="1" applyBorder="1"/>
    <xf numFmtId="4" fontId="15" fillId="0" borderId="7" xfId="7" applyNumberFormat="1" applyFont="1" applyFill="1" applyBorder="1" applyAlignment="1" applyProtection="1">
      <alignment horizontal="center" vertical="center"/>
      <protection locked="0"/>
    </xf>
    <xf numFmtId="166" fontId="14" fillId="6" borderId="12" xfId="7" applyNumberFormat="1" applyFont="1" applyFill="1" applyBorder="1" applyAlignment="1" applyProtection="1">
      <alignment vertical="center"/>
      <protection locked="0"/>
    </xf>
    <xf numFmtId="166" fontId="15" fillId="0" borderId="8" xfId="7" applyNumberFormat="1" applyFont="1" applyFill="1" applyBorder="1" applyAlignment="1" applyProtection="1">
      <alignment vertical="center"/>
      <protection locked="0"/>
    </xf>
    <xf numFmtId="166" fontId="15" fillId="2" borderId="8" xfId="7" applyNumberFormat="1" applyFont="1" applyFill="1" applyBorder="1" applyAlignment="1" applyProtection="1">
      <alignment vertical="center"/>
      <protection locked="0"/>
    </xf>
    <xf numFmtId="166" fontId="15" fillId="0" borderId="9" xfId="7" applyNumberFormat="1" applyFont="1" applyFill="1" applyBorder="1" applyAlignment="1" applyProtection="1">
      <alignment vertical="center"/>
      <protection locked="0"/>
    </xf>
    <xf numFmtId="166" fontId="14" fillId="2" borderId="8" xfId="7" applyNumberFormat="1" applyFont="1" applyFill="1" applyBorder="1" applyAlignment="1">
      <alignment vertical="center"/>
    </xf>
    <xf numFmtId="166" fontId="15" fillId="6" borderId="8" xfId="7" applyNumberFormat="1" applyFont="1" applyFill="1" applyBorder="1" applyAlignment="1">
      <alignment vertical="center"/>
    </xf>
    <xf numFmtId="166" fontId="15" fillId="2" borderId="8" xfId="7" applyNumberFormat="1" applyFont="1" applyFill="1" applyBorder="1" applyAlignment="1">
      <alignment vertical="center"/>
    </xf>
    <xf numFmtId="166" fontId="14" fillId="6" borderId="8" xfId="7" applyNumberFormat="1" applyFont="1" applyFill="1" applyBorder="1" applyAlignment="1">
      <alignment vertical="center"/>
    </xf>
    <xf numFmtId="0" fontId="14" fillId="0" borderId="0" xfId="7" applyFont="1" applyFill="1" applyBorder="1" applyAlignment="1">
      <alignment horizontal="left" vertical="center"/>
    </xf>
    <xf numFmtId="0" fontId="14" fillId="0" borderId="0" xfId="7" applyFont="1" applyFill="1" applyBorder="1" applyAlignment="1">
      <alignment vertical="center"/>
    </xf>
    <xf numFmtId="166" fontId="15" fillId="6" borderId="9" xfId="7" applyNumberFormat="1" applyFont="1" applyFill="1" applyBorder="1" applyAlignment="1">
      <alignment vertical="center"/>
    </xf>
    <xf numFmtId="166" fontId="15" fillId="0" borderId="9" xfId="7" applyNumberFormat="1" applyFont="1" applyFill="1" applyBorder="1" applyAlignment="1">
      <alignment vertical="center"/>
    </xf>
    <xf numFmtId="0" fontId="15" fillId="0" borderId="0" xfId="7" applyFont="1" applyFill="1" applyBorder="1" applyAlignment="1">
      <alignment horizontal="left" vertical="center"/>
    </xf>
    <xf numFmtId="164" fontId="14" fillId="0" borderId="10" xfId="7" applyNumberFormat="1" applyFont="1" applyFill="1" applyBorder="1" applyAlignment="1">
      <alignment vertical="center"/>
    </xf>
    <xf numFmtId="164" fontId="14" fillId="0" borderId="0" xfId="7" applyNumberFormat="1" applyFont="1" applyFill="1" applyBorder="1" applyAlignment="1">
      <alignment vertical="center"/>
    </xf>
    <xf numFmtId="166" fontId="15" fillId="2" borderId="10" xfId="7" applyNumberFormat="1" applyFont="1" applyFill="1" applyBorder="1" applyAlignment="1">
      <alignment vertical="center"/>
    </xf>
    <xf numFmtId="166" fontId="14" fillId="2" borderId="10" xfId="7" applyNumberFormat="1" applyFont="1" applyFill="1" applyBorder="1" applyAlignment="1">
      <alignment vertical="center"/>
    </xf>
    <xf numFmtId="166" fontId="15" fillId="6" borderId="10" xfId="7" applyNumberFormat="1" applyFont="1" applyFill="1" applyBorder="1" applyAlignment="1">
      <alignment vertical="center"/>
    </xf>
    <xf numFmtId="166" fontId="15" fillId="6" borderId="21" xfId="7" applyNumberFormat="1" applyFont="1" applyFill="1" applyBorder="1" applyAlignment="1" applyProtection="1">
      <alignment vertical="center"/>
      <protection locked="0"/>
    </xf>
    <xf numFmtId="166" fontId="14" fillId="2" borderId="12" xfId="7" applyNumberFormat="1" applyFont="1" applyFill="1" applyBorder="1" applyAlignment="1" applyProtection="1">
      <alignment vertical="center"/>
      <protection locked="0"/>
    </xf>
    <xf numFmtId="166" fontId="15" fillId="2" borderId="9" xfId="7" applyNumberFormat="1" applyFont="1" applyFill="1" applyBorder="1" applyAlignment="1" applyProtection="1">
      <alignment vertical="center"/>
      <protection locked="0"/>
    </xf>
    <xf numFmtId="0" fontId="14" fillId="2" borderId="0" xfId="0" applyFont="1" applyFill="1" applyAlignment="1">
      <alignment horizontal="center"/>
    </xf>
    <xf numFmtId="0" fontId="14" fillId="2" borderId="0" xfId="0" applyFont="1" applyFill="1"/>
    <xf numFmtId="0" fontId="14" fillId="3" borderId="0" xfId="2" applyFont="1" applyFill="1" applyAlignment="1" applyProtection="1"/>
    <xf numFmtId="4" fontId="14" fillId="2" borderId="4" xfId="0" applyNumberFormat="1" applyFont="1" applyFill="1" applyBorder="1"/>
    <xf numFmtId="0" fontId="15" fillId="0" borderId="6" xfId="0" applyFont="1" applyBorder="1"/>
    <xf numFmtId="4" fontId="15" fillId="0" borderId="16" xfId="0" applyNumberFormat="1" applyFont="1" applyBorder="1" applyAlignment="1">
      <alignment horizontal="center"/>
    </xf>
    <xf numFmtId="4" fontId="15" fillId="0" borderId="2" xfId="0" applyNumberFormat="1" applyFont="1" applyBorder="1" applyAlignment="1">
      <alignment horizontal="center"/>
    </xf>
    <xf numFmtId="0" fontId="14" fillId="0" borderId="17" xfId="0" applyFont="1" applyBorder="1"/>
    <xf numFmtId="4" fontId="14" fillId="0" borderId="3" xfId="0" applyNumberFormat="1" applyFont="1" applyBorder="1"/>
    <xf numFmtId="4" fontId="14" fillId="0" borderId="18" xfId="0" applyNumberFormat="1" applyFont="1" applyBorder="1"/>
    <xf numFmtId="0" fontId="14" fillId="0" borderId="13" xfId="0" applyFont="1" applyBorder="1"/>
    <xf numFmtId="4" fontId="14" fillId="2" borderId="14" xfId="0" applyNumberFormat="1" applyFont="1" applyFill="1" applyBorder="1"/>
    <xf numFmtId="0" fontId="14" fillId="2" borderId="13" xfId="0" applyFont="1" applyFill="1" applyBorder="1" applyAlignment="1">
      <alignment horizontal="left"/>
    </xf>
    <xf numFmtId="4" fontId="14" fillId="0" borderId="0" xfId="0" applyNumberFormat="1" applyFont="1" applyBorder="1"/>
    <xf numFmtId="4" fontId="14" fillId="0" borderId="14" xfId="0" applyNumberFormat="1" applyFont="1" applyBorder="1"/>
    <xf numFmtId="0" fontId="14" fillId="2" borderId="19" xfId="0" applyFont="1" applyFill="1" applyBorder="1" applyAlignment="1">
      <alignment horizontal="left"/>
    </xf>
    <xf numFmtId="4" fontId="14" fillId="2" borderId="15" xfId="0" applyNumberFormat="1" applyFont="1" applyFill="1" applyBorder="1"/>
    <xf numFmtId="0" fontId="15" fillId="0" borderId="6" xfId="0" applyFont="1" applyBorder="1" applyAlignment="1">
      <alignment wrapText="1"/>
    </xf>
    <xf numFmtId="4" fontId="14" fillId="2" borderId="3" xfId="0" applyNumberFormat="1" applyFont="1" applyFill="1" applyBorder="1"/>
    <xf numFmtId="4" fontId="14" fillId="2" borderId="18" xfId="0" applyNumberFormat="1" applyFont="1" applyFill="1" applyBorder="1"/>
    <xf numFmtId="0" fontId="14" fillId="0" borderId="19" xfId="0" applyFont="1" applyBorder="1"/>
    <xf numFmtId="0" fontId="14" fillId="0" borderId="16" xfId="0" applyFont="1" applyFill="1" applyBorder="1"/>
    <xf numFmtId="4" fontId="14" fillId="0" borderId="16" xfId="0" applyNumberFormat="1" applyFont="1" applyFill="1" applyBorder="1"/>
    <xf numFmtId="4" fontId="14" fillId="0" borderId="13" xfId="0" applyNumberFormat="1" applyFont="1" applyBorder="1"/>
    <xf numFmtId="4" fontId="15" fillId="0" borderId="16" xfId="0" applyNumberFormat="1" applyFont="1" applyFill="1" applyBorder="1" applyAlignment="1">
      <alignment horizontal="center"/>
    </xf>
    <xf numFmtId="0" fontId="15" fillId="2" borderId="0" xfId="0" applyFont="1" applyFill="1"/>
    <xf numFmtId="0" fontId="43" fillId="0" borderId="0" xfId="0" applyFont="1" applyAlignment="1"/>
    <xf numFmtId="0" fontId="14" fillId="0" borderId="0" xfId="0" applyFont="1" applyFill="1" applyBorder="1" applyAlignment="1">
      <alignment vertical="center"/>
    </xf>
    <xf numFmtId="4" fontId="14" fillId="0" borderId="0" xfId="6" applyFont="1" applyAlignment="1">
      <alignment horizontal="right" vertical="top" wrapText="1"/>
    </xf>
    <xf numFmtId="0" fontId="14" fillId="0" borderId="0" xfId="5" applyNumberFormat="1" applyFont="1" applyAlignment="1">
      <alignment horizontal="left" vertical="top"/>
    </xf>
    <xf numFmtId="0" fontId="14" fillId="0" borderId="0" xfId="5" applyNumberFormat="1" applyFont="1" applyAlignment="1">
      <alignment horizontal="left"/>
    </xf>
    <xf numFmtId="4" fontId="14" fillId="0" borderId="0" xfId="5" applyNumberFormat="1" applyFont="1" applyAlignment="1">
      <alignment horizontal="left"/>
    </xf>
    <xf numFmtId="4" fontId="14" fillId="0" borderId="0" xfId="5" applyNumberFormat="1" applyFont="1"/>
    <xf numFmtId="49" fontId="42" fillId="0" borderId="0" xfId="3" applyNumberFormat="1" applyFont="1" applyAlignment="1" applyProtection="1"/>
    <xf numFmtId="0" fontId="14" fillId="0" borderId="0" xfId="5" applyFont="1" applyAlignment="1">
      <alignment horizontal="left"/>
    </xf>
    <xf numFmtId="0" fontId="15" fillId="0" borderId="0" xfId="5" applyNumberFormat="1" applyFont="1" applyAlignment="1">
      <alignment vertical="center" wrapText="1"/>
    </xf>
    <xf numFmtId="49" fontId="14" fillId="0" borderId="0" xfId="5" applyNumberFormat="1" applyFont="1"/>
    <xf numFmtId="0" fontId="14" fillId="0" borderId="0" xfId="5" applyNumberFormat="1" applyFont="1" applyFill="1" applyAlignment="1">
      <alignment horizontal="left" vertical="top"/>
    </xf>
    <xf numFmtId="0" fontId="15" fillId="0" borderId="0" xfId="5" applyNumberFormat="1" applyFont="1" applyFill="1" applyAlignment="1">
      <alignment horizontal="right"/>
    </xf>
    <xf numFmtId="0" fontId="14" fillId="0" borderId="0" xfId="5" applyNumberFormat="1" applyFont="1" applyFill="1" applyAlignment="1">
      <alignment horizontal="left"/>
    </xf>
    <xf numFmtId="0" fontId="15" fillId="0" borderId="0" xfId="5" applyNumberFormat="1" applyFont="1" applyAlignment="1">
      <alignment horizontal="right"/>
    </xf>
    <xf numFmtId="0" fontId="15" fillId="0" borderId="0" xfId="3" applyNumberFormat="1" applyFont="1" applyAlignment="1" applyProtection="1"/>
    <xf numFmtId="0" fontId="15" fillId="0" borderId="0" xfId="3" applyNumberFormat="1" applyFont="1" applyFill="1" applyAlignment="1" applyProtection="1">
      <alignment horizontal="right"/>
    </xf>
    <xf numFmtId="0" fontId="48" fillId="0" borderId="0" xfId="3" applyNumberFormat="1" applyFont="1" applyAlignment="1" applyProtection="1"/>
    <xf numFmtId="0" fontId="15" fillId="0" borderId="0" xfId="2" applyNumberFormat="1" applyFont="1" applyAlignment="1" applyProtection="1"/>
    <xf numFmtId="0" fontId="15" fillId="0" borderId="0" xfId="2" applyNumberFormat="1" applyFont="1" applyFill="1" applyAlignment="1" applyProtection="1"/>
    <xf numFmtId="0" fontId="15" fillId="0" borderId="0" xfId="3" applyNumberFormat="1" applyFont="1" applyFill="1" applyAlignment="1" applyProtection="1"/>
    <xf numFmtId="0" fontId="48" fillId="0" borderId="0" xfId="3" applyNumberFormat="1" applyFont="1" applyFill="1" applyAlignment="1" applyProtection="1"/>
    <xf numFmtId="0" fontId="15" fillId="0" borderId="0" xfId="3" applyNumberFormat="1" applyFont="1" applyAlignment="1" applyProtection="1">
      <alignment horizontal="left"/>
    </xf>
    <xf numFmtId="0" fontId="15" fillId="0" borderId="0" xfId="3" applyNumberFormat="1" applyFont="1" applyFill="1" applyAlignment="1" applyProtection="1">
      <alignment horizontal="left"/>
    </xf>
    <xf numFmtId="0" fontId="48" fillId="0" borderId="0" xfId="3" applyNumberFormat="1" applyFont="1" applyFill="1" applyAlignment="1" applyProtection="1">
      <alignment horizontal="left"/>
    </xf>
    <xf numFmtId="0" fontId="28" fillId="0" borderId="0" xfId="5" applyFont="1"/>
    <xf numFmtId="0" fontId="14" fillId="0" borderId="0" xfId="5" applyNumberFormat="1" applyFont="1" applyBorder="1" applyAlignment="1">
      <alignment horizontal="left" vertical="top"/>
    </xf>
    <xf numFmtId="0" fontId="14" fillId="0" borderId="0" xfId="5" applyNumberFormat="1" applyFont="1" applyBorder="1" applyAlignment="1">
      <alignment horizontal="left"/>
    </xf>
    <xf numFmtId="0" fontId="14" fillId="0" borderId="0" xfId="5" applyNumberFormat="1" applyFont="1" applyBorder="1" applyAlignment="1">
      <alignment horizontal="right"/>
    </xf>
    <xf numFmtId="0" fontId="14" fillId="0" borderId="0" xfId="5" applyNumberFormat="1" applyFont="1" applyBorder="1"/>
    <xf numFmtId="0" fontId="16" fillId="0" borderId="0" xfId="5" applyFont="1" applyBorder="1"/>
    <xf numFmtId="0" fontId="14" fillId="0" borderId="0" xfId="5" applyNumberFormat="1" applyFont="1" applyFill="1" applyBorder="1" applyAlignment="1">
      <alignment horizontal="left" vertical="top"/>
    </xf>
    <xf numFmtId="0" fontId="14" fillId="0" borderId="0" xfId="0" applyNumberFormat="1" applyFont="1" applyFill="1" applyBorder="1" applyAlignment="1">
      <alignment horizontal="left"/>
    </xf>
    <xf numFmtId="0" fontId="14" fillId="0" borderId="0" xfId="5" applyNumberFormat="1" applyFont="1" applyFill="1" applyBorder="1" applyAlignment="1">
      <alignment horizontal="left"/>
    </xf>
    <xf numFmtId="0" fontId="14" fillId="0" borderId="0" xfId="5" applyNumberFormat="1" applyFont="1" applyFill="1" applyBorder="1" applyAlignment="1">
      <alignment horizontal="right"/>
    </xf>
    <xf numFmtId="0" fontId="14" fillId="0" borderId="0" xfId="5" applyNumberFormat="1" applyFont="1" applyFill="1" applyBorder="1"/>
    <xf numFmtId="0" fontId="14" fillId="0" borderId="0" xfId="5" applyNumberFormat="1" applyFont="1" applyAlignment="1">
      <alignment horizontal="justify" vertical="top" wrapText="1"/>
    </xf>
    <xf numFmtId="0" fontId="14" fillId="0" borderId="0" xfId="5" applyNumberFormat="1" applyFont="1" applyFill="1" applyBorder="1" applyAlignment="1">
      <alignment horizontal="center"/>
    </xf>
    <xf numFmtId="0" fontId="14" fillId="0" borderId="0" xfId="5" applyNumberFormat="1" applyFont="1" applyFill="1" applyBorder="1" applyAlignment="1"/>
    <xf numFmtId="0" fontId="14" fillId="0" borderId="0" xfId="5" applyNumberFormat="1" applyFont="1" applyFill="1" applyBorder="1" applyAlignment="1">
      <alignment horizontal="center" vertical="center"/>
    </xf>
    <xf numFmtId="0" fontId="14" fillId="0" borderId="0" xfId="5" applyNumberFormat="1" applyFont="1" applyFill="1" applyBorder="1" applyAlignment="1">
      <alignment vertical="top" wrapText="1"/>
    </xf>
    <xf numFmtId="4" fontId="14" fillId="0" borderId="0" xfId="5" applyNumberFormat="1" applyFont="1" applyFill="1"/>
    <xf numFmtId="0" fontId="14" fillId="0" borderId="0" xfId="5" applyFont="1" applyBorder="1" applyAlignment="1">
      <alignment horizontal="center" vertical="top" wrapText="1"/>
    </xf>
    <xf numFmtId="168" fontId="14" fillId="0" borderId="0" xfId="5" applyNumberFormat="1" applyFont="1" applyBorder="1" applyAlignment="1">
      <alignment horizontal="center" vertical="top" wrapText="1"/>
    </xf>
    <xf numFmtId="0" fontId="14" fillId="0" borderId="0" xfId="5" applyFont="1" applyFill="1" applyBorder="1" applyAlignment="1">
      <alignment vertical="top" wrapText="1"/>
    </xf>
    <xf numFmtId="0" fontId="14" fillId="0" borderId="0" xfId="5" applyFont="1" applyAlignment="1">
      <alignment horizontal="left" vertical="top"/>
    </xf>
    <xf numFmtId="4" fontId="14" fillId="0" borderId="0" xfId="5" applyNumberFormat="1" applyFont="1" applyAlignment="1">
      <alignment horizontal="right"/>
    </xf>
    <xf numFmtId="0" fontId="14" fillId="0" borderId="0" xfId="5" applyFont="1" applyAlignment="1">
      <alignment horizontal="left" wrapText="1"/>
    </xf>
    <xf numFmtId="4" fontId="14" fillId="0" borderId="0" xfId="5" applyNumberFormat="1" applyFont="1" applyFill="1" applyAlignment="1">
      <alignment horizontal="left"/>
    </xf>
    <xf numFmtId="0" fontId="14" fillId="0" borderId="0" xfId="5" applyFont="1" applyFill="1" applyAlignment="1">
      <alignment horizontal="left"/>
    </xf>
    <xf numFmtId="0" fontId="14" fillId="0" borderId="0" xfId="5" applyFont="1" applyFill="1" applyAlignment="1">
      <alignment horizontal="left" vertical="top"/>
    </xf>
    <xf numFmtId="0" fontId="14" fillId="0" borderId="0" xfId="5" applyFont="1" applyFill="1" applyAlignment="1">
      <alignment horizontal="center"/>
    </xf>
    <xf numFmtId="4" fontId="14" fillId="2" borderId="0" xfId="5" applyNumberFormat="1" applyFont="1" applyFill="1" applyBorder="1" applyAlignment="1">
      <alignment horizontal="left"/>
    </xf>
    <xf numFmtId="0" fontId="14" fillId="2" borderId="0" xfId="5" applyFont="1" applyFill="1" applyAlignment="1">
      <alignment horizontal="left"/>
    </xf>
    <xf numFmtId="0" fontId="15" fillId="0" borderId="0" xfId="5" quotePrefix="1" applyNumberFormat="1" applyFont="1" applyAlignment="1">
      <alignment horizontal="right"/>
    </xf>
    <xf numFmtId="0" fontId="15" fillId="0" borderId="0" xfId="3" applyNumberFormat="1" applyFont="1" applyAlignment="1" applyProtection="1">
      <alignment horizontal="right"/>
    </xf>
    <xf numFmtId="0" fontId="15" fillId="0" borderId="0" xfId="3" quotePrefix="1" applyNumberFormat="1" applyFont="1" applyAlignment="1" applyProtection="1">
      <alignment horizontal="right"/>
    </xf>
    <xf numFmtId="0" fontId="15" fillId="0" borderId="0" xfId="3" quotePrefix="1" applyNumberFormat="1" applyFont="1" applyFill="1" applyAlignment="1" applyProtection="1">
      <alignment horizontal="right"/>
    </xf>
    <xf numFmtId="0" fontId="15" fillId="11" borderId="0" xfId="2" applyNumberFormat="1" applyFont="1" applyFill="1" applyAlignment="1" applyProtection="1"/>
    <xf numFmtId="0" fontId="15" fillId="11" borderId="0" xfId="3" applyNumberFormat="1" applyFont="1" applyFill="1" applyAlignment="1" applyProtection="1"/>
    <xf numFmtId="0" fontId="15" fillId="0" borderId="0" xfId="2" applyNumberFormat="1" applyFont="1" applyAlignment="1" applyProtection="1">
      <alignment horizontal="left"/>
    </xf>
    <xf numFmtId="0" fontId="48" fillId="0" borderId="0" xfId="3" applyNumberFormat="1" applyFont="1" applyAlignment="1" applyProtection="1">
      <alignment horizontal="left"/>
    </xf>
    <xf numFmtId="0" fontId="15" fillId="0" borderId="0" xfId="5" quotePrefix="1" applyNumberFormat="1" applyFont="1" applyFill="1" applyAlignment="1">
      <alignment horizontal="right"/>
    </xf>
    <xf numFmtId="166" fontId="15" fillId="9" borderId="8" xfId="7" applyNumberFormat="1" applyFont="1" applyFill="1" applyBorder="1" applyAlignment="1">
      <alignment vertical="center"/>
    </xf>
    <xf numFmtId="166" fontId="15" fillId="9" borderId="10" xfId="7" applyNumberFormat="1" applyFont="1" applyFill="1" applyBorder="1" applyAlignment="1">
      <alignment vertical="center"/>
    </xf>
    <xf numFmtId="0" fontId="14" fillId="0" borderId="0" xfId="7" applyFont="1" applyFill="1" applyBorder="1" applyAlignment="1" applyProtection="1">
      <alignment horizontal="left" vertical="center" indent="2"/>
      <protection locked="0"/>
    </xf>
    <xf numFmtId="4" fontId="14" fillId="0" borderId="20" xfId="7" applyNumberFormat="1" applyFont="1" applyFill="1" applyBorder="1" applyAlignment="1" applyProtection="1">
      <alignment horizontal="left" vertical="center" indent="2"/>
      <protection locked="0"/>
    </xf>
    <xf numFmtId="0" fontId="11" fillId="0" borderId="0" xfId="4" quotePrefix="1" applyFont="1" applyFill="1" applyAlignment="1">
      <alignment vertical="top" wrapText="1"/>
    </xf>
    <xf numFmtId="0" fontId="29" fillId="0" borderId="0" xfId="4" applyFont="1" applyFill="1" applyAlignment="1">
      <alignment vertical="top" wrapText="1"/>
    </xf>
    <xf numFmtId="0" fontId="14" fillId="0" borderId="0" xfId="0" applyFont="1"/>
    <xf numFmtId="49" fontId="11" fillId="0" borderId="0" xfId="4" applyNumberFormat="1" applyFont="1" applyFill="1" applyBorder="1" applyAlignment="1">
      <alignment vertical="top" wrapText="1"/>
    </xf>
    <xf numFmtId="0" fontId="47" fillId="0" borderId="0" xfId="0" applyFont="1" applyAlignment="1"/>
    <xf numFmtId="4" fontId="29" fillId="0" borderId="0" xfId="4" applyNumberFormat="1" applyFont="1" applyFill="1" applyBorder="1" applyAlignment="1">
      <alignment vertical="top" wrapText="1"/>
    </xf>
    <xf numFmtId="0" fontId="14" fillId="0" borderId="0" xfId="5" applyFont="1" applyFill="1" applyBorder="1"/>
    <xf numFmtId="0" fontId="14" fillId="0" borderId="0" xfId="5" applyFont="1" applyBorder="1"/>
    <xf numFmtId="0" fontId="14" fillId="0" borderId="0" xfId="5" applyFont="1" applyFill="1" applyBorder="1" applyAlignment="1">
      <alignment horizontal="left" vertical="top" wrapText="1"/>
    </xf>
    <xf numFmtId="0" fontId="14" fillId="2" borderId="0" xfId="5" applyFont="1" applyFill="1" applyBorder="1" applyAlignment="1">
      <alignment horizontal="left" vertical="top" wrapText="1"/>
    </xf>
    <xf numFmtId="164" fontId="14" fillId="0" borderId="5" xfId="7" applyNumberFormat="1" applyFont="1" applyFill="1" applyBorder="1"/>
    <xf numFmtId="166" fontId="15" fillId="0" borderId="24" xfId="7" applyNumberFormat="1" applyFont="1" applyFill="1" applyBorder="1" applyAlignment="1" applyProtection="1">
      <alignment vertical="center"/>
      <protection locked="0"/>
    </xf>
    <xf numFmtId="0" fontId="14" fillId="0" borderId="5" xfId="7" applyFont="1" applyFill="1" applyBorder="1" applyAlignment="1">
      <alignment vertical="center"/>
    </xf>
    <xf numFmtId="0" fontId="11" fillId="0" borderId="0" xfId="4" applyFont="1" applyFill="1" applyBorder="1" applyAlignment="1">
      <alignment vertical="top" wrapText="1"/>
    </xf>
    <xf numFmtId="0" fontId="14" fillId="2" borderId="13" xfId="0" applyFont="1" applyFill="1" applyBorder="1" applyAlignment="1">
      <alignment horizontal="center"/>
    </xf>
    <xf numFmtId="0" fontId="14" fillId="2" borderId="19" xfId="0" applyFont="1" applyFill="1" applyBorder="1" applyAlignment="1">
      <alignment horizontal="center"/>
    </xf>
    <xf numFmtId="4" fontId="14" fillId="0" borderId="0" xfId="2221" applyFont="1" applyFill="1" applyAlignment="1">
      <alignment vertical="top" wrapText="1"/>
    </xf>
    <xf numFmtId="4" fontId="14" fillId="0" borderId="0" xfId="2221" applyFont="1" applyFill="1" applyAlignment="1">
      <alignment horizontal="left" vertical="top" wrapText="1"/>
    </xf>
    <xf numFmtId="0" fontId="47" fillId="0" borderId="0" xfId="0" applyFont="1" applyFill="1" applyAlignment="1"/>
    <xf numFmtId="0" fontId="11" fillId="0" borderId="0" xfId="0" applyFont="1"/>
    <xf numFmtId="0" fontId="44" fillId="0" borderId="0" xfId="0" applyFont="1" applyFill="1" applyAlignment="1">
      <alignment vertical="top" wrapText="1"/>
    </xf>
    <xf numFmtId="0" fontId="44" fillId="0" borderId="0" xfId="0" applyFont="1" applyFill="1" applyAlignment="1">
      <alignment horizontal="left" vertical="top"/>
    </xf>
    <xf numFmtId="0" fontId="15" fillId="9" borderId="0" xfId="4" applyFont="1" applyFill="1" applyBorder="1" applyAlignment="1" applyProtection="1">
      <alignment horizontal="center"/>
      <protection locked="0"/>
    </xf>
    <xf numFmtId="0" fontId="41" fillId="0" borderId="0" xfId="2" applyFont="1" applyAlignment="1" applyProtection="1">
      <alignment horizontal="center"/>
    </xf>
    <xf numFmtId="0" fontId="41" fillId="0" borderId="0" xfId="2" applyFont="1" applyFill="1" applyAlignment="1" applyProtection="1">
      <alignment horizontal="center"/>
      <protection locked="0"/>
    </xf>
    <xf numFmtId="0" fontId="62" fillId="0" borderId="0" xfId="0" applyNumberFormat="1" applyFont="1" applyFill="1" applyBorder="1" applyAlignment="1" applyProtection="1"/>
    <xf numFmtId="0" fontId="62" fillId="9" borderId="0" xfId="0" applyNumberFormat="1" applyFont="1" applyFill="1" applyBorder="1" applyAlignment="1" applyProtection="1"/>
    <xf numFmtId="0" fontId="47" fillId="0" borderId="0" xfId="4" applyFont="1" applyBorder="1" applyAlignment="1"/>
    <xf numFmtId="0" fontId="14" fillId="0" borderId="0" xfId="0" applyFont="1" applyBorder="1" applyProtection="1">
      <protection locked="0"/>
    </xf>
    <xf numFmtId="0" fontId="0" fillId="0" borderId="0" xfId="0" applyBorder="1" applyProtection="1">
      <protection locked="0"/>
    </xf>
    <xf numFmtId="1" fontId="14" fillId="8" borderId="0" xfId="4" applyNumberFormat="1" applyFont="1" applyFill="1" applyBorder="1" applyAlignment="1" applyProtection="1">
      <alignment horizontal="right" vertical="top"/>
      <protection locked="0"/>
    </xf>
    <xf numFmtId="0" fontId="0" fillId="9" borderId="0" xfId="0" applyFill="1"/>
    <xf numFmtId="0" fontId="15" fillId="0" borderId="0" xfId="4" applyFont="1" applyBorder="1" applyAlignment="1"/>
    <xf numFmtId="0" fontId="14" fillId="0" borderId="0" xfId="0" applyFont="1" applyFill="1" applyAlignment="1">
      <alignment vertical="top" wrapText="1"/>
    </xf>
    <xf numFmtId="0" fontId="29" fillId="0" borderId="0" xfId="4" applyFont="1" applyFill="1" applyBorder="1" applyAlignment="1">
      <alignment horizontal="left" vertical="top" wrapText="1"/>
    </xf>
    <xf numFmtId="0" fontId="22" fillId="0" borderId="0" xfId="4" applyFont="1" applyFill="1" applyBorder="1" applyAlignment="1">
      <alignment vertical="top"/>
    </xf>
    <xf numFmtId="0" fontId="29" fillId="0" borderId="0" xfId="0" applyFont="1" applyFill="1" applyAlignment="1">
      <alignment vertical="top"/>
    </xf>
    <xf numFmtId="0" fontId="54" fillId="0" borderId="0" xfId="0" applyFont="1" applyFill="1" applyAlignment="1">
      <alignment vertical="top" wrapText="1"/>
    </xf>
    <xf numFmtId="0" fontId="14" fillId="0" borderId="0" xfId="0" applyFont="1" applyFill="1" applyAlignment="1">
      <alignment horizontal="right" vertical="top"/>
    </xf>
    <xf numFmtId="0" fontId="29" fillId="0" borderId="0" xfId="4" applyFont="1" applyFill="1" applyAlignment="1">
      <alignment horizontal="right" vertical="top" wrapText="1"/>
    </xf>
    <xf numFmtId="0" fontId="44" fillId="0" borderId="0" xfId="0" applyFont="1" applyFill="1" applyAlignment="1">
      <alignment vertical="top"/>
    </xf>
    <xf numFmtId="0" fontId="61" fillId="0" borderId="0" xfId="4" applyFont="1" applyFill="1" applyAlignment="1">
      <alignment vertical="top" wrapText="1"/>
    </xf>
    <xf numFmtId="0" fontId="29" fillId="0" borderId="0" xfId="4" quotePrefix="1" applyFont="1" applyFill="1" applyAlignment="1">
      <alignment vertical="top" wrapText="1"/>
    </xf>
    <xf numFmtId="49" fontId="53" fillId="0" borderId="29" xfId="0" applyNumberFormat="1" applyFont="1" applyFill="1" applyBorder="1" applyAlignment="1">
      <alignment horizontal="left" vertical="top" wrapText="1"/>
    </xf>
    <xf numFmtId="0" fontId="71" fillId="0" borderId="0" xfId="2226" applyFont="1" applyFill="1" applyAlignment="1" applyProtection="1">
      <alignment vertical="top" wrapText="1"/>
    </xf>
    <xf numFmtId="0" fontId="71" fillId="0" borderId="0" xfId="2226" applyFont="1" applyFill="1" applyAlignment="1" applyProtection="1">
      <alignment horizontal="justify" vertical="top" wrapText="1"/>
    </xf>
    <xf numFmtId="0" fontId="14" fillId="0" borderId="0" xfId="8" applyFont="1" applyFill="1" applyBorder="1" applyAlignment="1">
      <alignment vertical="top"/>
    </xf>
    <xf numFmtId="0" fontId="51" fillId="0" borderId="0" xfId="0" applyFont="1" applyFill="1" applyBorder="1" applyAlignment="1">
      <alignment vertical="top" wrapText="1"/>
    </xf>
    <xf numFmtId="4" fontId="45" fillId="0" borderId="0" xfId="0" applyNumberFormat="1" applyFont="1" applyFill="1" applyAlignment="1">
      <alignment vertical="top" wrapText="1"/>
    </xf>
    <xf numFmtId="4" fontId="45" fillId="0" borderId="14" xfId="0" applyNumberFormat="1" applyFont="1" applyFill="1" applyBorder="1" applyAlignment="1">
      <alignment vertical="top" wrapText="1"/>
    </xf>
    <xf numFmtId="0" fontId="32" fillId="0" borderId="0" xfId="4" applyNumberFormat="1" applyFont="1" applyFill="1" applyAlignment="1">
      <alignment vertical="top" wrapText="1"/>
    </xf>
    <xf numFmtId="0" fontId="22" fillId="0" borderId="0" xfId="0" applyFont="1" applyFill="1" applyAlignment="1">
      <alignment vertical="top" wrapText="1"/>
    </xf>
    <xf numFmtId="0" fontId="14" fillId="0" borderId="0" xfId="7" applyFont="1" applyFill="1" applyBorder="1" applyAlignment="1" applyProtection="1">
      <alignment horizontal="left" vertical="top"/>
      <protection locked="0"/>
    </xf>
    <xf numFmtId="0" fontId="11" fillId="0" borderId="0" xfId="7" applyFont="1" applyFill="1" applyBorder="1" applyAlignment="1" applyProtection="1">
      <alignment vertical="top" wrapText="1"/>
      <protection locked="0"/>
    </xf>
    <xf numFmtId="0" fontId="14" fillId="0" borderId="0" xfId="7" applyFont="1" applyFill="1" applyBorder="1" applyAlignment="1" applyProtection="1">
      <alignment horizontal="left" vertical="top" wrapText="1"/>
      <protection locked="0"/>
    </xf>
    <xf numFmtId="0" fontId="23" fillId="0" borderId="20" xfId="7" applyFont="1" applyFill="1" applyBorder="1" applyAlignment="1">
      <alignment horizontal="left" vertical="top" wrapText="1"/>
    </xf>
    <xf numFmtId="0" fontId="22" fillId="0" borderId="0" xfId="7" applyFont="1" applyFill="1" applyBorder="1" applyAlignment="1">
      <alignment vertical="top" wrapText="1"/>
    </xf>
    <xf numFmtId="0" fontId="26" fillId="0" borderId="0" xfId="4" applyFont="1" applyFill="1" applyAlignment="1">
      <alignment vertical="top" wrapText="1"/>
    </xf>
    <xf numFmtId="0" fontId="24" fillId="0" borderId="20" xfId="7" applyFont="1" applyFill="1" applyBorder="1" applyAlignment="1">
      <alignment horizontal="left" vertical="top" wrapText="1"/>
    </xf>
    <xf numFmtId="0" fontId="19" fillId="0" borderId="0" xfId="7" applyFont="1" applyFill="1" applyBorder="1" applyAlignment="1">
      <alignment vertical="top" wrapText="1"/>
    </xf>
    <xf numFmtId="0" fontId="24" fillId="0" borderId="20" xfId="7" applyFont="1" applyFill="1" applyBorder="1" applyAlignment="1" applyProtection="1">
      <alignment horizontal="left" vertical="top" wrapText="1"/>
      <protection locked="0"/>
    </xf>
    <xf numFmtId="0" fontId="19" fillId="0" borderId="0" xfId="7" applyFont="1" applyFill="1" applyBorder="1" applyAlignment="1" applyProtection="1">
      <alignment vertical="top" wrapText="1"/>
      <protection locked="0"/>
    </xf>
    <xf numFmtId="0" fontId="11" fillId="0" borderId="0" xfId="7" applyFont="1" applyFill="1" applyBorder="1" applyAlignment="1">
      <alignment vertical="top" wrapText="1"/>
    </xf>
    <xf numFmtId="0" fontId="24" fillId="0" borderId="0" xfId="7" applyFont="1" applyFill="1" applyBorder="1" applyAlignment="1">
      <alignment horizontal="left" vertical="top" wrapText="1"/>
    </xf>
    <xf numFmtId="0" fontId="23" fillId="0" borderId="0" xfId="7" applyFont="1" applyFill="1" applyBorder="1" applyAlignment="1">
      <alignment horizontal="left" vertical="top" wrapText="1"/>
    </xf>
    <xf numFmtId="49" fontId="23" fillId="0" borderId="0" xfId="7" applyNumberFormat="1" applyFont="1" applyFill="1" applyBorder="1" applyAlignment="1">
      <alignment horizontal="left" vertical="top" wrapText="1"/>
    </xf>
    <xf numFmtId="49" fontId="22" fillId="0" borderId="0" xfId="7" applyNumberFormat="1" applyFont="1" applyFill="1" applyBorder="1" applyAlignment="1">
      <alignment vertical="top" wrapText="1"/>
    </xf>
    <xf numFmtId="0" fontId="26" fillId="0" borderId="0" xfId="0" applyFont="1" applyFill="1" applyAlignment="1">
      <alignment vertical="top"/>
    </xf>
    <xf numFmtId="0" fontId="0" fillId="0" borderId="0" xfId="0" applyFill="1" applyAlignment="1">
      <alignment vertical="top" wrapText="1"/>
    </xf>
    <xf numFmtId="0" fontId="11" fillId="0" borderId="0" xfId="0" applyFont="1" applyFill="1" applyAlignment="1">
      <alignment vertical="top" wrapText="1"/>
    </xf>
    <xf numFmtId="0" fontId="58" fillId="0" borderId="0" xfId="0" applyFont="1" applyFill="1" applyAlignment="1">
      <alignment vertical="top" wrapText="1"/>
    </xf>
    <xf numFmtId="0" fontId="11" fillId="0" borderId="0" xfId="0" quotePrefix="1" applyFont="1" applyFill="1" applyAlignment="1">
      <alignment vertical="top" wrapText="1"/>
    </xf>
    <xf numFmtId="4" fontId="14" fillId="13" borderId="0" xfId="4" applyNumberFormat="1" applyFont="1" applyFill="1" applyBorder="1" applyAlignment="1" applyProtection="1">
      <alignment vertical="top"/>
      <protection locked="0"/>
    </xf>
    <xf numFmtId="0" fontId="54" fillId="0" borderId="0" xfId="0" applyFont="1" applyFill="1" applyAlignment="1">
      <alignment wrapText="1"/>
    </xf>
    <xf numFmtId="0" fontId="44" fillId="0" borderId="0" xfId="0" applyFont="1" applyFill="1" applyAlignment="1"/>
    <xf numFmtId="49" fontId="11" fillId="0" borderId="0" xfId="4" applyNumberFormat="1" applyFont="1" applyFill="1" applyBorder="1" applyAlignment="1">
      <alignment horizontal="left" vertical="top" wrapText="1"/>
    </xf>
    <xf numFmtId="0" fontId="11" fillId="0" borderId="0" xfId="4" applyNumberFormat="1" applyFont="1" applyFill="1" applyBorder="1" applyAlignment="1">
      <alignment vertical="top" wrapText="1"/>
    </xf>
    <xf numFmtId="49" fontId="53" fillId="0" borderId="29" xfId="0" applyNumberFormat="1" applyFont="1" applyFill="1" applyBorder="1" applyAlignment="1">
      <alignment horizontal="left" vertical="center" wrapText="1"/>
    </xf>
    <xf numFmtId="0" fontId="11" fillId="0" borderId="0" xfId="4" applyFont="1" applyFill="1" applyAlignment="1">
      <alignment wrapText="1"/>
    </xf>
    <xf numFmtId="0" fontId="29" fillId="0" borderId="0" xfId="4" applyFont="1" applyFill="1" applyAlignment="1">
      <alignment wrapText="1"/>
    </xf>
    <xf numFmtId="0" fontId="29" fillId="0" borderId="0" xfId="4" applyFont="1" applyFill="1" applyBorder="1" applyAlignment="1">
      <alignment horizontal="left" wrapText="1"/>
    </xf>
    <xf numFmtId="0" fontId="29" fillId="0" borderId="0" xfId="4" applyFont="1" applyFill="1" applyBorder="1" applyAlignment="1">
      <alignment wrapText="1"/>
    </xf>
    <xf numFmtId="0" fontId="61" fillId="0" borderId="0" xfId="4" applyFont="1" applyFill="1" applyAlignment="1">
      <alignment wrapText="1"/>
    </xf>
    <xf numFmtId="0" fontId="29" fillId="0" borderId="0" xfId="4" quotePrefix="1" applyFont="1" applyFill="1" applyAlignment="1">
      <alignment wrapText="1"/>
    </xf>
    <xf numFmtId="0" fontId="11" fillId="0" borderId="0" xfId="4" applyFont="1" applyFill="1" applyAlignment="1">
      <alignment vertical="top"/>
    </xf>
    <xf numFmtId="0" fontId="11" fillId="0" borderId="0" xfId="1328"/>
    <xf numFmtId="0" fontId="75" fillId="14" borderId="30" xfId="0" applyNumberFormat="1" applyFont="1" applyFill="1" applyBorder="1"/>
    <xf numFmtId="0" fontId="0" fillId="0" borderId="0" xfId="0" applyNumberFormat="1"/>
    <xf numFmtId="0" fontId="0" fillId="0" borderId="30" xfId="0" applyNumberFormat="1" applyFont="1" applyBorder="1"/>
    <xf numFmtId="0" fontId="11" fillId="0" borderId="0" xfId="0" applyNumberFormat="1" applyFont="1"/>
    <xf numFmtId="0" fontId="0" fillId="0" borderId="33" xfId="0" applyNumberFormat="1" applyFont="1" applyBorder="1"/>
    <xf numFmtId="0" fontId="0" fillId="0" borderId="31" xfId="0" applyFont="1" applyBorder="1"/>
    <xf numFmtId="0" fontId="0" fillId="0" borderId="31" xfId="0" applyNumberFormat="1" applyFont="1" applyBorder="1"/>
    <xf numFmtId="0" fontId="0" fillId="0" borderId="34" xfId="0" applyNumberFormat="1" applyFont="1" applyBorder="1"/>
    <xf numFmtId="0" fontId="11" fillId="0" borderId="32" xfId="0" applyNumberFormat="1" applyFont="1" applyBorder="1"/>
    <xf numFmtId="0" fontId="0" fillId="0" borderId="32" xfId="0" applyNumberFormat="1" applyFont="1" applyBorder="1"/>
    <xf numFmtId="0" fontId="0" fillId="0" borderId="35" xfId="0" applyNumberFormat="1" applyFont="1" applyBorder="1"/>
    <xf numFmtId="0" fontId="14" fillId="0" borderId="0" xfId="8" applyFont="1" applyBorder="1"/>
    <xf numFmtId="0" fontId="15" fillId="0" borderId="0" xfId="8" applyFont="1" applyBorder="1"/>
    <xf numFmtId="0" fontId="76" fillId="0" borderId="0" xfId="8" applyFont="1" applyBorder="1"/>
    <xf numFmtId="0" fontId="76" fillId="0" borderId="0" xfId="4" applyFont="1" applyBorder="1" applyAlignment="1">
      <alignment horizontal="center"/>
    </xf>
    <xf numFmtId="0" fontId="76" fillId="0" borderId="0" xfId="4" applyFont="1" applyBorder="1" applyAlignment="1"/>
    <xf numFmtId="0" fontId="14" fillId="9" borderId="0" xfId="0" applyFont="1" applyFill="1" applyBorder="1" applyAlignment="1"/>
    <xf numFmtId="0" fontId="78" fillId="15" borderId="12" xfId="0" applyFont="1" applyFill="1" applyBorder="1" applyAlignment="1">
      <alignment horizontal="center" wrapText="1"/>
    </xf>
    <xf numFmtId="0" fontId="78" fillId="15" borderId="1" xfId="0" applyFont="1" applyFill="1" applyBorder="1" applyAlignment="1">
      <alignment wrapText="1"/>
    </xf>
    <xf numFmtId="0" fontId="38" fillId="0" borderId="28" xfId="0" applyFont="1" applyBorder="1" applyAlignment="1">
      <alignment wrapText="1"/>
    </xf>
    <xf numFmtId="0" fontId="14" fillId="9" borderId="0" xfId="0" applyFont="1" applyFill="1" applyBorder="1" applyAlignment="1">
      <alignment horizontal="left"/>
    </xf>
    <xf numFmtId="0" fontId="0" fillId="0" borderId="0" xfId="0" applyFill="1" applyAlignment="1">
      <alignment vertical="top"/>
    </xf>
    <xf numFmtId="0" fontId="15" fillId="0" borderId="0" xfId="0" applyFont="1" applyFill="1" applyAlignment="1">
      <alignment horizontal="justify" vertical="top"/>
    </xf>
    <xf numFmtId="0" fontId="14" fillId="0" borderId="0" xfId="0" applyFont="1" applyFill="1" applyAlignment="1">
      <alignment horizontal="justify" vertical="top"/>
    </xf>
    <xf numFmtId="4" fontId="72" fillId="0" borderId="0" xfId="4" applyNumberFormat="1" applyFont="1" applyFill="1" applyBorder="1" applyAlignment="1">
      <alignment vertical="top" wrapText="1"/>
    </xf>
    <xf numFmtId="0" fontId="0" fillId="0" borderId="0" xfId="0" applyFill="1" applyBorder="1" applyAlignment="1">
      <alignment vertical="top"/>
    </xf>
    <xf numFmtId="0" fontId="14" fillId="0" borderId="0" xfId="0" applyFont="1" applyFill="1" applyBorder="1" applyAlignment="1">
      <alignment horizontal="justify" vertical="top"/>
    </xf>
    <xf numFmtId="0" fontId="14" fillId="0" borderId="0" xfId="0" applyFont="1" applyFill="1" applyBorder="1" applyAlignment="1">
      <alignment horizontal="justify" vertical="top" wrapText="1"/>
    </xf>
    <xf numFmtId="9" fontId="14" fillId="0" borderId="0" xfId="0" applyNumberFormat="1" applyFont="1" applyFill="1" applyBorder="1" applyAlignment="1">
      <alignment horizontal="justify" vertical="top" wrapText="1"/>
    </xf>
    <xf numFmtId="0" fontId="72" fillId="0" borderId="0" xfId="4" applyFont="1" applyFill="1" applyAlignment="1">
      <alignment vertical="top" wrapText="1"/>
    </xf>
    <xf numFmtId="0" fontId="7" fillId="0" borderId="0" xfId="4" applyFont="1" applyFill="1" applyAlignment="1">
      <alignment vertical="top" wrapText="1"/>
    </xf>
    <xf numFmtId="0" fontId="29" fillId="0" borderId="0" xfId="4" applyNumberFormat="1" applyFont="1" applyFill="1" applyAlignment="1">
      <alignment vertical="top" wrapText="1"/>
    </xf>
    <xf numFmtId="0" fontId="29" fillId="0" borderId="0" xfId="0" applyFont="1" applyFill="1" applyAlignment="1">
      <alignment vertical="top" wrapText="1"/>
    </xf>
    <xf numFmtId="0" fontId="7" fillId="0" borderId="0" xfId="0" applyFont="1" applyFill="1" applyAlignment="1">
      <alignment vertical="top" wrapText="1"/>
    </xf>
    <xf numFmtId="0" fontId="72" fillId="0" borderId="0" xfId="0" applyFont="1" applyFill="1" applyAlignment="1">
      <alignment vertical="top" wrapText="1"/>
    </xf>
    <xf numFmtId="171" fontId="65" fillId="0" borderId="0" xfId="2226" applyNumberFormat="1" applyFont="1" applyFill="1" applyAlignment="1" applyProtection="1">
      <alignment vertical="top"/>
    </xf>
    <xf numFmtId="171" fontId="66" fillId="0" borderId="0" xfId="2226" applyNumberFormat="1" applyFont="1" applyFill="1" applyAlignment="1" applyProtection="1">
      <alignment vertical="top"/>
    </xf>
    <xf numFmtId="171" fontId="67" fillId="0" borderId="0" xfId="2226" applyNumberFormat="1" applyFont="1" applyFill="1" applyAlignment="1" applyProtection="1">
      <alignment vertical="top"/>
    </xf>
    <xf numFmtId="171" fontId="68" fillId="0" borderId="0" xfId="2226" applyNumberFormat="1" applyFont="1" applyFill="1" applyAlignment="1" applyProtection="1">
      <alignment vertical="top"/>
    </xf>
    <xf numFmtId="171" fontId="69" fillId="0" borderId="0" xfId="2226" applyNumberFormat="1" applyFont="1" applyFill="1" applyAlignment="1" applyProtection="1">
      <alignment vertical="top" wrapText="1"/>
    </xf>
    <xf numFmtId="171" fontId="69" fillId="0" borderId="0" xfId="2226" applyNumberFormat="1" applyFont="1" applyFill="1" applyAlignment="1" applyProtection="1">
      <alignment horizontal="left" vertical="top" wrapText="1"/>
    </xf>
    <xf numFmtId="0" fontId="70" fillId="0" borderId="0" xfId="0" applyFont="1" applyFill="1" applyAlignment="1">
      <alignment vertical="top" wrapText="1"/>
    </xf>
    <xf numFmtId="0" fontId="70" fillId="0" borderId="0" xfId="0" applyFont="1" applyFill="1" applyAlignment="1">
      <alignment horizontal="justify" vertical="top" wrapText="1"/>
    </xf>
    <xf numFmtId="0" fontId="14" fillId="0" borderId="0" xfId="0" applyFont="1" applyFill="1" applyAlignment="1">
      <alignment vertical="top" wrapText="1"/>
    </xf>
    <xf numFmtId="49" fontId="11" fillId="0" borderId="0" xfId="4" applyNumberFormat="1" applyFont="1" applyFill="1" applyBorder="1" applyAlignment="1">
      <alignment vertical="top" wrapText="1"/>
    </xf>
    <xf numFmtId="4" fontId="11" fillId="0" borderId="0" xfId="4" applyNumberFormat="1" applyFont="1" applyFill="1" applyBorder="1" applyAlignment="1">
      <alignment vertical="top" wrapText="1"/>
    </xf>
    <xf numFmtId="0" fontId="11" fillId="0" borderId="0" xfId="4" applyFont="1" applyFill="1" applyAlignment="1">
      <alignment vertical="top" wrapText="1"/>
    </xf>
    <xf numFmtId="0" fontId="29" fillId="0" borderId="0" xfId="4" applyFont="1" applyFill="1" applyAlignment="1">
      <alignment vertical="top" wrapText="1"/>
    </xf>
    <xf numFmtId="0" fontId="60" fillId="0" borderId="0" xfId="4" applyFont="1" applyFill="1" applyAlignment="1">
      <alignment vertical="top" wrapText="1"/>
    </xf>
    <xf numFmtId="0" fontId="58" fillId="0" borderId="0" xfId="4" applyFont="1" applyFill="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horizontal="right" vertical="top"/>
    </xf>
    <xf numFmtId="0" fontId="14" fillId="0" borderId="0" xfId="0" applyFont="1" applyFill="1" applyBorder="1" applyProtection="1">
      <protection locked="0"/>
    </xf>
    <xf numFmtId="0" fontId="0" fillId="0" borderId="0" xfId="0" applyFill="1" applyBorder="1" applyProtection="1">
      <protection locked="0"/>
    </xf>
    <xf numFmtId="0" fontId="14" fillId="6" borderId="0" xfId="4" applyNumberFormat="1" applyFont="1" applyFill="1" applyBorder="1" applyAlignment="1" applyProtection="1">
      <alignment vertical="top"/>
      <protection locked="0"/>
    </xf>
    <xf numFmtId="0" fontId="14" fillId="0" borderId="0" xfId="0" applyFont="1" applyFill="1" applyAlignment="1">
      <alignment vertical="top" wrapText="1"/>
    </xf>
    <xf numFmtId="0" fontId="52" fillId="0" borderId="0" xfId="4" applyFont="1" applyBorder="1" applyAlignment="1"/>
    <xf numFmtId="0" fontId="52" fillId="9" borderId="0" xfId="4" applyFont="1" applyFill="1" applyBorder="1" applyAlignment="1"/>
    <xf numFmtId="0" fontId="14" fillId="0" borderId="0" xfId="0" applyFont="1" applyFill="1" applyAlignment="1">
      <alignment vertical="top" wrapText="1"/>
    </xf>
    <xf numFmtId="4" fontId="29" fillId="11" borderId="0" xfId="4" applyNumberFormat="1" applyFont="1" applyFill="1" applyBorder="1" applyAlignment="1">
      <alignment vertical="top" wrapText="1"/>
    </xf>
    <xf numFmtId="0" fontId="7" fillId="0" borderId="0" xfId="4" applyFont="1" applyFill="1" applyAlignment="1">
      <alignment wrapText="1"/>
    </xf>
    <xf numFmtId="0" fontId="7" fillId="0" borderId="0" xfId="4" quotePrefix="1" applyFont="1" applyFill="1" applyAlignment="1">
      <alignment vertical="top" wrapText="1"/>
    </xf>
    <xf numFmtId="0" fontId="14" fillId="9" borderId="0" xfId="4" applyFont="1" applyFill="1" applyBorder="1" applyAlignment="1"/>
    <xf numFmtId="0" fontId="54" fillId="0" borderId="0" xfId="0" quotePrefix="1" applyFont="1" applyFill="1" applyAlignment="1">
      <alignment vertical="top" wrapText="1"/>
    </xf>
    <xf numFmtId="0" fontId="54" fillId="0" borderId="0" xfId="0" quotePrefix="1" applyFont="1" applyFill="1" applyAlignment="1">
      <alignment horizontal="left" vertical="top" wrapText="1"/>
    </xf>
    <xf numFmtId="0" fontId="54" fillId="0" borderId="0" xfId="0" applyFont="1" applyFill="1" applyAlignment="1">
      <alignment vertical="top"/>
    </xf>
    <xf numFmtId="0" fontId="54" fillId="0" borderId="0" xfId="0" quotePrefix="1" applyFont="1" applyFill="1" applyAlignment="1">
      <alignment wrapText="1"/>
    </xf>
    <xf numFmtId="4" fontId="11" fillId="11" borderId="0" xfId="4" applyNumberFormat="1" applyFont="1" applyFill="1" applyBorder="1" applyAlignment="1">
      <alignment vertical="top" wrapText="1"/>
    </xf>
    <xf numFmtId="0" fontId="54" fillId="0" borderId="0" xfId="0" applyFont="1"/>
    <xf numFmtId="0" fontId="81" fillId="0" borderId="0" xfId="2599" applyFont="1" applyFill="1" applyBorder="1" applyAlignment="1">
      <alignment vertical="top"/>
    </xf>
    <xf numFmtId="0" fontId="81" fillId="0" borderId="0" xfId="2599" applyNumberFormat="1" applyFont="1" applyFill="1" applyBorder="1" applyAlignment="1">
      <alignment vertical="top"/>
    </xf>
    <xf numFmtId="0" fontId="81" fillId="0" borderId="0" xfId="2599" applyFont="1" applyFill="1" applyBorder="1" applyAlignment="1">
      <alignment horizontal="left" vertical="top"/>
    </xf>
    <xf numFmtId="0" fontId="5" fillId="0" borderId="0" xfId="2600"/>
    <xf numFmtId="0" fontId="11" fillId="0" borderId="0" xfId="1328" applyNumberFormat="1"/>
    <xf numFmtId="0" fontId="59" fillId="0" borderId="0" xfId="1328" applyNumberFormat="1" applyFont="1"/>
    <xf numFmtId="0" fontId="11" fillId="0" borderId="0" xfId="1328" applyBorder="1"/>
    <xf numFmtId="0" fontId="59" fillId="0" borderId="0" xfId="1328" applyNumberFormat="1" applyFont="1" applyBorder="1"/>
    <xf numFmtId="0" fontId="5" fillId="0" borderId="0" xfId="2600" applyBorder="1"/>
    <xf numFmtId="4" fontId="5" fillId="0" borderId="0" xfId="2600" applyNumberFormat="1"/>
    <xf numFmtId="170" fontId="5" fillId="0" borderId="0" xfId="2600" applyNumberFormat="1" applyFont="1"/>
    <xf numFmtId="0" fontId="5" fillId="0" borderId="0" xfId="2600" applyNumberFormat="1" applyBorder="1"/>
    <xf numFmtId="0" fontId="5" fillId="9" borderId="0" xfId="2600" applyFill="1" applyBorder="1"/>
    <xf numFmtId="0" fontId="5" fillId="0" borderId="0" xfId="2600" applyFill="1" applyBorder="1"/>
    <xf numFmtId="0" fontId="5" fillId="0" borderId="0" xfId="2600" applyFont="1" applyBorder="1"/>
    <xf numFmtId="0" fontId="5" fillId="0" borderId="0" xfId="2600" applyFont="1"/>
    <xf numFmtId="0" fontId="11" fillId="0" borderId="36" xfId="1328" applyBorder="1"/>
    <xf numFmtId="0" fontId="5" fillId="0" borderId="0" xfId="2600" applyNumberFormat="1"/>
    <xf numFmtId="0" fontId="5" fillId="0" borderId="0" xfId="2600" applyFill="1"/>
    <xf numFmtId="0" fontId="5" fillId="0" borderId="36" xfId="2600" applyBorder="1"/>
    <xf numFmtId="0" fontId="11" fillId="0" borderId="0" xfId="1328" applyFill="1"/>
    <xf numFmtId="4" fontId="11" fillId="0" borderId="0" xfId="1328" applyNumberFormat="1" applyBorder="1"/>
    <xf numFmtId="0" fontId="11" fillId="0" borderId="0" xfId="1328" applyNumberFormat="1" applyBorder="1"/>
    <xf numFmtId="4" fontId="11" fillId="0" borderId="0" xfId="1328" applyNumberFormat="1"/>
    <xf numFmtId="49" fontId="11" fillId="0" borderId="0" xfId="1328" applyNumberFormat="1"/>
    <xf numFmtId="0" fontId="59" fillId="0" borderId="0" xfId="1328" applyFont="1"/>
    <xf numFmtId="0" fontId="59" fillId="0" borderId="0" xfId="2600" applyFont="1" applyFill="1" applyBorder="1" applyAlignment="1"/>
    <xf numFmtId="0" fontId="5" fillId="0" borderId="0" xfId="2600" applyFont="1" applyFill="1" applyBorder="1"/>
    <xf numFmtId="0" fontId="11" fillId="0" borderId="0" xfId="1328" applyFont="1" applyFill="1" applyBorder="1"/>
    <xf numFmtId="0" fontId="5" fillId="12" borderId="0" xfId="2600" applyFill="1"/>
    <xf numFmtId="0" fontId="4" fillId="0" borderId="0" xfId="2600" applyNumberFormat="1" applyFont="1" applyBorder="1"/>
    <xf numFmtId="0" fontId="5" fillId="0" borderId="0" xfId="2600" applyNumberFormat="1" applyBorder="1" applyAlignment="1">
      <alignment horizontal="center"/>
    </xf>
    <xf numFmtId="0" fontId="5" fillId="0" borderId="0" xfId="2600" applyAlignment="1"/>
    <xf numFmtId="0" fontId="14" fillId="0" borderId="0" xfId="0" applyFont="1" applyBorder="1" applyAlignment="1" applyProtection="1">
      <alignment horizontal="left"/>
      <protection locked="0"/>
    </xf>
    <xf numFmtId="0" fontId="3" fillId="0" borderId="0" xfId="2600" applyFont="1"/>
    <xf numFmtId="0" fontId="2" fillId="0" borderId="0" xfId="2600" applyFont="1"/>
    <xf numFmtId="0" fontId="2" fillId="0" borderId="0" xfId="2600" applyFont="1" applyBorder="1"/>
    <xf numFmtId="14" fontId="5" fillId="0" borderId="0" xfId="2600" applyNumberFormat="1"/>
    <xf numFmtId="0" fontId="11" fillId="9" borderId="0" xfId="1328" applyFill="1"/>
    <xf numFmtId="0" fontId="5" fillId="9" borderId="0" xfId="2600" applyFill="1"/>
    <xf numFmtId="4" fontId="11" fillId="9" borderId="0" xfId="1328" applyNumberFormat="1" applyFill="1"/>
    <xf numFmtId="0" fontId="11" fillId="9" borderId="0" xfId="1328" applyNumberFormat="1" applyFill="1"/>
    <xf numFmtId="0" fontId="11" fillId="9" borderId="0" xfId="0" applyFont="1" applyFill="1"/>
    <xf numFmtId="0" fontId="1" fillId="0" borderId="0" xfId="2600" applyFont="1"/>
    <xf numFmtId="0" fontId="14" fillId="0" borderId="0" xfId="4" applyFont="1" applyBorder="1" applyAlignment="1">
      <alignment wrapText="1"/>
    </xf>
    <xf numFmtId="4" fontId="29" fillId="0" borderId="0" xfId="4" applyNumberFormat="1" applyFont="1" applyFill="1" applyBorder="1" applyAlignment="1">
      <alignment vertical="top"/>
    </xf>
    <xf numFmtId="49" fontId="11" fillId="0" borderId="0" xfId="4" applyNumberFormat="1" applyFont="1" applyFill="1" applyBorder="1" applyAlignment="1">
      <alignment vertical="top"/>
    </xf>
    <xf numFmtId="0" fontId="29" fillId="0" borderId="0" xfId="4" applyFont="1" applyFill="1" applyAlignment="1">
      <alignment vertical="top"/>
    </xf>
    <xf numFmtId="0" fontId="77" fillId="0" borderId="0" xfId="8" applyFont="1" applyBorder="1" applyAlignment="1">
      <alignment horizontal="center"/>
    </xf>
    <xf numFmtId="0" fontId="55" fillId="0" borderId="0" xfId="0" applyFont="1" applyBorder="1" applyProtection="1">
      <protection locked="0"/>
    </xf>
    <xf numFmtId="0" fontId="15" fillId="10" borderId="0" xfId="0" applyFont="1" applyFill="1" applyBorder="1" applyProtection="1">
      <protection locked="0"/>
    </xf>
    <xf numFmtId="0" fontId="56" fillId="0" borderId="0" xfId="0" applyFont="1" applyBorder="1" applyProtection="1">
      <protection locked="0"/>
    </xf>
    <xf numFmtId="0" fontId="19" fillId="0" borderId="0" xfId="0" applyFont="1" applyBorder="1" applyProtection="1">
      <protection locked="0"/>
    </xf>
    <xf numFmtId="0" fontId="14" fillId="0" borderId="0" xfId="5" applyNumberFormat="1" applyFont="1" applyFill="1" applyBorder="1" applyAlignment="1">
      <alignment horizontal="center" vertical="top"/>
    </xf>
    <xf numFmtId="4" fontId="14" fillId="0" borderId="0" xfId="5" applyNumberFormat="1" applyFont="1" applyFill="1" applyBorder="1" applyAlignment="1">
      <alignment horizontal="center"/>
    </xf>
    <xf numFmtId="0" fontId="15" fillId="0" borderId="0" xfId="5" applyNumberFormat="1" applyFont="1" applyFill="1" applyAlignment="1">
      <alignment horizontal="right" vertical="top"/>
    </xf>
    <xf numFmtId="0" fontId="15" fillId="0" borderId="0" xfId="3" applyNumberFormat="1" applyFont="1" applyFill="1" applyAlignment="1" applyProtection="1">
      <alignment horizontal="right" vertical="top"/>
    </xf>
    <xf numFmtId="0" fontId="14" fillId="0" borderId="0" xfId="0" applyFont="1" applyFill="1"/>
    <xf numFmtId="0" fontId="15" fillId="0" borderId="0" xfId="2" applyNumberFormat="1" applyFont="1" applyFill="1" applyAlignment="1" applyProtection="1"/>
    <xf numFmtId="0" fontId="14" fillId="0" borderId="0" xfId="5" applyFont="1" applyFill="1" applyAlignment="1">
      <alignment horizontal="left" vertical="top"/>
    </xf>
    <xf numFmtId="0" fontId="14" fillId="0" borderId="0" xfId="5" applyFont="1" applyFill="1" applyBorder="1" applyAlignment="1">
      <alignment horizontal="left" vertical="top" wrapText="1"/>
    </xf>
    <xf numFmtId="4" fontId="14" fillId="0" borderId="0" xfId="6" applyFont="1" applyFill="1" applyAlignment="1">
      <alignment horizontal="right" vertical="top" wrapText="1"/>
    </xf>
    <xf numFmtId="0" fontId="14" fillId="0" borderId="0" xfId="5" applyFont="1" applyFill="1"/>
    <xf numFmtId="49" fontId="42" fillId="0" borderId="0" xfId="3" applyNumberFormat="1" applyFont="1" applyFill="1" applyAlignment="1" applyProtection="1"/>
    <xf numFmtId="0" fontId="15" fillId="0" borderId="0" xfId="5" applyNumberFormat="1" applyFont="1" applyFill="1" applyAlignment="1">
      <alignment vertical="center" wrapText="1"/>
    </xf>
    <xf numFmtId="49" fontId="14" fillId="0" borderId="0" xfId="5" applyNumberFormat="1" applyFont="1" applyFill="1"/>
    <xf numFmtId="0" fontId="15" fillId="0" borderId="0" xfId="5" applyNumberFormat="1" applyFont="1" applyFill="1" applyAlignment="1">
      <alignment vertical="top"/>
    </xf>
    <xf numFmtId="0" fontId="15" fillId="0" borderId="0" xfId="5" applyFont="1" applyFill="1"/>
    <xf numFmtId="0" fontId="28" fillId="0" borderId="0" xfId="5" applyFont="1" applyFill="1"/>
    <xf numFmtId="0" fontId="16" fillId="0" borderId="0" xfId="5" applyFont="1" applyFill="1" applyBorder="1"/>
    <xf numFmtId="0" fontId="15" fillId="0" borderId="0" xfId="5" applyNumberFormat="1" applyFont="1" applyFill="1" applyBorder="1" applyAlignment="1">
      <alignment horizontal="left"/>
    </xf>
    <xf numFmtId="0" fontId="14" fillId="0" borderId="0" xfId="5" applyNumberFormat="1" applyFont="1" applyFill="1" applyAlignment="1">
      <alignment horizontal="justify" vertical="top" wrapText="1"/>
    </xf>
    <xf numFmtId="0" fontId="15" fillId="0" borderId="0" xfId="5" applyNumberFormat="1" applyFont="1" applyFill="1" applyBorder="1" applyAlignment="1">
      <alignment horizontal="left" vertical="top"/>
    </xf>
    <xf numFmtId="0" fontId="28" fillId="0" borderId="0" xfId="5" applyFont="1" applyFill="1" applyBorder="1"/>
    <xf numFmtId="4" fontId="14" fillId="0" borderId="0" xfId="5" applyNumberFormat="1" applyFont="1" applyFill="1" applyAlignment="1">
      <alignment horizontal="right"/>
    </xf>
    <xf numFmtId="0" fontId="15" fillId="0" borderId="0" xfId="5" applyFont="1" applyFill="1" applyAlignment="1">
      <alignment horizontal="left" vertical="top"/>
    </xf>
    <xf numFmtId="0" fontId="14" fillId="0" borderId="0" xfId="5" applyFont="1" applyFill="1" applyAlignment="1">
      <alignment horizontal="left" wrapText="1"/>
    </xf>
    <xf numFmtId="0" fontId="14" fillId="0" borderId="0" xfId="0" applyFont="1" applyFill="1"/>
    <xf numFmtId="0" fontId="14" fillId="0" borderId="0" xfId="5" applyNumberFormat="1" applyFont="1" applyFill="1" applyBorder="1" applyAlignment="1">
      <alignment horizontal="left"/>
    </xf>
    <xf numFmtId="0" fontId="14" fillId="0" borderId="0" xfId="5" applyNumberFormat="1" applyFont="1" applyFill="1" applyAlignment="1">
      <alignment horizontal="left" vertical="top"/>
    </xf>
    <xf numFmtId="0" fontId="15" fillId="0" borderId="0" xfId="2" applyNumberFormat="1" applyFont="1" applyFill="1" applyAlignment="1" applyProtection="1"/>
    <xf numFmtId="0" fontId="14" fillId="0" borderId="0" xfId="5" applyFont="1" applyFill="1" applyBorder="1" applyAlignment="1">
      <alignment horizontal="left" vertical="top" wrapText="1"/>
    </xf>
    <xf numFmtId="0" fontId="14" fillId="0" borderId="0" xfId="5" applyFont="1" applyFill="1" applyAlignment="1">
      <alignment horizontal="left" vertical="top"/>
    </xf>
    <xf numFmtId="0" fontId="14" fillId="0" borderId="0" xfId="5" applyFont="1" applyFill="1" applyAlignment="1">
      <alignment horizontal="left" wrapText="1"/>
    </xf>
    <xf numFmtId="168" fontId="14" fillId="0" borderId="0" xfId="5" applyNumberFormat="1" applyFont="1" applyFill="1" applyBorder="1" applyAlignment="1">
      <alignment horizontal="center" vertical="top" wrapText="1"/>
    </xf>
    <xf numFmtId="0" fontId="14" fillId="0" borderId="0" xfId="5" applyNumberFormat="1" applyFont="1" applyFill="1" applyBorder="1" applyAlignment="1">
      <alignment horizontal="left" vertical="top"/>
    </xf>
    <xf numFmtId="0" fontId="14" fillId="0" borderId="0" xfId="5" applyFont="1" applyFill="1" applyBorder="1" applyAlignment="1">
      <alignment horizontal="center" vertical="top" wrapText="1"/>
    </xf>
    <xf numFmtId="0" fontId="14" fillId="0" borderId="0" xfId="5" applyNumberFormat="1" applyFont="1" applyFill="1" applyAlignment="1">
      <alignment horizontal="justify" vertical="top" wrapText="1"/>
    </xf>
    <xf numFmtId="0" fontId="41" fillId="0" borderId="0" xfId="2" applyFont="1" applyAlignment="1" applyProtection="1">
      <alignment horizontal="center"/>
    </xf>
    <xf numFmtId="0" fontId="43" fillId="0" borderId="0" xfId="0" applyFont="1" applyAlignment="1">
      <alignment horizontal="center" wrapText="1"/>
    </xf>
    <xf numFmtId="0" fontId="14" fillId="0" borderId="20" xfId="7" applyFont="1" applyFill="1" applyBorder="1" applyAlignment="1" applyProtection="1">
      <alignment horizontal="left" vertical="center" indent="2"/>
      <protection locked="0"/>
    </xf>
    <xf numFmtId="0" fontId="14" fillId="0" borderId="0" xfId="7" applyFont="1" applyFill="1" applyBorder="1" applyAlignment="1" applyProtection="1">
      <alignment horizontal="left" vertical="center" indent="2"/>
      <protection locked="0"/>
    </xf>
    <xf numFmtId="0" fontId="15" fillId="0" borderId="23" xfId="7" applyFont="1" applyFill="1" applyBorder="1" applyAlignment="1" applyProtection="1">
      <alignment horizontal="left" vertical="center"/>
      <protection locked="0"/>
    </xf>
    <xf numFmtId="0" fontId="15" fillId="0" borderId="24" xfId="7" applyFont="1" applyFill="1" applyBorder="1" applyAlignment="1" applyProtection="1">
      <alignment horizontal="left" vertical="center"/>
      <protection locked="0"/>
    </xf>
    <xf numFmtId="0" fontId="14" fillId="0" borderId="20" xfId="7" applyFont="1" applyFill="1" applyBorder="1" applyAlignment="1" applyProtection="1">
      <alignment vertical="center"/>
      <protection locked="0"/>
    </xf>
    <xf numFmtId="0" fontId="14" fillId="0" borderId="0" xfId="7" applyFont="1" applyFill="1" applyBorder="1" applyAlignment="1" applyProtection="1">
      <alignment vertical="center"/>
      <protection locked="0"/>
    </xf>
    <xf numFmtId="0" fontId="15" fillId="0" borderId="22" xfId="7" applyFont="1" applyFill="1" applyBorder="1" applyAlignment="1" applyProtection="1">
      <alignment vertical="center"/>
      <protection locked="0"/>
    </xf>
    <xf numFmtId="0" fontId="15" fillId="0" borderId="5" xfId="7" applyFont="1" applyFill="1" applyBorder="1" applyAlignment="1" applyProtection="1">
      <alignment vertical="center"/>
      <protection locked="0"/>
    </xf>
    <xf numFmtId="0" fontId="15" fillId="0" borderId="22" xfId="7" applyFont="1" applyFill="1" applyBorder="1" applyAlignment="1" applyProtection="1">
      <alignment horizontal="left" vertical="center" indent="2"/>
      <protection locked="0"/>
    </xf>
    <xf numFmtId="0" fontId="15" fillId="0" borderId="5" xfId="7" applyFont="1" applyFill="1" applyBorder="1" applyAlignment="1" applyProtection="1">
      <alignment horizontal="left" vertical="center" indent="2"/>
      <protection locked="0"/>
    </xf>
    <xf numFmtId="0" fontId="43" fillId="0" borderId="0" xfId="0" applyFont="1" applyAlignment="1">
      <alignment horizontal="center"/>
    </xf>
    <xf numFmtId="0" fontId="15" fillId="0" borderId="20" xfId="7" applyFont="1" applyFill="1" applyBorder="1" applyAlignment="1" applyProtection="1">
      <alignment horizontal="left" vertical="center" indent="2"/>
      <protection locked="0"/>
    </xf>
    <xf numFmtId="0" fontId="15" fillId="0" borderId="0" xfId="7" applyFont="1" applyFill="1" applyBorder="1" applyAlignment="1" applyProtection="1">
      <alignment horizontal="left" vertical="center" indent="2"/>
      <protection locked="0"/>
    </xf>
    <xf numFmtId="0" fontId="15" fillId="0" borderId="20" xfId="7" applyFont="1" applyFill="1" applyBorder="1" applyAlignment="1">
      <alignment horizontal="left" vertical="center" indent="2"/>
    </xf>
    <xf numFmtId="0" fontId="15" fillId="0" borderId="0" xfId="7" applyFont="1" applyFill="1" applyBorder="1" applyAlignment="1">
      <alignment horizontal="left" vertical="center" indent="2"/>
    </xf>
    <xf numFmtId="0" fontId="14" fillId="0" borderId="10" xfId="7" applyFont="1" applyFill="1" applyBorder="1" applyAlignment="1" applyProtection="1">
      <alignment horizontal="left" vertical="center" indent="2"/>
      <protection locked="0"/>
    </xf>
    <xf numFmtId="0" fontId="14" fillId="0" borderId="20" xfId="7" applyFont="1" applyFill="1" applyBorder="1" applyAlignment="1" applyProtection="1">
      <alignment horizontal="left" vertical="center" wrapText="1" indent="2"/>
      <protection locked="0"/>
    </xf>
    <xf numFmtId="0" fontId="14" fillId="0" borderId="10" xfId="7" applyFont="1" applyFill="1" applyBorder="1" applyAlignment="1" applyProtection="1">
      <alignment horizontal="left" vertical="center" wrapText="1" indent="2"/>
      <protection locked="0"/>
    </xf>
    <xf numFmtId="0" fontId="14" fillId="0" borderId="20" xfId="7" applyFont="1" applyFill="1" applyBorder="1" applyAlignment="1">
      <alignment horizontal="left" vertical="center" indent="2"/>
    </xf>
    <xf numFmtId="0" fontId="14" fillId="0" borderId="0" xfId="7" applyFont="1" applyFill="1" applyBorder="1" applyAlignment="1">
      <alignment horizontal="left" vertical="center" indent="2"/>
    </xf>
    <xf numFmtId="0" fontId="15" fillId="0" borderId="22" xfId="7" applyFont="1" applyFill="1" applyBorder="1" applyAlignment="1">
      <alignment horizontal="left" vertical="center" indent="2"/>
    </xf>
    <xf numFmtId="0" fontId="15" fillId="0" borderId="5" xfId="7" applyFont="1" applyFill="1" applyBorder="1" applyAlignment="1">
      <alignment horizontal="left" vertical="center" indent="2"/>
    </xf>
    <xf numFmtId="0" fontId="41" fillId="0" borderId="0" xfId="2" applyFont="1" applyFill="1" applyAlignment="1" applyProtection="1">
      <alignment horizontal="center"/>
      <protection locked="0"/>
    </xf>
    <xf numFmtId="0" fontId="14" fillId="0" borderId="20" xfId="7" applyNumberFormat="1" applyFont="1" applyFill="1" applyBorder="1" applyAlignment="1">
      <alignment horizontal="left" vertical="center" indent="2"/>
    </xf>
    <xf numFmtId="0" fontId="14" fillId="0" borderId="10" xfId="7" applyNumberFormat="1" applyFont="1" applyFill="1" applyBorder="1" applyAlignment="1">
      <alignment horizontal="left" vertical="center" indent="2"/>
    </xf>
    <xf numFmtId="0" fontId="14" fillId="0" borderId="20" xfId="7" applyFont="1" applyFill="1" applyBorder="1" applyAlignment="1">
      <alignment horizontal="left" vertical="center" wrapText="1" indent="2"/>
    </xf>
    <xf numFmtId="0" fontId="14" fillId="0" borderId="10" xfId="7" applyFont="1" applyFill="1" applyBorder="1" applyAlignment="1">
      <alignment horizontal="left" vertical="center" wrapText="1" indent="2"/>
    </xf>
    <xf numFmtId="0" fontId="15" fillId="0" borderId="23" xfId="7" applyFont="1" applyFill="1" applyBorder="1" applyAlignment="1">
      <alignment horizontal="left" vertical="center"/>
    </xf>
    <xf numFmtId="0" fontId="15" fillId="0" borderId="24" xfId="7" applyFont="1" applyFill="1" applyBorder="1" applyAlignment="1">
      <alignment horizontal="left" vertical="center"/>
    </xf>
    <xf numFmtId="0" fontId="15" fillId="0" borderId="25" xfId="7" applyFont="1" applyFill="1" applyBorder="1" applyAlignment="1">
      <alignment horizontal="left" vertical="center"/>
    </xf>
    <xf numFmtId="0" fontId="15" fillId="0" borderId="27" xfId="7" applyFont="1" applyFill="1" applyBorder="1" applyAlignment="1">
      <alignment horizontal="left" vertical="center"/>
    </xf>
    <xf numFmtId="0" fontId="15" fillId="0" borderId="22" xfId="7" applyNumberFormat="1" applyFont="1" applyFill="1" applyBorder="1" applyAlignment="1">
      <alignment horizontal="left" vertical="center" indent="2"/>
    </xf>
    <xf numFmtId="0" fontId="15" fillId="0" borderId="21" xfId="7" applyNumberFormat="1" applyFont="1" applyFill="1" applyBorder="1" applyAlignment="1">
      <alignment horizontal="left" vertical="center" indent="2"/>
    </xf>
    <xf numFmtId="0" fontId="15" fillId="0" borderId="20" xfId="7" applyNumberFormat="1" applyFont="1" applyFill="1" applyBorder="1" applyAlignment="1">
      <alignment horizontal="left" vertical="center" indent="2"/>
    </xf>
    <xf numFmtId="0" fontId="15" fillId="0" borderId="10" xfId="7" applyNumberFormat="1" applyFont="1" applyFill="1" applyBorder="1" applyAlignment="1">
      <alignment horizontal="left" vertical="center" indent="2"/>
    </xf>
    <xf numFmtId="0" fontId="15" fillId="0" borderId="20" xfId="7" applyFont="1" applyFill="1" applyBorder="1" applyAlignment="1">
      <alignment horizontal="left" vertical="center" wrapText="1" indent="2"/>
    </xf>
    <xf numFmtId="0" fontId="15" fillId="0" borderId="10" xfId="7" applyFont="1" applyFill="1" applyBorder="1" applyAlignment="1">
      <alignment horizontal="left" vertical="center" wrapText="1" indent="2"/>
    </xf>
    <xf numFmtId="0" fontId="15" fillId="0" borderId="22" xfId="7" applyFont="1" applyFill="1" applyBorder="1" applyAlignment="1">
      <alignment horizontal="left" vertical="center" wrapText="1" indent="2"/>
    </xf>
    <xf numFmtId="0" fontId="15" fillId="0" borderId="21" xfId="7" applyFont="1" applyFill="1" applyBorder="1" applyAlignment="1">
      <alignment horizontal="left" vertical="center" wrapText="1" indent="2"/>
    </xf>
    <xf numFmtId="0" fontId="15" fillId="0" borderId="23" xfId="7" applyNumberFormat="1" applyFont="1" applyFill="1" applyBorder="1" applyAlignment="1">
      <alignment horizontal="left" vertical="center"/>
    </xf>
    <xf numFmtId="0" fontId="15" fillId="0" borderId="24" xfId="7" applyNumberFormat="1" applyFont="1" applyFill="1" applyBorder="1" applyAlignment="1">
      <alignment horizontal="left" vertical="center"/>
    </xf>
    <xf numFmtId="0" fontId="14" fillId="0" borderId="25" xfId="7" applyNumberFormat="1" applyFont="1" applyFill="1" applyBorder="1" applyAlignment="1">
      <alignment horizontal="left" vertical="center" indent="2"/>
    </xf>
    <xf numFmtId="0" fontId="14" fillId="0" borderId="26" xfId="7" applyNumberFormat="1" applyFont="1" applyFill="1" applyBorder="1" applyAlignment="1">
      <alignment horizontal="left" vertical="center" indent="2"/>
    </xf>
    <xf numFmtId="0" fontId="14" fillId="0" borderId="25" xfId="7" applyFont="1" applyFill="1" applyBorder="1" applyAlignment="1">
      <alignment horizontal="left" vertical="center" wrapText="1" indent="2"/>
    </xf>
    <xf numFmtId="0" fontId="14" fillId="0" borderId="26" xfId="7" applyFont="1" applyFill="1" applyBorder="1" applyAlignment="1">
      <alignment horizontal="left" vertical="center" wrapText="1" indent="2"/>
    </xf>
    <xf numFmtId="0" fontId="14" fillId="0" borderId="0" xfId="5" applyFont="1" applyFill="1" applyBorder="1" applyAlignment="1">
      <alignment horizontal="left" vertical="top" wrapText="1"/>
    </xf>
    <xf numFmtId="4" fontId="14" fillId="0" borderId="0" xfId="5" applyNumberFormat="1" applyFont="1" applyFill="1" applyBorder="1" applyAlignment="1">
      <alignment horizontal="left" vertical="top" wrapText="1"/>
    </xf>
    <xf numFmtId="0" fontId="14" fillId="0" borderId="0" xfId="5" applyNumberFormat="1" applyFont="1" applyFill="1" applyBorder="1" applyAlignment="1">
      <alignment horizontal="left" wrapText="1"/>
    </xf>
    <xf numFmtId="0" fontId="14" fillId="0" borderId="0" xfId="5" applyNumberFormat="1" applyFont="1" applyFill="1" applyAlignment="1">
      <alignment horizontal="justify" vertical="top" wrapText="1"/>
    </xf>
    <xf numFmtId="0" fontId="14" fillId="0" borderId="0" xfId="5" applyNumberFormat="1" applyFont="1" applyFill="1" applyBorder="1" applyAlignment="1">
      <alignment horizontal="left"/>
    </xf>
    <xf numFmtId="0" fontId="15" fillId="0" borderId="0" xfId="5" applyFont="1" applyFill="1" applyAlignment="1">
      <alignment horizontal="left" wrapText="1"/>
    </xf>
    <xf numFmtId="0" fontId="14" fillId="0" borderId="0" xfId="5" applyNumberFormat="1" applyFont="1" applyFill="1" applyAlignment="1">
      <alignment horizontal="left" vertical="top" wrapText="1"/>
    </xf>
    <xf numFmtId="168" fontId="14" fillId="0" borderId="0" xfId="5" applyNumberFormat="1" applyFont="1" applyFill="1" applyBorder="1" applyAlignment="1">
      <alignment horizontal="center" vertical="top" wrapText="1"/>
    </xf>
    <xf numFmtId="0" fontId="14" fillId="0" borderId="0" xfId="5" applyFont="1" applyFill="1" applyBorder="1" applyAlignment="1">
      <alignment horizontal="center" vertical="top" wrapText="1"/>
    </xf>
    <xf numFmtId="4" fontId="14" fillId="0" borderId="0" xfId="5" applyNumberFormat="1" applyFont="1" applyFill="1" applyBorder="1" applyAlignment="1">
      <alignment horizontal="left" wrapText="1"/>
    </xf>
    <xf numFmtId="0" fontId="14" fillId="0" borderId="0" xfId="5" applyFont="1" applyFill="1" applyAlignment="1">
      <alignment horizontal="left" vertical="top"/>
    </xf>
    <xf numFmtId="0" fontId="14" fillId="0" borderId="0" xfId="5" applyFont="1" applyFill="1" applyAlignment="1">
      <alignment horizontal="left" wrapText="1"/>
    </xf>
    <xf numFmtId="0" fontId="14" fillId="0" borderId="0" xfId="5" applyNumberFormat="1" applyFont="1" applyFill="1" applyBorder="1" applyAlignment="1">
      <alignment horizontal="left" vertical="top"/>
    </xf>
    <xf numFmtId="0" fontId="15" fillId="0" borderId="0" xfId="2" applyNumberFormat="1" applyFont="1" applyFill="1" applyAlignment="1" applyProtection="1">
      <alignment wrapText="1"/>
    </xf>
    <xf numFmtId="0" fontId="15" fillId="0" borderId="0" xfId="2" applyNumberFormat="1" applyFont="1" applyFill="1" applyAlignment="1" applyProtection="1"/>
    <xf numFmtId="0" fontId="15" fillId="0" borderId="0" xfId="2" applyNumberFormat="1" applyFont="1" applyFill="1" applyAlignment="1" applyProtection="1">
      <alignment horizontal="left"/>
    </xf>
    <xf numFmtId="0" fontId="41" fillId="0" borderId="0" xfId="2" applyFont="1" applyFill="1" applyAlignment="1" applyProtection="1">
      <alignment horizontal="center"/>
    </xf>
    <xf numFmtId="0" fontId="14" fillId="0" borderId="0" xfId="5" applyNumberFormat="1" applyFont="1" applyFill="1" applyAlignment="1">
      <alignment horizontal="left" vertical="top"/>
    </xf>
    <xf numFmtId="0" fontId="15" fillId="0" borderId="0" xfId="5" applyNumberFormat="1" applyFont="1" applyFill="1" applyAlignment="1">
      <alignment horizontal="center" vertical="center" wrapText="1"/>
    </xf>
    <xf numFmtId="4" fontId="15" fillId="0" borderId="0" xfId="5" applyNumberFormat="1" applyFont="1" applyFill="1" applyAlignment="1">
      <alignment horizontal="center" vertical="center" wrapText="1"/>
    </xf>
    <xf numFmtId="0" fontId="14" fillId="0" borderId="0" xfId="5" applyNumberFormat="1" applyFont="1" applyFill="1" applyBorder="1" applyAlignment="1">
      <alignment horizontal="justify" vertical="top" wrapText="1"/>
    </xf>
    <xf numFmtId="0" fontId="41" fillId="0" borderId="0" xfId="2" applyFont="1" applyBorder="1" applyAlignment="1" applyProtection="1">
      <alignment horizontal="center"/>
    </xf>
    <xf numFmtId="4" fontId="16" fillId="0" borderId="0" xfId="4" applyNumberFormat="1" applyFont="1" applyFill="1" applyBorder="1" applyAlignment="1">
      <alignment horizontal="center" vertical="top"/>
    </xf>
    <xf numFmtId="0" fontId="77" fillId="0" borderId="0" xfId="8" applyFont="1" applyBorder="1" applyAlignment="1">
      <alignment horizontal="center"/>
    </xf>
    <xf numFmtId="0" fontId="29" fillId="0" borderId="23" xfId="4" applyFont="1" applyFill="1" applyBorder="1" applyAlignment="1">
      <alignment horizontal="center" vertical="top" wrapText="1"/>
    </xf>
    <xf numFmtId="0" fontId="29" fillId="0" borderId="24" xfId="4" applyFont="1" applyFill="1" applyBorder="1" applyAlignment="1">
      <alignment horizontal="center" vertical="top" wrapText="1"/>
    </xf>
    <xf numFmtId="0" fontId="29" fillId="0" borderId="11" xfId="4" applyFont="1" applyFill="1" applyBorder="1" applyAlignment="1">
      <alignment horizontal="center" vertical="top" wrapText="1"/>
    </xf>
    <xf numFmtId="4" fontId="29" fillId="0" borderId="23" xfId="4" applyNumberFormat="1" applyFont="1" applyFill="1" applyBorder="1" applyAlignment="1">
      <alignment horizontal="center" vertical="top" wrapText="1"/>
    </xf>
    <xf numFmtId="4" fontId="29" fillId="0" borderId="24" xfId="4" applyNumberFormat="1" applyFont="1" applyFill="1" applyBorder="1" applyAlignment="1">
      <alignment horizontal="center" vertical="top" wrapText="1"/>
    </xf>
    <xf numFmtId="4" fontId="29" fillId="0" borderId="11" xfId="4" applyNumberFormat="1" applyFont="1" applyFill="1" applyBorder="1" applyAlignment="1">
      <alignment horizontal="center" vertical="top" wrapText="1"/>
    </xf>
    <xf numFmtId="4" fontId="29" fillId="0" borderId="6" xfId="4" applyNumberFormat="1" applyFont="1" applyFill="1" applyBorder="1" applyAlignment="1">
      <alignment horizontal="center" vertical="top" wrapText="1"/>
    </xf>
    <xf numFmtId="4" fontId="29" fillId="0" borderId="16" xfId="4" applyNumberFormat="1" applyFont="1" applyFill="1" applyBorder="1" applyAlignment="1">
      <alignment horizontal="center" vertical="top" wrapText="1"/>
    </xf>
    <xf numFmtId="4" fontId="29" fillId="0" borderId="2" xfId="4" applyNumberFormat="1" applyFont="1" applyFill="1" applyBorder="1" applyAlignment="1">
      <alignment horizontal="center" vertical="top" wrapText="1"/>
    </xf>
    <xf numFmtId="0" fontId="15" fillId="0" borderId="0" xfId="5" applyNumberFormat="1" applyFont="1" applyAlignment="1">
      <alignment horizontal="center" vertical="center" wrapText="1"/>
    </xf>
    <xf numFmtId="4" fontId="15" fillId="0" borderId="0" xfId="5" applyNumberFormat="1" applyFont="1" applyAlignment="1">
      <alignment horizontal="center" vertical="center" wrapText="1"/>
    </xf>
    <xf numFmtId="0" fontId="14" fillId="0" borderId="0" xfId="5" applyNumberFormat="1" applyFont="1" applyAlignment="1">
      <alignment horizontal="left" vertical="top"/>
    </xf>
    <xf numFmtId="0" fontId="41" fillId="11" borderId="0" xfId="2" applyNumberFormat="1" applyFont="1" applyFill="1" applyAlignment="1" applyProtection="1">
      <alignment horizontal="left"/>
    </xf>
    <xf numFmtId="0" fontId="14" fillId="0" borderId="0" xfId="5" applyNumberFormat="1" applyFont="1" applyAlignment="1">
      <alignment horizontal="justify" vertical="top" wrapText="1"/>
    </xf>
    <xf numFmtId="0" fontId="14" fillId="2" borderId="0" xfId="5" applyNumberFormat="1" applyFont="1" applyFill="1" applyBorder="1" applyAlignment="1">
      <alignment horizontal="left"/>
    </xf>
    <xf numFmtId="0" fontId="14" fillId="2" borderId="0" xfId="5" applyNumberFormat="1" applyFont="1" applyFill="1" applyAlignment="1">
      <alignment horizontal="left" vertical="top" wrapText="1"/>
    </xf>
    <xf numFmtId="0" fontId="14" fillId="2" borderId="0" xfId="5" applyNumberFormat="1" applyFont="1" applyFill="1" applyBorder="1" applyAlignment="1">
      <alignment horizontal="center"/>
    </xf>
    <xf numFmtId="0" fontId="14" fillId="2" borderId="0" xfId="5" applyNumberFormat="1" applyFont="1" applyFill="1" applyBorder="1" applyAlignment="1">
      <alignment horizontal="justify" vertical="top" wrapText="1"/>
    </xf>
    <xf numFmtId="0" fontId="14" fillId="2" borderId="0" xfId="5" applyNumberFormat="1" applyFont="1" applyFill="1" applyBorder="1" applyAlignment="1">
      <alignment horizontal="center" vertical="top" wrapText="1"/>
    </xf>
    <xf numFmtId="0" fontId="14" fillId="2" borderId="0" xfId="5" applyFont="1" applyFill="1" applyAlignment="1">
      <alignment horizontal="left" wrapText="1"/>
    </xf>
    <xf numFmtId="0" fontId="14" fillId="2" borderId="0" xfId="5" applyFont="1" applyFill="1" applyBorder="1" applyAlignment="1">
      <alignment horizontal="left" vertical="top" wrapText="1"/>
    </xf>
    <xf numFmtId="0" fontId="14" fillId="2" borderId="0" xfId="5" applyNumberFormat="1" applyFont="1" applyFill="1" applyBorder="1" applyAlignment="1">
      <alignment horizontal="left" vertical="top"/>
    </xf>
    <xf numFmtId="0" fontId="14" fillId="9" borderId="0" xfId="5" applyFont="1" applyFill="1" applyAlignment="1">
      <alignment horizontal="left" wrapText="1"/>
    </xf>
  </cellXfs>
  <cellStyles count="2602">
    <cellStyle name="BILANZ" xfId="1" xr:uid="{00000000-0005-0000-0000-000000000000}"/>
    <cellStyle name="Dziesi?tny 7" xfId="13" xr:uid="{00000000-0005-0000-0000-000001000000}"/>
    <cellStyle name="Dziesiętny 10" xfId="14" xr:uid="{00000000-0005-0000-0000-000003000000}"/>
    <cellStyle name="Dziesiętny 10 2" xfId="15" xr:uid="{00000000-0005-0000-0000-000004000000}"/>
    <cellStyle name="Dziesiętny 10 2 2" xfId="16" xr:uid="{00000000-0005-0000-0000-000005000000}"/>
    <cellStyle name="Dziesiętny 10 2 2 2" xfId="17" xr:uid="{00000000-0005-0000-0000-000006000000}"/>
    <cellStyle name="Dziesiętny 10 2 2 2 2" xfId="18" xr:uid="{00000000-0005-0000-0000-000007000000}"/>
    <cellStyle name="Dziesiętny 10 2 2 2 2 2" xfId="19" xr:uid="{00000000-0005-0000-0000-000008000000}"/>
    <cellStyle name="Dziesiętny 10 2 2 2 3" xfId="20" xr:uid="{00000000-0005-0000-0000-000009000000}"/>
    <cellStyle name="Dziesiętny 10 2 2 2 3 2" xfId="21" xr:uid="{00000000-0005-0000-0000-00000A000000}"/>
    <cellStyle name="Dziesiętny 10 2 2 2 4" xfId="22" xr:uid="{00000000-0005-0000-0000-00000B000000}"/>
    <cellStyle name="Dziesiętny 10 2 2 3" xfId="23" xr:uid="{00000000-0005-0000-0000-00000C000000}"/>
    <cellStyle name="Dziesiętny 10 2 2 3 2" xfId="24" xr:uid="{00000000-0005-0000-0000-00000D000000}"/>
    <cellStyle name="Dziesiętny 10 2 2 4" xfId="25" xr:uid="{00000000-0005-0000-0000-00000E000000}"/>
    <cellStyle name="Dziesiętny 10 2 2 4 2" xfId="26" xr:uid="{00000000-0005-0000-0000-00000F000000}"/>
    <cellStyle name="Dziesiętny 10 2 2 5" xfId="27" xr:uid="{00000000-0005-0000-0000-000010000000}"/>
    <cellStyle name="Dziesiętny 10 2 3" xfId="28" xr:uid="{00000000-0005-0000-0000-000011000000}"/>
    <cellStyle name="Dziesiętny 10 2 3 2" xfId="29" xr:uid="{00000000-0005-0000-0000-000012000000}"/>
    <cellStyle name="Dziesiętny 10 2 3 2 2" xfId="30" xr:uid="{00000000-0005-0000-0000-000013000000}"/>
    <cellStyle name="Dziesiętny 10 2 3 3" xfId="31" xr:uid="{00000000-0005-0000-0000-000014000000}"/>
    <cellStyle name="Dziesiętny 10 2 3 3 2" xfId="32" xr:uid="{00000000-0005-0000-0000-000015000000}"/>
    <cellStyle name="Dziesiętny 10 2 3 4" xfId="33" xr:uid="{00000000-0005-0000-0000-000016000000}"/>
    <cellStyle name="Dziesiętny 10 2 4" xfId="34" xr:uid="{00000000-0005-0000-0000-000017000000}"/>
    <cellStyle name="Dziesiętny 10 2 4 2" xfId="35" xr:uid="{00000000-0005-0000-0000-000018000000}"/>
    <cellStyle name="Dziesiętny 10 2 5" xfId="36" xr:uid="{00000000-0005-0000-0000-000019000000}"/>
    <cellStyle name="Dziesiętny 10 2 5 2" xfId="37" xr:uid="{00000000-0005-0000-0000-00001A000000}"/>
    <cellStyle name="Dziesiętny 10 2 6" xfId="38" xr:uid="{00000000-0005-0000-0000-00001B000000}"/>
    <cellStyle name="Dziesiętny 10 3" xfId="39" xr:uid="{00000000-0005-0000-0000-00001C000000}"/>
    <cellStyle name="Dziesiętny 10 3 2" xfId="40" xr:uid="{00000000-0005-0000-0000-00001D000000}"/>
    <cellStyle name="Dziesiętny 10 3 2 2" xfId="41" xr:uid="{00000000-0005-0000-0000-00001E000000}"/>
    <cellStyle name="Dziesiętny 10 3 2 2 2" xfId="42" xr:uid="{00000000-0005-0000-0000-00001F000000}"/>
    <cellStyle name="Dziesiętny 10 3 2 3" xfId="43" xr:uid="{00000000-0005-0000-0000-000020000000}"/>
    <cellStyle name="Dziesiętny 10 3 2 3 2" xfId="44" xr:uid="{00000000-0005-0000-0000-000021000000}"/>
    <cellStyle name="Dziesiętny 10 3 2 4" xfId="45" xr:uid="{00000000-0005-0000-0000-000022000000}"/>
    <cellStyle name="Dziesiętny 10 3 3" xfId="46" xr:uid="{00000000-0005-0000-0000-000023000000}"/>
    <cellStyle name="Dziesiętny 10 3 3 2" xfId="47" xr:uid="{00000000-0005-0000-0000-000024000000}"/>
    <cellStyle name="Dziesiętny 10 3 4" xfId="48" xr:uid="{00000000-0005-0000-0000-000025000000}"/>
    <cellStyle name="Dziesiętny 10 3 4 2" xfId="49" xr:uid="{00000000-0005-0000-0000-000026000000}"/>
    <cellStyle name="Dziesiętny 10 3 5" xfId="50" xr:uid="{00000000-0005-0000-0000-000027000000}"/>
    <cellStyle name="Dziesiętny 10 4" xfId="51" xr:uid="{00000000-0005-0000-0000-000028000000}"/>
    <cellStyle name="Dziesiętny 10 4 2" xfId="52" xr:uid="{00000000-0005-0000-0000-000029000000}"/>
    <cellStyle name="Dziesiętny 10 4 2 2" xfId="53" xr:uid="{00000000-0005-0000-0000-00002A000000}"/>
    <cellStyle name="Dziesiętny 10 4 3" xfId="54" xr:uid="{00000000-0005-0000-0000-00002B000000}"/>
    <cellStyle name="Dziesiętny 10 4 3 2" xfId="55" xr:uid="{00000000-0005-0000-0000-00002C000000}"/>
    <cellStyle name="Dziesiętny 10 4 4" xfId="56" xr:uid="{00000000-0005-0000-0000-00002D000000}"/>
    <cellStyle name="Dziesiętny 10 5" xfId="57" xr:uid="{00000000-0005-0000-0000-00002E000000}"/>
    <cellStyle name="Dziesiętny 10 5 2" xfId="58" xr:uid="{00000000-0005-0000-0000-00002F000000}"/>
    <cellStyle name="Dziesiętny 10 6" xfId="59" xr:uid="{00000000-0005-0000-0000-000030000000}"/>
    <cellStyle name="Dziesiętny 10 6 2" xfId="60" xr:uid="{00000000-0005-0000-0000-000031000000}"/>
    <cellStyle name="Dziesiętny 10 7" xfId="61" xr:uid="{00000000-0005-0000-0000-000032000000}"/>
    <cellStyle name="Dziesiętny 11" xfId="62" xr:uid="{00000000-0005-0000-0000-000033000000}"/>
    <cellStyle name="Dziesiętny 11 2" xfId="63" xr:uid="{00000000-0005-0000-0000-000034000000}"/>
    <cellStyle name="Dziesiętny 11 2 2" xfId="64" xr:uid="{00000000-0005-0000-0000-000035000000}"/>
    <cellStyle name="Dziesiętny 11 2 2 2" xfId="65" xr:uid="{00000000-0005-0000-0000-000036000000}"/>
    <cellStyle name="Dziesiętny 11 2 2 2 2" xfId="66" xr:uid="{00000000-0005-0000-0000-000037000000}"/>
    <cellStyle name="Dziesiętny 11 2 2 2 2 2" xfId="67" xr:uid="{00000000-0005-0000-0000-000038000000}"/>
    <cellStyle name="Dziesiętny 11 2 2 2 3" xfId="68" xr:uid="{00000000-0005-0000-0000-000039000000}"/>
    <cellStyle name="Dziesiętny 11 2 2 2 3 2" xfId="69" xr:uid="{00000000-0005-0000-0000-00003A000000}"/>
    <cellStyle name="Dziesiętny 11 2 2 2 4" xfId="70" xr:uid="{00000000-0005-0000-0000-00003B000000}"/>
    <cellStyle name="Dziesiętny 11 2 2 3" xfId="71" xr:uid="{00000000-0005-0000-0000-00003C000000}"/>
    <cellStyle name="Dziesiętny 11 2 2 3 2" xfId="72" xr:uid="{00000000-0005-0000-0000-00003D000000}"/>
    <cellStyle name="Dziesiętny 11 2 2 4" xfId="73" xr:uid="{00000000-0005-0000-0000-00003E000000}"/>
    <cellStyle name="Dziesiętny 11 2 2 4 2" xfId="74" xr:uid="{00000000-0005-0000-0000-00003F000000}"/>
    <cellStyle name="Dziesiętny 11 2 2 5" xfId="75" xr:uid="{00000000-0005-0000-0000-000040000000}"/>
    <cellStyle name="Dziesiętny 11 2 3" xfId="76" xr:uid="{00000000-0005-0000-0000-000041000000}"/>
    <cellStyle name="Dziesiętny 11 2 3 2" xfId="77" xr:uid="{00000000-0005-0000-0000-000042000000}"/>
    <cellStyle name="Dziesiętny 11 2 3 2 2" xfId="78" xr:uid="{00000000-0005-0000-0000-000043000000}"/>
    <cellStyle name="Dziesiętny 11 2 3 3" xfId="79" xr:uid="{00000000-0005-0000-0000-000044000000}"/>
    <cellStyle name="Dziesiętny 11 2 3 3 2" xfId="80" xr:uid="{00000000-0005-0000-0000-000045000000}"/>
    <cellStyle name="Dziesiętny 11 2 3 4" xfId="81" xr:uid="{00000000-0005-0000-0000-000046000000}"/>
    <cellStyle name="Dziesiętny 11 2 4" xfId="82" xr:uid="{00000000-0005-0000-0000-000047000000}"/>
    <cellStyle name="Dziesiętny 11 2 4 2" xfId="83" xr:uid="{00000000-0005-0000-0000-000048000000}"/>
    <cellStyle name="Dziesiętny 11 2 5" xfId="84" xr:uid="{00000000-0005-0000-0000-000049000000}"/>
    <cellStyle name="Dziesiętny 11 2 5 2" xfId="85" xr:uid="{00000000-0005-0000-0000-00004A000000}"/>
    <cellStyle name="Dziesiętny 11 2 6" xfId="86" xr:uid="{00000000-0005-0000-0000-00004B000000}"/>
    <cellStyle name="Dziesiętny 11 3" xfId="87" xr:uid="{00000000-0005-0000-0000-00004C000000}"/>
    <cellStyle name="Dziesiętny 11 3 2" xfId="88" xr:uid="{00000000-0005-0000-0000-00004D000000}"/>
    <cellStyle name="Dziesiętny 11 3 2 2" xfId="89" xr:uid="{00000000-0005-0000-0000-00004E000000}"/>
    <cellStyle name="Dziesiętny 11 3 2 2 2" xfId="90" xr:uid="{00000000-0005-0000-0000-00004F000000}"/>
    <cellStyle name="Dziesiętny 11 3 2 3" xfId="91" xr:uid="{00000000-0005-0000-0000-000050000000}"/>
    <cellStyle name="Dziesiętny 11 3 2 3 2" xfId="92" xr:uid="{00000000-0005-0000-0000-000051000000}"/>
    <cellStyle name="Dziesiętny 11 3 2 4" xfId="93" xr:uid="{00000000-0005-0000-0000-000052000000}"/>
    <cellStyle name="Dziesiętny 11 3 3" xfId="94" xr:uid="{00000000-0005-0000-0000-000053000000}"/>
    <cellStyle name="Dziesiętny 11 3 3 2" xfId="95" xr:uid="{00000000-0005-0000-0000-000054000000}"/>
    <cellStyle name="Dziesiętny 11 3 4" xfId="96" xr:uid="{00000000-0005-0000-0000-000055000000}"/>
    <cellStyle name="Dziesiętny 11 3 4 2" xfId="97" xr:uid="{00000000-0005-0000-0000-000056000000}"/>
    <cellStyle name="Dziesiętny 11 3 5" xfId="98" xr:uid="{00000000-0005-0000-0000-000057000000}"/>
    <cellStyle name="Dziesiętny 11 4" xfId="99" xr:uid="{00000000-0005-0000-0000-000058000000}"/>
    <cellStyle name="Dziesiętny 11 4 2" xfId="100" xr:uid="{00000000-0005-0000-0000-000059000000}"/>
    <cellStyle name="Dziesiętny 11 4 2 2" xfId="101" xr:uid="{00000000-0005-0000-0000-00005A000000}"/>
    <cellStyle name="Dziesiętny 11 4 3" xfId="102" xr:uid="{00000000-0005-0000-0000-00005B000000}"/>
    <cellStyle name="Dziesiętny 11 4 3 2" xfId="103" xr:uid="{00000000-0005-0000-0000-00005C000000}"/>
    <cellStyle name="Dziesiętny 11 4 4" xfId="104" xr:uid="{00000000-0005-0000-0000-00005D000000}"/>
    <cellStyle name="Dziesiętny 11 5" xfId="105" xr:uid="{00000000-0005-0000-0000-00005E000000}"/>
    <cellStyle name="Dziesiętny 11 5 2" xfId="106" xr:uid="{00000000-0005-0000-0000-00005F000000}"/>
    <cellStyle name="Dziesiętny 11 6" xfId="107" xr:uid="{00000000-0005-0000-0000-000060000000}"/>
    <cellStyle name="Dziesiętny 11 6 2" xfId="108" xr:uid="{00000000-0005-0000-0000-000061000000}"/>
    <cellStyle name="Dziesiętny 11 7" xfId="109" xr:uid="{00000000-0005-0000-0000-000062000000}"/>
    <cellStyle name="Dziesiętny 12" xfId="110" xr:uid="{00000000-0005-0000-0000-000063000000}"/>
    <cellStyle name="Dziesiętny 12 2" xfId="111" xr:uid="{00000000-0005-0000-0000-000064000000}"/>
    <cellStyle name="Dziesiętny 12 2 2" xfId="112" xr:uid="{00000000-0005-0000-0000-000065000000}"/>
    <cellStyle name="Dziesiętny 12 2 2 2" xfId="113" xr:uid="{00000000-0005-0000-0000-000066000000}"/>
    <cellStyle name="Dziesiętny 12 2 2 2 2" xfId="114" xr:uid="{00000000-0005-0000-0000-000067000000}"/>
    <cellStyle name="Dziesiętny 12 2 2 3" xfId="115" xr:uid="{00000000-0005-0000-0000-000068000000}"/>
    <cellStyle name="Dziesiętny 12 2 2 3 2" xfId="116" xr:uid="{00000000-0005-0000-0000-000069000000}"/>
    <cellStyle name="Dziesiętny 12 2 2 4" xfId="117" xr:uid="{00000000-0005-0000-0000-00006A000000}"/>
    <cellStyle name="Dziesiętny 12 2 3" xfId="118" xr:uid="{00000000-0005-0000-0000-00006B000000}"/>
    <cellStyle name="Dziesiętny 12 2 3 2" xfId="119" xr:uid="{00000000-0005-0000-0000-00006C000000}"/>
    <cellStyle name="Dziesiętny 12 2 4" xfId="120" xr:uid="{00000000-0005-0000-0000-00006D000000}"/>
    <cellStyle name="Dziesiętny 12 2 4 2" xfId="121" xr:uid="{00000000-0005-0000-0000-00006E000000}"/>
    <cellStyle name="Dziesiętny 12 2 5" xfId="122" xr:uid="{00000000-0005-0000-0000-00006F000000}"/>
    <cellStyle name="Dziesiętny 12 3" xfId="123" xr:uid="{00000000-0005-0000-0000-000070000000}"/>
    <cellStyle name="Dziesiętny 12 3 2" xfId="124" xr:uid="{00000000-0005-0000-0000-000071000000}"/>
    <cellStyle name="Dziesiętny 12 3 2 2" xfId="125" xr:uid="{00000000-0005-0000-0000-000072000000}"/>
    <cellStyle name="Dziesiętny 12 3 3" xfId="126" xr:uid="{00000000-0005-0000-0000-000073000000}"/>
    <cellStyle name="Dziesiętny 12 3 3 2" xfId="127" xr:uid="{00000000-0005-0000-0000-000074000000}"/>
    <cellStyle name="Dziesiętny 12 3 4" xfId="128" xr:uid="{00000000-0005-0000-0000-000075000000}"/>
    <cellStyle name="Dziesiętny 12 4" xfId="129" xr:uid="{00000000-0005-0000-0000-000076000000}"/>
    <cellStyle name="Dziesiętny 12 4 2" xfId="130" xr:uid="{00000000-0005-0000-0000-000077000000}"/>
    <cellStyle name="Dziesiętny 12 5" xfId="131" xr:uid="{00000000-0005-0000-0000-000078000000}"/>
    <cellStyle name="Dziesiętny 12 5 2" xfId="132" xr:uid="{00000000-0005-0000-0000-000079000000}"/>
    <cellStyle name="Dziesiętny 12 6" xfId="133" xr:uid="{00000000-0005-0000-0000-00007A000000}"/>
    <cellStyle name="Dziesiętny 13" xfId="134" xr:uid="{00000000-0005-0000-0000-00007B000000}"/>
    <cellStyle name="Dziesiętny 13 2" xfId="135" xr:uid="{00000000-0005-0000-0000-00007C000000}"/>
    <cellStyle name="Dziesiętny 13 2 2" xfId="136" xr:uid="{00000000-0005-0000-0000-00007D000000}"/>
    <cellStyle name="Dziesiętny 13 2 2 2" xfId="137" xr:uid="{00000000-0005-0000-0000-00007E000000}"/>
    <cellStyle name="Dziesiętny 13 2 2 2 2" xfId="138" xr:uid="{00000000-0005-0000-0000-00007F000000}"/>
    <cellStyle name="Dziesiętny 13 2 2 3" xfId="139" xr:uid="{00000000-0005-0000-0000-000080000000}"/>
    <cellStyle name="Dziesiętny 13 2 2 3 2" xfId="140" xr:uid="{00000000-0005-0000-0000-000081000000}"/>
    <cellStyle name="Dziesiętny 13 2 2 4" xfId="141" xr:uid="{00000000-0005-0000-0000-000082000000}"/>
    <cellStyle name="Dziesiętny 13 2 3" xfId="142" xr:uid="{00000000-0005-0000-0000-000083000000}"/>
    <cellStyle name="Dziesiętny 13 2 3 2" xfId="143" xr:uid="{00000000-0005-0000-0000-000084000000}"/>
    <cellStyle name="Dziesiętny 13 2 4" xfId="144" xr:uid="{00000000-0005-0000-0000-000085000000}"/>
    <cellStyle name="Dziesiętny 13 2 4 2" xfId="145" xr:uid="{00000000-0005-0000-0000-000086000000}"/>
    <cellStyle name="Dziesiętny 13 2 5" xfId="146" xr:uid="{00000000-0005-0000-0000-000087000000}"/>
    <cellStyle name="Dziesiętny 13 3" xfId="147" xr:uid="{00000000-0005-0000-0000-000088000000}"/>
    <cellStyle name="Dziesiętny 13 3 2" xfId="148" xr:uid="{00000000-0005-0000-0000-000089000000}"/>
    <cellStyle name="Dziesiętny 13 3 2 2" xfId="149" xr:uid="{00000000-0005-0000-0000-00008A000000}"/>
    <cellStyle name="Dziesiętny 13 3 3" xfId="150" xr:uid="{00000000-0005-0000-0000-00008B000000}"/>
    <cellStyle name="Dziesiętny 13 3 3 2" xfId="151" xr:uid="{00000000-0005-0000-0000-00008C000000}"/>
    <cellStyle name="Dziesiętny 13 3 4" xfId="152" xr:uid="{00000000-0005-0000-0000-00008D000000}"/>
    <cellStyle name="Dziesiętny 13 4" xfId="153" xr:uid="{00000000-0005-0000-0000-00008E000000}"/>
    <cellStyle name="Dziesiętny 13 4 2" xfId="154" xr:uid="{00000000-0005-0000-0000-00008F000000}"/>
    <cellStyle name="Dziesiętny 13 5" xfId="155" xr:uid="{00000000-0005-0000-0000-000090000000}"/>
    <cellStyle name="Dziesiętny 13 5 2" xfId="156" xr:uid="{00000000-0005-0000-0000-000091000000}"/>
    <cellStyle name="Dziesiętny 13 6" xfId="157" xr:uid="{00000000-0005-0000-0000-000092000000}"/>
    <cellStyle name="Dziesiętny 14" xfId="158" xr:uid="{00000000-0005-0000-0000-000093000000}"/>
    <cellStyle name="Dziesiętny 14 2" xfId="159" xr:uid="{00000000-0005-0000-0000-000094000000}"/>
    <cellStyle name="Dziesiętny 14 2 2" xfId="160" xr:uid="{00000000-0005-0000-0000-000095000000}"/>
    <cellStyle name="Dziesiętny 14 2 2 2" xfId="161" xr:uid="{00000000-0005-0000-0000-000096000000}"/>
    <cellStyle name="Dziesiętny 14 2 2 2 2" xfId="162" xr:uid="{00000000-0005-0000-0000-000097000000}"/>
    <cellStyle name="Dziesiętny 14 2 2 3" xfId="163" xr:uid="{00000000-0005-0000-0000-000098000000}"/>
    <cellStyle name="Dziesiętny 14 2 2 3 2" xfId="164" xr:uid="{00000000-0005-0000-0000-000099000000}"/>
    <cellStyle name="Dziesiętny 14 2 2 4" xfId="165" xr:uid="{00000000-0005-0000-0000-00009A000000}"/>
    <cellStyle name="Dziesiętny 14 2 3" xfId="166" xr:uid="{00000000-0005-0000-0000-00009B000000}"/>
    <cellStyle name="Dziesiętny 14 2 3 2" xfId="167" xr:uid="{00000000-0005-0000-0000-00009C000000}"/>
    <cellStyle name="Dziesiętny 14 2 4" xfId="168" xr:uid="{00000000-0005-0000-0000-00009D000000}"/>
    <cellStyle name="Dziesiętny 14 2 4 2" xfId="169" xr:uid="{00000000-0005-0000-0000-00009E000000}"/>
    <cellStyle name="Dziesiętny 14 2 5" xfId="170" xr:uid="{00000000-0005-0000-0000-00009F000000}"/>
    <cellStyle name="Dziesiętny 14 3" xfId="171" xr:uid="{00000000-0005-0000-0000-0000A0000000}"/>
    <cellStyle name="Dziesiętny 14 3 2" xfId="172" xr:uid="{00000000-0005-0000-0000-0000A1000000}"/>
    <cellStyle name="Dziesiętny 14 3 2 2" xfId="173" xr:uid="{00000000-0005-0000-0000-0000A2000000}"/>
    <cellStyle name="Dziesiętny 14 3 3" xfId="174" xr:uid="{00000000-0005-0000-0000-0000A3000000}"/>
    <cellStyle name="Dziesiętny 14 3 3 2" xfId="175" xr:uid="{00000000-0005-0000-0000-0000A4000000}"/>
    <cellStyle name="Dziesiętny 14 3 4" xfId="176" xr:uid="{00000000-0005-0000-0000-0000A5000000}"/>
    <cellStyle name="Dziesiętny 14 4" xfId="177" xr:uid="{00000000-0005-0000-0000-0000A6000000}"/>
    <cellStyle name="Dziesiętny 14 4 2" xfId="178" xr:uid="{00000000-0005-0000-0000-0000A7000000}"/>
    <cellStyle name="Dziesiętny 14 5" xfId="179" xr:uid="{00000000-0005-0000-0000-0000A8000000}"/>
    <cellStyle name="Dziesiętny 14 5 2" xfId="180" xr:uid="{00000000-0005-0000-0000-0000A9000000}"/>
    <cellStyle name="Dziesiętny 14 6" xfId="181" xr:uid="{00000000-0005-0000-0000-0000AA000000}"/>
    <cellStyle name="Dziesiętny 15" xfId="182" xr:uid="{00000000-0005-0000-0000-0000AB000000}"/>
    <cellStyle name="Dziesiętny 15 2" xfId="183" xr:uid="{00000000-0005-0000-0000-0000AC000000}"/>
    <cellStyle name="Dziesiętny 15 2 2" xfId="184" xr:uid="{00000000-0005-0000-0000-0000AD000000}"/>
    <cellStyle name="Dziesiętny 15 2 2 2" xfId="185" xr:uid="{00000000-0005-0000-0000-0000AE000000}"/>
    <cellStyle name="Dziesiętny 15 2 3" xfId="186" xr:uid="{00000000-0005-0000-0000-0000AF000000}"/>
    <cellStyle name="Dziesiętny 15 2 3 2" xfId="187" xr:uid="{00000000-0005-0000-0000-0000B0000000}"/>
    <cellStyle name="Dziesiętny 15 2 4" xfId="188" xr:uid="{00000000-0005-0000-0000-0000B1000000}"/>
    <cellStyle name="Dziesiętny 15 3" xfId="189" xr:uid="{00000000-0005-0000-0000-0000B2000000}"/>
    <cellStyle name="Dziesiętny 15 3 2" xfId="190" xr:uid="{00000000-0005-0000-0000-0000B3000000}"/>
    <cellStyle name="Dziesiętny 15 4" xfId="191" xr:uid="{00000000-0005-0000-0000-0000B4000000}"/>
    <cellStyle name="Dziesiętny 15 4 2" xfId="192" xr:uid="{00000000-0005-0000-0000-0000B5000000}"/>
    <cellStyle name="Dziesiętny 15 5" xfId="193" xr:uid="{00000000-0005-0000-0000-0000B6000000}"/>
    <cellStyle name="Dziesiętny 16" xfId="194" xr:uid="{00000000-0005-0000-0000-0000B7000000}"/>
    <cellStyle name="Dziesiętny 16 2" xfId="195" xr:uid="{00000000-0005-0000-0000-0000B8000000}"/>
    <cellStyle name="Dziesiętny 16 2 2" xfId="196" xr:uid="{00000000-0005-0000-0000-0000B9000000}"/>
    <cellStyle name="Dziesiętny 16 2 2 2" xfId="197" xr:uid="{00000000-0005-0000-0000-0000BA000000}"/>
    <cellStyle name="Dziesiętny 16 2 3" xfId="198" xr:uid="{00000000-0005-0000-0000-0000BB000000}"/>
    <cellStyle name="Dziesiętny 16 2 3 2" xfId="199" xr:uid="{00000000-0005-0000-0000-0000BC000000}"/>
    <cellStyle name="Dziesiętny 16 2 4" xfId="200" xr:uid="{00000000-0005-0000-0000-0000BD000000}"/>
    <cellStyle name="Dziesiętny 16 3" xfId="201" xr:uid="{00000000-0005-0000-0000-0000BE000000}"/>
    <cellStyle name="Dziesiętny 16 3 2" xfId="202" xr:uid="{00000000-0005-0000-0000-0000BF000000}"/>
    <cellStyle name="Dziesiętny 16 4" xfId="203" xr:uid="{00000000-0005-0000-0000-0000C0000000}"/>
    <cellStyle name="Dziesiętny 16 4 2" xfId="204" xr:uid="{00000000-0005-0000-0000-0000C1000000}"/>
    <cellStyle name="Dziesiętny 16 5" xfId="205" xr:uid="{00000000-0005-0000-0000-0000C2000000}"/>
    <cellStyle name="Dziesiętny 17" xfId="206" xr:uid="{00000000-0005-0000-0000-0000C3000000}"/>
    <cellStyle name="Dziesiętny 17 2" xfId="207" xr:uid="{00000000-0005-0000-0000-0000C4000000}"/>
    <cellStyle name="Dziesiętny 17 2 2" xfId="208" xr:uid="{00000000-0005-0000-0000-0000C5000000}"/>
    <cellStyle name="Dziesiętny 17 2 2 2" xfId="209" xr:uid="{00000000-0005-0000-0000-0000C6000000}"/>
    <cellStyle name="Dziesiętny 17 2 3" xfId="210" xr:uid="{00000000-0005-0000-0000-0000C7000000}"/>
    <cellStyle name="Dziesiętny 17 2 3 2" xfId="211" xr:uid="{00000000-0005-0000-0000-0000C8000000}"/>
    <cellStyle name="Dziesiętny 17 2 4" xfId="212" xr:uid="{00000000-0005-0000-0000-0000C9000000}"/>
    <cellStyle name="Dziesiętny 17 3" xfId="213" xr:uid="{00000000-0005-0000-0000-0000CA000000}"/>
    <cellStyle name="Dziesiętny 17 3 2" xfId="214" xr:uid="{00000000-0005-0000-0000-0000CB000000}"/>
    <cellStyle name="Dziesiętny 17 3 2 2" xfId="215" xr:uid="{00000000-0005-0000-0000-0000CC000000}"/>
    <cellStyle name="Dziesiętny 17 3 3" xfId="216" xr:uid="{00000000-0005-0000-0000-0000CD000000}"/>
    <cellStyle name="Dziesiętny 17 4" xfId="217" xr:uid="{00000000-0005-0000-0000-0000CE000000}"/>
    <cellStyle name="Dziesiętny 17 4 2" xfId="218" xr:uid="{00000000-0005-0000-0000-0000CF000000}"/>
    <cellStyle name="Dziesiętny 17 5" xfId="219" xr:uid="{00000000-0005-0000-0000-0000D0000000}"/>
    <cellStyle name="Dziesiętny 17 5 2" xfId="220" xr:uid="{00000000-0005-0000-0000-0000D1000000}"/>
    <cellStyle name="Dziesiętny 17 6" xfId="221" xr:uid="{00000000-0005-0000-0000-0000D2000000}"/>
    <cellStyle name="Dziesiętny 18" xfId="222" xr:uid="{00000000-0005-0000-0000-0000D3000000}"/>
    <cellStyle name="Dziesiętny 18 2" xfId="223" xr:uid="{00000000-0005-0000-0000-0000D4000000}"/>
    <cellStyle name="Dziesiętny 18 2 2" xfId="224" xr:uid="{00000000-0005-0000-0000-0000D5000000}"/>
    <cellStyle name="Dziesiętny 18 3" xfId="225" xr:uid="{00000000-0005-0000-0000-0000D6000000}"/>
    <cellStyle name="Dziesiętny 18 3 2" xfId="226" xr:uid="{00000000-0005-0000-0000-0000D7000000}"/>
    <cellStyle name="Dziesiętny 18 4" xfId="227" xr:uid="{00000000-0005-0000-0000-0000D8000000}"/>
    <cellStyle name="Dziesiętny 19" xfId="228" xr:uid="{00000000-0005-0000-0000-0000D9000000}"/>
    <cellStyle name="Dziesiętny 19 2" xfId="229" xr:uid="{00000000-0005-0000-0000-0000DA000000}"/>
    <cellStyle name="Dziesiętny 19 2 2" xfId="230" xr:uid="{00000000-0005-0000-0000-0000DB000000}"/>
    <cellStyle name="Dziesiętny 19 3" xfId="231" xr:uid="{00000000-0005-0000-0000-0000DC000000}"/>
    <cellStyle name="Dziesiętny 19 3 2" xfId="232" xr:uid="{00000000-0005-0000-0000-0000DD000000}"/>
    <cellStyle name="Dziesiętny 19 4" xfId="233" xr:uid="{00000000-0005-0000-0000-0000DE000000}"/>
    <cellStyle name="Dziesiętny 2" xfId="12" xr:uid="{00000000-0005-0000-0000-0000DF000000}"/>
    <cellStyle name="Dziesiętny 2 2" xfId="234" xr:uid="{00000000-0005-0000-0000-0000E0000000}"/>
    <cellStyle name="Dziesiętny 2 2 2" xfId="235" xr:uid="{00000000-0005-0000-0000-0000E1000000}"/>
    <cellStyle name="Dziesiętny 2 3" xfId="236" xr:uid="{00000000-0005-0000-0000-0000E2000000}"/>
    <cellStyle name="Dziesiętny 2 3 2" xfId="237" xr:uid="{00000000-0005-0000-0000-0000E3000000}"/>
    <cellStyle name="Dziesiętny 2 3 2 2" xfId="2038" xr:uid="{00000000-0005-0000-0000-0000E4000000}"/>
    <cellStyle name="Dziesiętny 2 3 2 2 2" xfId="2414" xr:uid="{00000000-0005-0000-0000-0000E5000000}"/>
    <cellStyle name="Dziesiętny 2 3 2 3" xfId="2229" xr:uid="{00000000-0005-0000-0000-0000E6000000}"/>
    <cellStyle name="Dziesiętny 2 3 3" xfId="2037" xr:uid="{00000000-0005-0000-0000-0000E7000000}"/>
    <cellStyle name="Dziesiętny 2 3 3 2" xfId="2413" xr:uid="{00000000-0005-0000-0000-0000E8000000}"/>
    <cellStyle name="Dziesiętny 2 3 4" xfId="2228" xr:uid="{00000000-0005-0000-0000-0000E9000000}"/>
    <cellStyle name="Dziesiętny 2 4" xfId="238" xr:uid="{00000000-0005-0000-0000-0000EA000000}"/>
    <cellStyle name="Dziesiętny 2 4 2" xfId="239" xr:uid="{00000000-0005-0000-0000-0000EB000000}"/>
    <cellStyle name="Dziesiętny 2 4 2 2" xfId="2040" xr:uid="{00000000-0005-0000-0000-0000EC000000}"/>
    <cellStyle name="Dziesiętny 2 4 2 2 2" xfId="2416" xr:uid="{00000000-0005-0000-0000-0000ED000000}"/>
    <cellStyle name="Dziesiętny 2 4 2 3" xfId="2231" xr:uid="{00000000-0005-0000-0000-0000EE000000}"/>
    <cellStyle name="Dziesiętny 2 4 3" xfId="240" xr:uid="{00000000-0005-0000-0000-0000EF000000}"/>
    <cellStyle name="Dziesiętny 2 4 3 2" xfId="2041" xr:uid="{00000000-0005-0000-0000-0000F0000000}"/>
    <cellStyle name="Dziesiętny 2 4 3 2 2" xfId="2417" xr:uid="{00000000-0005-0000-0000-0000F1000000}"/>
    <cellStyle name="Dziesiętny 2 4 3 3" xfId="2232" xr:uid="{00000000-0005-0000-0000-0000F2000000}"/>
    <cellStyle name="Dziesiętny 2 4 4" xfId="2039" xr:uid="{00000000-0005-0000-0000-0000F3000000}"/>
    <cellStyle name="Dziesiętny 2 4 4 2" xfId="2415" xr:uid="{00000000-0005-0000-0000-0000F4000000}"/>
    <cellStyle name="Dziesiętny 2 4 5" xfId="2230" xr:uid="{00000000-0005-0000-0000-0000F5000000}"/>
    <cellStyle name="Dziesiętny 2 5" xfId="241" xr:uid="{00000000-0005-0000-0000-0000F6000000}"/>
    <cellStyle name="Dziesiętny 2 5 2" xfId="242" xr:uid="{00000000-0005-0000-0000-0000F7000000}"/>
    <cellStyle name="Dziesiętny 2 6" xfId="243" xr:uid="{00000000-0005-0000-0000-0000F8000000}"/>
    <cellStyle name="Dziesiętny 2 7" xfId="244" xr:uid="{00000000-0005-0000-0000-0000F9000000}"/>
    <cellStyle name="Dziesiętny 2 8" xfId="245" xr:uid="{00000000-0005-0000-0000-0000FA000000}"/>
    <cellStyle name="Dziesiętny 20" xfId="246" xr:uid="{00000000-0005-0000-0000-0000FB000000}"/>
    <cellStyle name="Dziesiętny 20 2" xfId="247" xr:uid="{00000000-0005-0000-0000-0000FC000000}"/>
    <cellStyle name="Dziesiętny 20 2 2" xfId="248" xr:uid="{00000000-0005-0000-0000-0000FD000000}"/>
    <cellStyle name="Dziesiętny 20 2 2 2" xfId="2043" xr:uid="{00000000-0005-0000-0000-0000FE000000}"/>
    <cellStyle name="Dziesiętny 20 2 2 2 2" xfId="2419" xr:uid="{00000000-0005-0000-0000-0000FF000000}"/>
    <cellStyle name="Dziesiętny 20 2 2 3" xfId="2234" xr:uid="{00000000-0005-0000-0000-000000010000}"/>
    <cellStyle name="Dziesiętny 20 2 3" xfId="2042" xr:uid="{00000000-0005-0000-0000-000001010000}"/>
    <cellStyle name="Dziesiętny 20 2 3 2" xfId="2418" xr:uid="{00000000-0005-0000-0000-000002010000}"/>
    <cellStyle name="Dziesiętny 20 2 4" xfId="2233" xr:uid="{00000000-0005-0000-0000-000003010000}"/>
    <cellStyle name="Dziesiętny 20 3" xfId="249" xr:uid="{00000000-0005-0000-0000-000004010000}"/>
    <cellStyle name="Dziesiętny 20 3 2" xfId="250" xr:uid="{00000000-0005-0000-0000-000005010000}"/>
    <cellStyle name="Dziesiętny 20 4" xfId="251" xr:uid="{00000000-0005-0000-0000-000006010000}"/>
    <cellStyle name="Dziesiętny 21" xfId="252" xr:uid="{00000000-0005-0000-0000-000007010000}"/>
    <cellStyle name="Dziesiętny 21 2" xfId="253" xr:uid="{00000000-0005-0000-0000-000008010000}"/>
    <cellStyle name="Dziesiętny 21 2 2" xfId="254" xr:uid="{00000000-0005-0000-0000-000009010000}"/>
    <cellStyle name="Dziesiętny 21 2 2 2" xfId="2046" xr:uid="{00000000-0005-0000-0000-00000A010000}"/>
    <cellStyle name="Dziesiętny 21 2 2 2 2" xfId="2422" xr:uid="{00000000-0005-0000-0000-00000B010000}"/>
    <cellStyle name="Dziesiętny 21 2 2 3" xfId="2237" xr:uid="{00000000-0005-0000-0000-00000C010000}"/>
    <cellStyle name="Dziesiętny 21 2 3" xfId="2045" xr:uid="{00000000-0005-0000-0000-00000D010000}"/>
    <cellStyle name="Dziesiętny 21 2 3 2" xfId="2421" xr:uid="{00000000-0005-0000-0000-00000E010000}"/>
    <cellStyle name="Dziesiętny 21 2 4" xfId="2236" xr:uid="{00000000-0005-0000-0000-00000F010000}"/>
    <cellStyle name="Dziesiętny 21 3" xfId="255" xr:uid="{00000000-0005-0000-0000-000010010000}"/>
    <cellStyle name="Dziesiętny 21 3 2" xfId="2047" xr:uid="{00000000-0005-0000-0000-000011010000}"/>
    <cellStyle name="Dziesiętny 21 3 2 2" xfId="2423" xr:uid="{00000000-0005-0000-0000-000012010000}"/>
    <cellStyle name="Dziesiętny 21 3 3" xfId="2238" xr:uid="{00000000-0005-0000-0000-000013010000}"/>
    <cellStyle name="Dziesiętny 21 4" xfId="2044" xr:uid="{00000000-0005-0000-0000-000014010000}"/>
    <cellStyle name="Dziesiętny 21 4 2" xfId="2420" xr:uid="{00000000-0005-0000-0000-000015010000}"/>
    <cellStyle name="Dziesiętny 21 5" xfId="2235" xr:uid="{00000000-0005-0000-0000-000016010000}"/>
    <cellStyle name="Dziesiętny 22" xfId="256" xr:uid="{00000000-0005-0000-0000-000017010000}"/>
    <cellStyle name="Dziesiętny 22 2" xfId="257" xr:uid="{00000000-0005-0000-0000-000018010000}"/>
    <cellStyle name="Dziesiętny 22 2 2" xfId="258" xr:uid="{00000000-0005-0000-0000-000019010000}"/>
    <cellStyle name="Dziesiętny 22 2 2 2" xfId="2050" xr:uid="{00000000-0005-0000-0000-00001A010000}"/>
    <cellStyle name="Dziesiętny 22 2 2 2 2" xfId="2426" xr:uid="{00000000-0005-0000-0000-00001B010000}"/>
    <cellStyle name="Dziesiętny 22 2 2 3" xfId="2241" xr:uid="{00000000-0005-0000-0000-00001C010000}"/>
    <cellStyle name="Dziesiętny 22 2 3" xfId="2049" xr:uid="{00000000-0005-0000-0000-00001D010000}"/>
    <cellStyle name="Dziesiętny 22 2 3 2" xfId="2425" xr:uid="{00000000-0005-0000-0000-00001E010000}"/>
    <cellStyle name="Dziesiętny 22 2 4" xfId="2240" xr:uid="{00000000-0005-0000-0000-00001F010000}"/>
    <cellStyle name="Dziesiętny 22 3" xfId="259" xr:uid="{00000000-0005-0000-0000-000020010000}"/>
    <cellStyle name="Dziesiętny 22 3 2" xfId="2051" xr:uid="{00000000-0005-0000-0000-000021010000}"/>
    <cellStyle name="Dziesiętny 22 3 2 2" xfId="2427" xr:uid="{00000000-0005-0000-0000-000022010000}"/>
    <cellStyle name="Dziesiętny 22 3 3" xfId="2242" xr:uid="{00000000-0005-0000-0000-000023010000}"/>
    <cellStyle name="Dziesiętny 22 4" xfId="2048" xr:uid="{00000000-0005-0000-0000-000024010000}"/>
    <cellStyle name="Dziesiętny 22 4 2" xfId="2424" xr:uid="{00000000-0005-0000-0000-000025010000}"/>
    <cellStyle name="Dziesiętny 22 5" xfId="2239" xr:uid="{00000000-0005-0000-0000-000026010000}"/>
    <cellStyle name="Dziesiętny 23" xfId="260" xr:uid="{00000000-0005-0000-0000-000027010000}"/>
    <cellStyle name="Dziesiętny 23 2" xfId="261" xr:uid="{00000000-0005-0000-0000-000028010000}"/>
    <cellStyle name="Dziesiętny 23 2 2" xfId="2053" xr:uid="{00000000-0005-0000-0000-000029010000}"/>
    <cellStyle name="Dziesiętny 23 2 2 2" xfId="2429" xr:uid="{00000000-0005-0000-0000-00002A010000}"/>
    <cellStyle name="Dziesiętny 23 2 3" xfId="2244" xr:uid="{00000000-0005-0000-0000-00002B010000}"/>
    <cellStyle name="Dziesiętny 23 3" xfId="2052" xr:uid="{00000000-0005-0000-0000-00002C010000}"/>
    <cellStyle name="Dziesiętny 23 3 2" xfId="2428" xr:uid="{00000000-0005-0000-0000-00002D010000}"/>
    <cellStyle name="Dziesiętny 23 4" xfId="2243" xr:uid="{00000000-0005-0000-0000-00002E010000}"/>
    <cellStyle name="Dziesiętny 24" xfId="262" xr:uid="{00000000-0005-0000-0000-00002F010000}"/>
    <cellStyle name="Dziesiętny 24 2" xfId="263" xr:uid="{00000000-0005-0000-0000-000030010000}"/>
    <cellStyle name="Dziesiętny 25" xfId="264" xr:uid="{00000000-0005-0000-0000-000031010000}"/>
    <cellStyle name="Dziesiętny 25 2" xfId="265" xr:uid="{00000000-0005-0000-0000-000032010000}"/>
    <cellStyle name="Dziesiętny 25 2 2" xfId="2055" xr:uid="{00000000-0005-0000-0000-000033010000}"/>
    <cellStyle name="Dziesiętny 25 2 2 2" xfId="2431" xr:uid="{00000000-0005-0000-0000-000034010000}"/>
    <cellStyle name="Dziesiętny 25 2 3" xfId="2246" xr:uid="{00000000-0005-0000-0000-000035010000}"/>
    <cellStyle name="Dziesiętny 25 3" xfId="2054" xr:uid="{00000000-0005-0000-0000-000036010000}"/>
    <cellStyle name="Dziesiętny 25 3 2" xfId="2430" xr:uid="{00000000-0005-0000-0000-000037010000}"/>
    <cellStyle name="Dziesiętny 25 4" xfId="2245" xr:uid="{00000000-0005-0000-0000-000038010000}"/>
    <cellStyle name="Dziesiętny 26" xfId="266" xr:uid="{00000000-0005-0000-0000-000039010000}"/>
    <cellStyle name="Dziesiętny 26 2" xfId="267" xr:uid="{00000000-0005-0000-0000-00003A010000}"/>
    <cellStyle name="Dziesiętny 26 2 2" xfId="2057" xr:uid="{00000000-0005-0000-0000-00003B010000}"/>
    <cellStyle name="Dziesiętny 26 2 2 2" xfId="2433" xr:uid="{00000000-0005-0000-0000-00003C010000}"/>
    <cellStyle name="Dziesiętny 26 2 3" xfId="2248" xr:uid="{00000000-0005-0000-0000-00003D010000}"/>
    <cellStyle name="Dziesiętny 26 3" xfId="2056" xr:uid="{00000000-0005-0000-0000-00003E010000}"/>
    <cellStyle name="Dziesiętny 26 3 2" xfId="2432" xr:uid="{00000000-0005-0000-0000-00003F010000}"/>
    <cellStyle name="Dziesiętny 26 4" xfId="2247" xr:uid="{00000000-0005-0000-0000-000040010000}"/>
    <cellStyle name="Dziesiętny 27" xfId="268" xr:uid="{00000000-0005-0000-0000-000041010000}"/>
    <cellStyle name="Dziesiętny 27 2" xfId="269" xr:uid="{00000000-0005-0000-0000-000042010000}"/>
    <cellStyle name="Dziesiętny 27 2 2" xfId="2059" xr:uid="{00000000-0005-0000-0000-000043010000}"/>
    <cellStyle name="Dziesiętny 27 2 2 2" xfId="2435" xr:uid="{00000000-0005-0000-0000-000044010000}"/>
    <cellStyle name="Dziesiętny 27 2 3" xfId="2250" xr:uid="{00000000-0005-0000-0000-000045010000}"/>
    <cellStyle name="Dziesiętny 27 3" xfId="2058" xr:uid="{00000000-0005-0000-0000-000046010000}"/>
    <cellStyle name="Dziesiętny 27 3 2" xfId="2434" xr:uid="{00000000-0005-0000-0000-000047010000}"/>
    <cellStyle name="Dziesiętny 27 4" xfId="2249" xr:uid="{00000000-0005-0000-0000-000048010000}"/>
    <cellStyle name="Dziesiętny 28" xfId="270" xr:uid="{00000000-0005-0000-0000-000049010000}"/>
    <cellStyle name="Dziesiętny 28 2" xfId="271" xr:uid="{00000000-0005-0000-0000-00004A010000}"/>
    <cellStyle name="Dziesiętny 28 2 2" xfId="2061" xr:uid="{00000000-0005-0000-0000-00004B010000}"/>
    <cellStyle name="Dziesiętny 28 2 2 2" xfId="2437" xr:uid="{00000000-0005-0000-0000-00004C010000}"/>
    <cellStyle name="Dziesiętny 28 2 3" xfId="2252" xr:uid="{00000000-0005-0000-0000-00004D010000}"/>
    <cellStyle name="Dziesiętny 28 3" xfId="2060" xr:uid="{00000000-0005-0000-0000-00004E010000}"/>
    <cellStyle name="Dziesiętny 28 3 2" xfId="2436" xr:uid="{00000000-0005-0000-0000-00004F010000}"/>
    <cellStyle name="Dziesiętny 28 4" xfId="2251" xr:uid="{00000000-0005-0000-0000-000050010000}"/>
    <cellStyle name="Dziesiętny 29" xfId="272" xr:uid="{00000000-0005-0000-0000-000051010000}"/>
    <cellStyle name="Dziesiętny 3" xfId="273" xr:uid="{00000000-0005-0000-0000-000052010000}"/>
    <cellStyle name="Dziesiętny 3 2" xfId="274" xr:uid="{00000000-0005-0000-0000-000053010000}"/>
    <cellStyle name="Dziesiętny 3 2 2" xfId="275" xr:uid="{00000000-0005-0000-0000-000054010000}"/>
    <cellStyle name="Dziesiętny 3 2 2 2" xfId="2064" xr:uid="{00000000-0005-0000-0000-000055010000}"/>
    <cellStyle name="Dziesiętny 3 2 2 2 2" xfId="2440" xr:uid="{00000000-0005-0000-0000-000056010000}"/>
    <cellStyle name="Dziesiętny 3 2 2 3" xfId="2255" xr:uid="{00000000-0005-0000-0000-000057010000}"/>
    <cellStyle name="Dziesiętny 3 2 3" xfId="2063" xr:uid="{00000000-0005-0000-0000-000058010000}"/>
    <cellStyle name="Dziesiętny 3 2 3 2" xfId="2439" xr:uid="{00000000-0005-0000-0000-000059010000}"/>
    <cellStyle name="Dziesiętny 3 2 4" xfId="2254" xr:uid="{00000000-0005-0000-0000-00005A010000}"/>
    <cellStyle name="Dziesiętny 3 3" xfId="276" xr:uid="{00000000-0005-0000-0000-00005B010000}"/>
    <cellStyle name="Dziesiętny 3 3 2" xfId="277" xr:uid="{00000000-0005-0000-0000-00005C010000}"/>
    <cellStyle name="Dziesiętny 3 3 2 2" xfId="2066" xr:uid="{00000000-0005-0000-0000-00005D010000}"/>
    <cellStyle name="Dziesiętny 3 3 2 2 2" xfId="2442" xr:uid="{00000000-0005-0000-0000-00005E010000}"/>
    <cellStyle name="Dziesiętny 3 3 2 3" xfId="2257" xr:uid="{00000000-0005-0000-0000-00005F010000}"/>
    <cellStyle name="Dziesiętny 3 3 3" xfId="2065" xr:uid="{00000000-0005-0000-0000-000060010000}"/>
    <cellStyle name="Dziesiętny 3 3 3 2" xfId="2441" xr:uid="{00000000-0005-0000-0000-000061010000}"/>
    <cellStyle name="Dziesiętny 3 3 4" xfId="2256" xr:uid="{00000000-0005-0000-0000-000062010000}"/>
    <cellStyle name="Dziesiętny 3 4" xfId="278" xr:uid="{00000000-0005-0000-0000-000063010000}"/>
    <cellStyle name="Dziesiętny 3 4 2" xfId="2067" xr:uid="{00000000-0005-0000-0000-000064010000}"/>
    <cellStyle name="Dziesiętny 3 4 2 2" xfId="2443" xr:uid="{00000000-0005-0000-0000-000065010000}"/>
    <cellStyle name="Dziesiętny 3 4 3" xfId="2258" xr:uid="{00000000-0005-0000-0000-000066010000}"/>
    <cellStyle name="Dziesiętny 3 5" xfId="279" xr:uid="{00000000-0005-0000-0000-000067010000}"/>
    <cellStyle name="Dziesiętny 3 6" xfId="280" xr:uid="{00000000-0005-0000-0000-000068010000}"/>
    <cellStyle name="Dziesiętny 3 7" xfId="2062" xr:uid="{00000000-0005-0000-0000-000069010000}"/>
    <cellStyle name="Dziesiętny 3 7 2" xfId="2438" xr:uid="{00000000-0005-0000-0000-00006A010000}"/>
    <cellStyle name="Dziesiętny 3 8" xfId="2253" xr:uid="{00000000-0005-0000-0000-00006B010000}"/>
    <cellStyle name="Dziesiętny 30" xfId="281" xr:uid="{00000000-0005-0000-0000-00006C010000}"/>
    <cellStyle name="Dziesiętny 31" xfId="282" xr:uid="{00000000-0005-0000-0000-00006D010000}"/>
    <cellStyle name="Dziesiętny 32" xfId="283" xr:uid="{00000000-0005-0000-0000-00006E010000}"/>
    <cellStyle name="Dziesiętny 33" xfId="284" xr:uid="{00000000-0005-0000-0000-00006F010000}"/>
    <cellStyle name="Dziesiętny 34" xfId="285" xr:uid="{00000000-0005-0000-0000-000070010000}"/>
    <cellStyle name="Dziesiętny 4" xfId="286" xr:uid="{00000000-0005-0000-0000-000071010000}"/>
    <cellStyle name="Dziesiętny 4 10" xfId="287" xr:uid="{00000000-0005-0000-0000-000072010000}"/>
    <cellStyle name="Dziesiętny 4 10 2" xfId="288" xr:uid="{00000000-0005-0000-0000-000073010000}"/>
    <cellStyle name="Dziesiętny 4 11" xfId="289" xr:uid="{00000000-0005-0000-0000-000074010000}"/>
    <cellStyle name="Dziesiętny 4 12" xfId="290" xr:uid="{00000000-0005-0000-0000-000075010000}"/>
    <cellStyle name="Dziesiętny 4 2" xfId="291" xr:uid="{00000000-0005-0000-0000-000076010000}"/>
    <cellStyle name="Dziesiętny 4 2 10" xfId="292" xr:uid="{00000000-0005-0000-0000-000077010000}"/>
    <cellStyle name="Dziesiętny 4 2 2" xfId="293" xr:uid="{00000000-0005-0000-0000-000078010000}"/>
    <cellStyle name="Dziesiętny 4 2 2 2" xfId="294" xr:uid="{00000000-0005-0000-0000-000079010000}"/>
    <cellStyle name="Dziesiętny 4 2 2 2 2" xfId="295" xr:uid="{00000000-0005-0000-0000-00007A010000}"/>
    <cellStyle name="Dziesiętny 4 2 2 2 2 2" xfId="296" xr:uid="{00000000-0005-0000-0000-00007B010000}"/>
    <cellStyle name="Dziesiętny 4 2 2 2 2 2 2" xfId="297" xr:uid="{00000000-0005-0000-0000-00007C010000}"/>
    <cellStyle name="Dziesiętny 4 2 2 2 2 2 2 2" xfId="298" xr:uid="{00000000-0005-0000-0000-00007D010000}"/>
    <cellStyle name="Dziesiętny 4 2 2 2 2 2 2 2 2" xfId="299" xr:uid="{00000000-0005-0000-0000-00007E010000}"/>
    <cellStyle name="Dziesiętny 4 2 2 2 2 2 2 3" xfId="300" xr:uid="{00000000-0005-0000-0000-00007F010000}"/>
    <cellStyle name="Dziesiętny 4 2 2 2 2 2 2 3 2" xfId="301" xr:uid="{00000000-0005-0000-0000-000080010000}"/>
    <cellStyle name="Dziesiętny 4 2 2 2 2 2 2 4" xfId="302" xr:uid="{00000000-0005-0000-0000-000081010000}"/>
    <cellStyle name="Dziesiętny 4 2 2 2 2 2 3" xfId="303" xr:uid="{00000000-0005-0000-0000-000082010000}"/>
    <cellStyle name="Dziesiętny 4 2 2 2 2 2 3 2" xfId="304" xr:uid="{00000000-0005-0000-0000-000083010000}"/>
    <cellStyle name="Dziesiętny 4 2 2 2 2 2 4" xfId="305" xr:uid="{00000000-0005-0000-0000-000084010000}"/>
    <cellStyle name="Dziesiętny 4 2 2 2 2 2 4 2" xfId="306" xr:uid="{00000000-0005-0000-0000-000085010000}"/>
    <cellStyle name="Dziesiętny 4 2 2 2 2 2 5" xfId="307" xr:uid="{00000000-0005-0000-0000-000086010000}"/>
    <cellStyle name="Dziesiętny 4 2 2 2 2 3" xfId="308" xr:uid="{00000000-0005-0000-0000-000087010000}"/>
    <cellStyle name="Dziesiętny 4 2 2 2 2 3 2" xfId="309" xr:uid="{00000000-0005-0000-0000-000088010000}"/>
    <cellStyle name="Dziesiętny 4 2 2 2 2 3 2 2" xfId="310" xr:uid="{00000000-0005-0000-0000-000089010000}"/>
    <cellStyle name="Dziesiętny 4 2 2 2 2 3 3" xfId="311" xr:uid="{00000000-0005-0000-0000-00008A010000}"/>
    <cellStyle name="Dziesiętny 4 2 2 2 2 3 3 2" xfId="312" xr:uid="{00000000-0005-0000-0000-00008B010000}"/>
    <cellStyle name="Dziesiętny 4 2 2 2 2 3 4" xfId="313" xr:uid="{00000000-0005-0000-0000-00008C010000}"/>
    <cellStyle name="Dziesiętny 4 2 2 2 2 4" xfId="314" xr:uid="{00000000-0005-0000-0000-00008D010000}"/>
    <cellStyle name="Dziesiętny 4 2 2 2 2 4 2" xfId="315" xr:uid="{00000000-0005-0000-0000-00008E010000}"/>
    <cellStyle name="Dziesiętny 4 2 2 2 2 5" xfId="316" xr:uid="{00000000-0005-0000-0000-00008F010000}"/>
    <cellStyle name="Dziesiętny 4 2 2 2 2 5 2" xfId="317" xr:uid="{00000000-0005-0000-0000-000090010000}"/>
    <cellStyle name="Dziesiętny 4 2 2 2 2 6" xfId="318" xr:uid="{00000000-0005-0000-0000-000091010000}"/>
    <cellStyle name="Dziesiętny 4 2 2 2 3" xfId="319" xr:uid="{00000000-0005-0000-0000-000092010000}"/>
    <cellStyle name="Dziesiętny 4 2 2 2 3 2" xfId="320" xr:uid="{00000000-0005-0000-0000-000093010000}"/>
    <cellStyle name="Dziesiętny 4 2 2 2 3 2 2" xfId="321" xr:uid="{00000000-0005-0000-0000-000094010000}"/>
    <cellStyle name="Dziesiętny 4 2 2 2 3 2 2 2" xfId="322" xr:uid="{00000000-0005-0000-0000-000095010000}"/>
    <cellStyle name="Dziesiętny 4 2 2 2 3 2 3" xfId="323" xr:uid="{00000000-0005-0000-0000-000096010000}"/>
    <cellStyle name="Dziesiętny 4 2 2 2 3 2 3 2" xfId="324" xr:uid="{00000000-0005-0000-0000-000097010000}"/>
    <cellStyle name="Dziesiętny 4 2 2 2 3 2 4" xfId="325" xr:uid="{00000000-0005-0000-0000-000098010000}"/>
    <cellStyle name="Dziesiętny 4 2 2 2 3 3" xfId="326" xr:uid="{00000000-0005-0000-0000-000099010000}"/>
    <cellStyle name="Dziesiętny 4 2 2 2 3 3 2" xfId="327" xr:uid="{00000000-0005-0000-0000-00009A010000}"/>
    <cellStyle name="Dziesiętny 4 2 2 2 3 4" xfId="328" xr:uid="{00000000-0005-0000-0000-00009B010000}"/>
    <cellStyle name="Dziesiętny 4 2 2 2 3 4 2" xfId="329" xr:uid="{00000000-0005-0000-0000-00009C010000}"/>
    <cellStyle name="Dziesiętny 4 2 2 2 3 5" xfId="330" xr:uid="{00000000-0005-0000-0000-00009D010000}"/>
    <cellStyle name="Dziesiętny 4 2 2 2 4" xfId="331" xr:uid="{00000000-0005-0000-0000-00009E010000}"/>
    <cellStyle name="Dziesiętny 4 2 2 2 4 2" xfId="332" xr:uid="{00000000-0005-0000-0000-00009F010000}"/>
    <cellStyle name="Dziesiętny 4 2 2 2 4 2 2" xfId="333" xr:uid="{00000000-0005-0000-0000-0000A0010000}"/>
    <cellStyle name="Dziesiętny 4 2 2 2 4 3" xfId="334" xr:uid="{00000000-0005-0000-0000-0000A1010000}"/>
    <cellStyle name="Dziesiętny 4 2 2 2 4 3 2" xfId="335" xr:uid="{00000000-0005-0000-0000-0000A2010000}"/>
    <cellStyle name="Dziesiętny 4 2 2 2 4 4" xfId="336" xr:uid="{00000000-0005-0000-0000-0000A3010000}"/>
    <cellStyle name="Dziesiętny 4 2 2 2 5" xfId="337" xr:uid="{00000000-0005-0000-0000-0000A4010000}"/>
    <cellStyle name="Dziesiętny 4 2 2 2 5 2" xfId="338" xr:uid="{00000000-0005-0000-0000-0000A5010000}"/>
    <cellStyle name="Dziesiętny 4 2 2 2 6" xfId="339" xr:uid="{00000000-0005-0000-0000-0000A6010000}"/>
    <cellStyle name="Dziesiętny 4 2 2 2 6 2" xfId="340" xr:uid="{00000000-0005-0000-0000-0000A7010000}"/>
    <cellStyle name="Dziesiętny 4 2 2 2 7" xfId="341" xr:uid="{00000000-0005-0000-0000-0000A8010000}"/>
    <cellStyle name="Dziesiętny 4 2 2 3" xfId="342" xr:uid="{00000000-0005-0000-0000-0000A9010000}"/>
    <cellStyle name="Dziesiętny 4 2 2 3 2" xfId="343" xr:uid="{00000000-0005-0000-0000-0000AA010000}"/>
    <cellStyle name="Dziesiętny 4 2 2 3 2 2" xfId="344" xr:uid="{00000000-0005-0000-0000-0000AB010000}"/>
    <cellStyle name="Dziesiętny 4 2 2 3 2 2 2" xfId="345" xr:uid="{00000000-0005-0000-0000-0000AC010000}"/>
    <cellStyle name="Dziesiętny 4 2 2 3 2 2 2 2" xfId="346" xr:uid="{00000000-0005-0000-0000-0000AD010000}"/>
    <cellStyle name="Dziesiętny 4 2 2 3 2 2 2 2 2" xfId="347" xr:uid="{00000000-0005-0000-0000-0000AE010000}"/>
    <cellStyle name="Dziesiętny 4 2 2 3 2 2 2 3" xfId="348" xr:uid="{00000000-0005-0000-0000-0000AF010000}"/>
    <cellStyle name="Dziesiętny 4 2 2 3 2 2 2 3 2" xfId="349" xr:uid="{00000000-0005-0000-0000-0000B0010000}"/>
    <cellStyle name="Dziesiętny 4 2 2 3 2 2 2 4" xfId="350" xr:uid="{00000000-0005-0000-0000-0000B1010000}"/>
    <cellStyle name="Dziesiętny 4 2 2 3 2 2 3" xfId="351" xr:uid="{00000000-0005-0000-0000-0000B2010000}"/>
    <cellStyle name="Dziesiętny 4 2 2 3 2 2 3 2" xfId="352" xr:uid="{00000000-0005-0000-0000-0000B3010000}"/>
    <cellStyle name="Dziesiętny 4 2 2 3 2 2 4" xfId="353" xr:uid="{00000000-0005-0000-0000-0000B4010000}"/>
    <cellStyle name="Dziesiętny 4 2 2 3 2 2 4 2" xfId="354" xr:uid="{00000000-0005-0000-0000-0000B5010000}"/>
    <cellStyle name="Dziesiętny 4 2 2 3 2 2 5" xfId="355" xr:uid="{00000000-0005-0000-0000-0000B6010000}"/>
    <cellStyle name="Dziesiętny 4 2 2 3 2 3" xfId="356" xr:uid="{00000000-0005-0000-0000-0000B7010000}"/>
    <cellStyle name="Dziesiętny 4 2 2 3 2 3 2" xfId="357" xr:uid="{00000000-0005-0000-0000-0000B8010000}"/>
    <cellStyle name="Dziesiętny 4 2 2 3 2 3 2 2" xfId="358" xr:uid="{00000000-0005-0000-0000-0000B9010000}"/>
    <cellStyle name="Dziesiętny 4 2 2 3 2 3 3" xfId="359" xr:uid="{00000000-0005-0000-0000-0000BA010000}"/>
    <cellStyle name="Dziesiętny 4 2 2 3 2 3 3 2" xfId="360" xr:uid="{00000000-0005-0000-0000-0000BB010000}"/>
    <cellStyle name="Dziesiętny 4 2 2 3 2 3 4" xfId="361" xr:uid="{00000000-0005-0000-0000-0000BC010000}"/>
    <cellStyle name="Dziesiętny 4 2 2 3 2 4" xfId="362" xr:uid="{00000000-0005-0000-0000-0000BD010000}"/>
    <cellStyle name="Dziesiętny 4 2 2 3 2 4 2" xfId="363" xr:uid="{00000000-0005-0000-0000-0000BE010000}"/>
    <cellStyle name="Dziesiętny 4 2 2 3 2 5" xfId="364" xr:uid="{00000000-0005-0000-0000-0000BF010000}"/>
    <cellStyle name="Dziesiętny 4 2 2 3 2 5 2" xfId="365" xr:uid="{00000000-0005-0000-0000-0000C0010000}"/>
    <cellStyle name="Dziesiętny 4 2 2 3 2 6" xfId="366" xr:uid="{00000000-0005-0000-0000-0000C1010000}"/>
    <cellStyle name="Dziesiętny 4 2 2 3 3" xfId="367" xr:uid="{00000000-0005-0000-0000-0000C2010000}"/>
    <cellStyle name="Dziesiętny 4 2 2 3 3 2" xfId="368" xr:uid="{00000000-0005-0000-0000-0000C3010000}"/>
    <cellStyle name="Dziesiętny 4 2 2 3 3 2 2" xfId="369" xr:uid="{00000000-0005-0000-0000-0000C4010000}"/>
    <cellStyle name="Dziesiętny 4 2 2 3 3 2 2 2" xfId="370" xr:uid="{00000000-0005-0000-0000-0000C5010000}"/>
    <cellStyle name="Dziesiętny 4 2 2 3 3 2 3" xfId="371" xr:uid="{00000000-0005-0000-0000-0000C6010000}"/>
    <cellStyle name="Dziesiętny 4 2 2 3 3 2 3 2" xfId="372" xr:uid="{00000000-0005-0000-0000-0000C7010000}"/>
    <cellStyle name="Dziesiętny 4 2 2 3 3 2 4" xfId="373" xr:uid="{00000000-0005-0000-0000-0000C8010000}"/>
    <cellStyle name="Dziesiętny 4 2 2 3 3 3" xfId="374" xr:uid="{00000000-0005-0000-0000-0000C9010000}"/>
    <cellStyle name="Dziesiętny 4 2 2 3 3 3 2" xfId="375" xr:uid="{00000000-0005-0000-0000-0000CA010000}"/>
    <cellStyle name="Dziesiętny 4 2 2 3 3 4" xfId="376" xr:uid="{00000000-0005-0000-0000-0000CB010000}"/>
    <cellStyle name="Dziesiętny 4 2 2 3 3 4 2" xfId="377" xr:uid="{00000000-0005-0000-0000-0000CC010000}"/>
    <cellStyle name="Dziesiętny 4 2 2 3 3 5" xfId="378" xr:uid="{00000000-0005-0000-0000-0000CD010000}"/>
    <cellStyle name="Dziesiętny 4 2 2 3 4" xfId="379" xr:uid="{00000000-0005-0000-0000-0000CE010000}"/>
    <cellStyle name="Dziesiętny 4 2 2 3 4 2" xfId="380" xr:uid="{00000000-0005-0000-0000-0000CF010000}"/>
    <cellStyle name="Dziesiętny 4 2 2 3 4 2 2" xfId="381" xr:uid="{00000000-0005-0000-0000-0000D0010000}"/>
    <cellStyle name="Dziesiętny 4 2 2 3 4 3" xfId="382" xr:uid="{00000000-0005-0000-0000-0000D1010000}"/>
    <cellStyle name="Dziesiętny 4 2 2 3 4 3 2" xfId="383" xr:uid="{00000000-0005-0000-0000-0000D2010000}"/>
    <cellStyle name="Dziesiętny 4 2 2 3 4 4" xfId="384" xr:uid="{00000000-0005-0000-0000-0000D3010000}"/>
    <cellStyle name="Dziesiętny 4 2 2 3 5" xfId="385" xr:uid="{00000000-0005-0000-0000-0000D4010000}"/>
    <cellStyle name="Dziesiętny 4 2 2 3 5 2" xfId="386" xr:uid="{00000000-0005-0000-0000-0000D5010000}"/>
    <cellStyle name="Dziesiętny 4 2 2 3 6" xfId="387" xr:uid="{00000000-0005-0000-0000-0000D6010000}"/>
    <cellStyle name="Dziesiętny 4 2 2 3 6 2" xfId="388" xr:uid="{00000000-0005-0000-0000-0000D7010000}"/>
    <cellStyle name="Dziesiętny 4 2 2 3 7" xfId="389" xr:uid="{00000000-0005-0000-0000-0000D8010000}"/>
    <cellStyle name="Dziesiętny 4 2 2 4" xfId="390" xr:uid="{00000000-0005-0000-0000-0000D9010000}"/>
    <cellStyle name="Dziesiętny 4 2 2 4 2" xfId="391" xr:uid="{00000000-0005-0000-0000-0000DA010000}"/>
    <cellStyle name="Dziesiętny 4 2 2 4 2 2" xfId="392" xr:uid="{00000000-0005-0000-0000-0000DB010000}"/>
    <cellStyle name="Dziesiętny 4 2 2 4 2 2 2" xfId="393" xr:uid="{00000000-0005-0000-0000-0000DC010000}"/>
    <cellStyle name="Dziesiętny 4 2 2 4 2 2 2 2" xfId="394" xr:uid="{00000000-0005-0000-0000-0000DD010000}"/>
    <cellStyle name="Dziesiętny 4 2 2 4 2 2 3" xfId="395" xr:uid="{00000000-0005-0000-0000-0000DE010000}"/>
    <cellStyle name="Dziesiętny 4 2 2 4 2 2 3 2" xfId="396" xr:uid="{00000000-0005-0000-0000-0000DF010000}"/>
    <cellStyle name="Dziesiętny 4 2 2 4 2 2 4" xfId="397" xr:uid="{00000000-0005-0000-0000-0000E0010000}"/>
    <cellStyle name="Dziesiętny 4 2 2 4 2 3" xfId="398" xr:uid="{00000000-0005-0000-0000-0000E1010000}"/>
    <cellStyle name="Dziesiętny 4 2 2 4 2 3 2" xfId="399" xr:uid="{00000000-0005-0000-0000-0000E2010000}"/>
    <cellStyle name="Dziesiętny 4 2 2 4 2 4" xfId="400" xr:uid="{00000000-0005-0000-0000-0000E3010000}"/>
    <cellStyle name="Dziesiętny 4 2 2 4 2 4 2" xfId="401" xr:uid="{00000000-0005-0000-0000-0000E4010000}"/>
    <cellStyle name="Dziesiętny 4 2 2 4 2 5" xfId="402" xr:uid="{00000000-0005-0000-0000-0000E5010000}"/>
    <cellStyle name="Dziesiętny 4 2 2 4 3" xfId="403" xr:uid="{00000000-0005-0000-0000-0000E6010000}"/>
    <cellStyle name="Dziesiętny 4 2 2 4 3 2" xfId="404" xr:uid="{00000000-0005-0000-0000-0000E7010000}"/>
    <cellStyle name="Dziesiętny 4 2 2 4 3 2 2" xfId="405" xr:uid="{00000000-0005-0000-0000-0000E8010000}"/>
    <cellStyle name="Dziesiętny 4 2 2 4 3 3" xfId="406" xr:uid="{00000000-0005-0000-0000-0000E9010000}"/>
    <cellStyle name="Dziesiętny 4 2 2 4 3 3 2" xfId="407" xr:uid="{00000000-0005-0000-0000-0000EA010000}"/>
    <cellStyle name="Dziesiętny 4 2 2 4 3 4" xfId="408" xr:uid="{00000000-0005-0000-0000-0000EB010000}"/>
    <cellStyle name="Dziesiętny 4 2 2 4 4" xfId="409" xr:uid="{00000000-0005-0000-0000-0000EC010000}"/>
    <cellStyle name="Dziesiętny 4 2 2 4 4 2" xfId="410" xr:uid="{00000000-0005-0000-0000-0000ED010000}"/>
    <cellStyle name="Dziesiętny 4 2 2 4 5" xfId="411" xr:uid="{00000000-0005-0000-0000-0000EE010000}"/>
    <cellStyle name="Dziesiętny 4 2 2 4 5 2" xfId="412" xr:uid="{00000000-0005-0000-0000-0000EF010000}"/>
    <cellStyle name="Dziesiętny 4 2 2 4 6" xfId="413" xr:uid="{00000000-0005-0000-0000-0000F0010000}"/>
    <cellStyle name="Dziesiętny 4 2 2 5" xfId="414" xr:uid="{00000000-0005-0000-0000-0000F1010000}"/>
    <cellStyle name="Dziesiętny 4 2 2 5 2" xfId="415" xr:uid="{00000000-0005-0000-0000-0000F2010000}"/>
    <cellStyle name="Dziesiętny 4 2 2 5 2 2" xfId="416" xr:uid="{00000000-0005-0000-0000-0000F3010000}"/>
    <cellStyle name="Dziesiętny 4 2 2 5 2 2 2" xfId="417" xr:uid="{00000000-0005-0000-0000-0000F4010000}"/>
    <cellStyle name="Dziesiętny 4 2 2 5 2 3" xfId="418" xr:uid="{00000000-0005-0000-0000-0000F5010000}"/>
    <cellStyle name="Dziesiętny 4 2 2 5 2 3 2" xfId="419" xr:uid="{00000000-0005-0000-0000-0000F6010000}"/>
    <cellStyle name="Dziesiętny 4 2 2 5 2 4" xfId="420" xr:uid="{00000000-0005-0000-0000-0000F7010000}"/>
    <cellStyle name="Dziesiętny 4 2 2 5 3" xfId="421" xr:uid="{00000000-0005-0000-0000-0000F8010000}"/>
    <cellStyle name="Dziesiętny 4 2 2 5 3 2" xfId="422" xr:uid="{00000000-0005-0000-0000-0000F9010000}"/>
    <cellStyle name="Dziesiętny 4 2 2 5 4" xfId="423" xr:uid="{00000000-0005-0000-0000-0000FA010000}"/>
    <cellStyle name="Dziesiętny 4 2 2 5 4 2" xfId="424" xr:uid="{00000000-0005-0000-0000-0000FB010000}"/>
    <cellStyle name="Dziesiętny 4 2 2 5 5" xfId="425" xr:uid="{00000000-0005-0000-0000-0000FC010000}"/>
    <cellStyle name="Dziesiętny 4 2 2 6" xfId="426" xr:uid="{00000000-0005-0000-0000-0000FD010000}"/>
    <cellStyle name="Dziesiętny 4 2 2 6 2" xfId="427" xr:uid="{00000000-0005-0000-0000-0000FE010000}"/>
    <cellStyle name="Dziesiętny 4 2 2 6 2 2" xfId="428" xr:uid="{00000000-0005-0000-0000-0000FF010000}"/>
    <cellStyle name="Dziesiętny 4 2 2 6 3" xfId="429" xr:uid="{00000000-0005-0000-0000-000000020000}"/>
    <cellStyle name="Dziesiętny 4 2 2 6 3 2" xfId="430" xr:uid="{00000000-0005-0000-0000-000001020000}"/>
    <cellStyle name="Dziesiętny 4 2 2 6 4" xfId="431" xr:uid="{00000000-0005-0000-0000-000002020000}"/>
    <cellStyle name="Dziesiętny 4 2 2 7" xfId="432" xr:uid="{00000000-0005-0000-0000-000003020000}"/>
    <cellStyle name="Dziesiętny 4 2 2 7 2" xfId="433" xr:uid="{00000000-0005-0000-0000-000004020000}"/>
    <cellStyle name="Dziesiętny 4 2 2 8" xfId="434" xr:uid="{00000000-0005-0000-0000-000005020000}"/>
    <cellStyle name="Dziesiętny 4 2 2 8 2" xfId="435" xr:uid="{00000000-0005-0000-0000-000006020000}"/>
    <cellStyle name="Dziesiętny 4 2 2 9" xfId="436" xr:uid="{00000000-0005-0000-0000-000007020000}"/>
    <cellStyle name="Dziesiętny 4 2 3" xfId="437" xr:uid="{00000000-0005-0000-0000-000008020000}"/>
    <cellStyle name="Dziesiętny 4 2 3 2" xfId="438" xr:uid="{00000000-0005-0000-0000-000009020000}"/>
    <cellStyle name="Dziesiętny 4 2 3 2 2" xfId="439" xr:uid="{00000000-0005-0000-0000-00000A020000}"/>
    <cellStyle name="Dziesiętny 4 2 3 2 2 2" xfId="440" xr:uid="{00000000-0005-0000-0000-00000B020000}"/>
    <cellStyle name="Dziesiętny 4 2 3 2 2 2 2" xfId="441" xr:uid="{00000000-0005-0000-0000-00000C020000}"/>
    <cellStyle name="Dziesiętny 4 2 3 2 2 2 2 2" xfId="442" xr:uid="{00000000-0005-0000-0000-00000D020000}"/>
    <cellStyle name="Dziesiętny 4 2 3 2 2 2 3" xfId="443" xr:uid="{00000000-0005-0000-0000-00000E020000}"/>
    <cellStyle name="Dziesiętny 4 2 3 2 2 2 3 2" xfId="444" xr:uid="{00000000-0005-0000-0000-00000F020000}"/>
    <cellStyle name="Dziesiętny 4 2 3 2 2 2 4" xfId="445" xr:uid="{00000000-0005-0000-0000-000010020000}"/>
    <cellStyle name="Dziesiętny 4 2 3 2 2 3" xfId="446" xr:uid="{00000000-0005-0000-0000-000011020000}"/>
    <cellStyle name="Dziesiętny 4 2 3 2 2 3 2" xfId="447" xr:uid="{00000000-0005-0000-0000-000012020000}"/>
    <cellStyle name="Dziesiętny 4 2 3 2 2 4" xfId="448" xr:uid="{00000000-0005-0000-0000-000013020000}"/>
    <cellStyle name="Dziesiętny 4 2 3 2 2 4 2" xfId="449" xr:uid="{00000000-0005-0000-0000-000014020000}"/>
    <cellStyle name="Dziesiętny 4 2 3 2 2 5" xfId="450" xr:uid="{00000000-0005-0000-0000-000015020000}"/>
    <cellStyle name="Dziesiętny 4 2 3 2 3" xfId="451" xr:uid="{00000000-0005-0000-0000-000016020000}"/>
    <cellStyle name="Dziesiętny 4 2 3 2 3 2" xfId="452" xr:uid="{00000000-0005-0000-0000-000017020000}"/>
    <cellStyle name="Dziesiętny 4 2 3 2 3 2 2" xfId="453" xr:uid="{00000000-0005-0000-0000-000018020000}"/>
    <cellStyle name="Dziesiętny 4 2 3 2 3 3" xfId="454" xr:uid="{00000000-0005-0000-0000-000019020000}"/>
    <cellStyle name="Dziesiętny 4 2 3 2 3 3 2" xfId="455" xr:uid="{00000000-0005-0000-0000-00001A020000}"/>
    <cellStyle name="Dziesiętny 4 2 3 2 3 4" xfId="456" xr:uid="{00000000-0005-0000-0000-00001B020000}"/>
    <cellStyle name="Dziesiętny 4 2 3 2 4" xfId="457" xr:uid="{00000000-0005-0000-0000-00001C020000}"/>
    <cellStyle name="Dziesiętny 4 2 3 2 4 2" xfId="458" xr:uid="{00000000-0005-0000-0000-00001D020000}"/>
    <cellStyle name="Dziesiętny 4 2 3 2 5" xfId="459" xr:uid="{00000000-0005-0000-0000-00001E020000}"/>
    <cellStyle name="Dziesiętny 4 2 3 2 5 2" xfId="460" xr:uid="{00000000-0005-0000-0000-00001F020000}"/>
    <cellStyle name="Dziesiętny 4 2 3 2 6" xfId="461" xr:uid="{00000000-0005-0000-0000-000020020000}"/>
    <cellStyle name="Dziesiętny 4 2 3 3" xfId="462" xr:uid="{00000000-0005-0000-0000-000021020000}"/>
    <cellStyle name="Dziesiętny 4 2 3 3 2" xfId="463" xr:uid="{00000000-0005-0000-0000-000022020000}"/>
    <cellStyle name="Dziesiętny 4 2 3 3 2 2" xfId="464" xr:uid="{00000000-0005-0000-0000-000023020000}"/>
    <cellStyle name="Dziesiętny 4 2 3 3 2 2 2" xfId="465" xr:uid="{00000000-0005-0000-0000-000024020000}"/>
    <cellStyle name="Dziesiętny 4 2 3 3 2 3" xfId="466" xr:uid="{00000000-0005-0000-0000-000025020000}"/>
    <cellStyle name="Dziesiętny 4 2 3 3 2 3 2" xfId="467" xr:uid="{00000000-0005-0000-0000-000026020000}"/>
    <cellStyle name="Dziesiętny 4 2 3 3 2 4" xfId="468" xr:uid="{00000000-0005-0000-0000-000027020000}"/>
    <cellStyle name="Dziesiętny 4 2 3 3 3" xfId="469" xr:uid="{00000000-0005-0000-0000-000028020000}"/>
    <cellStyle name="Dziesiętny 4 2 3 3 3 2" xfId="470" xr:uid="{00000000-0005-0000-0000-000029020000}"/>
    <cellStyle name="Dziesiętny 4 2 3 3 4" xfId="471" xr:uid="{00000000-0005-0000-0000-00002A020000}"/>
    <cellStyle name="Dziesiętny 4 2 3 3 4 2" xfId="472" xr:uid="{00000000-0005-0000-0000-00002B020000}"/>
    <cellStyle name="Dziesiętny 4 2 3 3 5" xfId="473" xr:uid="{00000000-0005-0000-0000-00002C020000}"/>
    <cellStyle name="Dziesiętny 4 2 3 4" xfId="474" xr:uid="{00000000-0005-0000-0000-00002D020000}"/>
    <cellStyle name="Dziesiętny 4 2 3 4 2" xfId="475" xr:uid="{00000000-0005-0000-0000-00002E020000}"/>
    <cellStyle name="Dziesiętny 4 2 3 4 2 2" xfId="476" xr:uid="{00000000-0005-0000-0000-00002F020000}"/>
    <cellStyle name="Dziesiętny 4 2 3 4 3" xfId="477" xr:uid="{00000000-0005-0000-0000-000030020000}"/>
    <cellStyle name="Dziesiętny 4 2 3 4 3 2" xfId="478" xr:uid="{00000000-0005-0000-0000-000031020000}"/>
    <cellStyle name="Dziesiętny 4 2 3 4 4" xfId="479" xr:uid="{00000000-0005-0000-0000-000032020000}"/>
    <cellStyle name="Dziesiętny 4 2 3 5" xfId="480" xr:uid="{00000000-0005-0000-0000-000033020000}"/>
    <cellStyle name="Dziesiętny 4 2 3 5 2" xfId="481" xr:uid="{00000000-0005-0000-0000-000034020000}"/>
    <cellStyle name="Dziesiętny 4 2 3 6" xfId="482" xr:uid="{00000000-0005-0000-0000-000035020000}"/>
    <cellStyle name="Dziesiętny 4 2 3 6 2" xfId="483" xr:uid="{00000000-0005-0000-0000-000036020000}"/>
    <cellStyle name="Dziesiętny 4 2 3 7" xfId="484" xr:uid="{00000000-0005-0000-0000-000037020000}"/>
    <cellStyle name="Dziesiętny 4 2 4" xfId="485" xr:uid="{00000000-0005-0000-0000-000038020000}"/>
    <cellStyle name="Dziesiętny 4 2 4 2" xfId="486" xr:uid="{00000000-0005-0000-0000-000039020000}"/>
    <cellStyle name="Dziesiętny 4 2 4 2 2" xfId="487" xr:uid="{00000000-0005-0000-0000-00003A020000}"/>
    <cellStyle name="Dziesiętny 4 2 4 2 2 2" xfId="488" xr:uid="{00000000-0005-0000-0000-00003B020000}"/>
    <cellStyle name="Dziesiętny 4 2 4 2 2 2 2" xfId="489" xr:uid="{00000000-0005-0000-0000-00003C020000}"/>
    <cellStyle name="Dziesiętny 4 2 4 2 2 2 2 2" xfId="490" xr:uid="{00000000-0005-0000-0000-00003D020000}"/>
    <cellStyle name="Dziesiętny 4 2 4 2 2 2 3" xfId="491" xr:uid="{00000000-0005-0000-0000-00003E020000}"/>
    <cellStyle name="Dziesiętny 4 2 4 2 2 2 3 2" xfId="492" xr:uid="{00000000-0005-0000-0000-00003F020000}"/>
    <cellStyle name="Dziesiętny 4 2 4 2 2 2 4" xfId="493" xr:uid="{00000000-0005-0000-0000-000040020000}"/>
    <cellStyle name="Dziesiętny 4 2 4 2 2 3" xfId="494" xr:uid="{00000000-0005-0000-0000-000041020000}"/>
    <cellStyle name="Dziesiętny 4 2 4 2 2 3 2" xfId="495" xr:uid="{00000000-0005-0000-0000-000042020000}"/>
    <cellStyle name="Dziesiętny 4 2 4 2 2 4" xfId="496" xr:uid="{00000000-0005-0000-0000-000043020000}"/>
    <cellStyle name="Dziesiętny 4 2 4 2 2 4 2" xfId="497" xr:uid="{00000000-0005-0000-0000-000044020000}"/>
    <cellStyle name="Dziesiętny 4 2 4 2 2 5" xfId="498" xr:uid="{00000000-0005-0000-0000-000045020000}"/>
    <cellStyle name="Dziesiętny 4 2 4 2 3" xfId="499" xr:uid="{00000000-0005-0000-0000-000046020000}"/>
    <cellStyle name="Dziesiętny 4 2 4 2 3 2" xfId="500" xr:uid="{00000000-0005-0000-0000-000047020000}"/>
    <cellStyle name="Dziesiętny 4 2 4 2 3 2 2" xfId="501" xr:uid="{00000000-0005-0000-0000-000048020000}"/>
    <cellStyle name="Dziesiętny 4 2 4 2 3 3" xfId="502" xr:uid="{00000000-0005-0000-0000-000049020000}"/>
    <cellStyle name="Dziesiętny 4 2 4 2 3 3 2" xfId="503" xr:uid="{00000000-0005-0000-0000-00004A020000}"/>
    <cellStyle name="Dziesiętny 4 2 4 2 3 4" xfId="504" xr:uid="{00000000-0005-0000-0000-00004B020000}"/>
    <cellStyle name="Dziesiętny 4 2 4 2 4" xfId="505" xr:uid="{00000000-0005-0000-0000-00004C020000}"/>
    <cellStyle name="Dziesiętny 4 2 4 2 4 2" xfId="506" xr:uid="{00000000-0005-0000-0000-00004D020000}"/>
    <cellStyle name="Dziesiętny 4 2 4 2 5" xfId="507" xr:uid="{00000000-0005-0000-0000-00004E020000}"/>
    <cellStyle name="Dziesiętny 4 2 4 2 5 2" xfId="508" xr:uid="{00000000-0005-0000-0000-00004F020000}"/>
    <cellStyle name="Dziesiętny 4 2 4 2 6" xfId="509" xr:uid="{00000000-0005-0000-0000-000050020000}"/>
    <cellStyle name="Dziesiętny 4 2 4 3" xfId="510" xr:uid="{00000000-0005-0000-0000-000051020000}"/>
    <cellStyle name="Dziesiętny 4 2 4 3 2" xfId="511" xr:uid="{00000000-0005-0000-0000-000052020000}"/>
    <cellStyle name="Dziesiętny 4 2 4 3 2 2" xfId="512" xr:uid="{00000000-0005-0000-0000-000053020000}"/>
    <cellStyle name="Dziesiętny 4 2 4 3 2 2 2" xfId="513" xr:uid="{00000000-0005-0000-0000-000054020000}"/>
    <cellStyle name="Dziesiętny 4 2 4 3 2 3" xfId="514" xr:uid="{00000000-0005-0000-0000-000055020000}"/>
    <cellStyle name="Dziesiętny 4 2 4 3 2 3 2" xfId="515" xr:uid="{00000000-0005-0000-0000-000056020000}"/>
    <cellStyle name="Dziesiętny 4 2 4 3 2 4" xfId="516" xr:uid="{00000000-0005-0000-0000-000057020000}"/>
    <cellStyle name="Dziesiętny 4 2 4 3 3" xfId="517" xr:uid="{00000000-0005-0000-0000-000058020000}"/>
    <cellStyle name="Dziesiętny 4 2 4 3 3 2" xfId="518" xr:uid="{00000000-0005-0000-0000-000059020000}"/>
    <cellStyle name="Dziesiętny 4 2 4 3 4" xfId="519" xr:uid="{00000000-0005-0000-0000-00005A020000}"/>
    <cellStyle name="Dziesiętny 4 2 4 3 4 2" xfId="520" xr:uid="{00000000-0005-0000-0000-00005B020000}"/>
    <cellStyle name="Dziesiętny 4 2 4 3 5" xfId="521" xr:uid="{00000000-0005-0000-0000-00005C020000}"/>
    <cellStyle name="Dziesiętny 4 2 4 4" xfId="522" xr:uid="{00000000-0005-0000-0000-00005D020000}"/>
    <cellStyle name="Dziesiętny 4 2 4 4 2" xfId="523" xr:uid="{00000000-0005-0000-0000-00005E020000}"/>
    <cellStyle name="Dziesiętny 4 2 4 4 2 2" xfId="524" xr:uid="{00000000-0005-0000-0000-00005F020000}"/>
    <cellStyle name="Dziesiętny 4 2 4 4 3" xfId="525" xr:uid="{00000000-0005-0000-0000-000060020000}"/>
    <cellStyle name="Dziesiętny 4 2 4 4 3 2" xfId="526" xr:uid="{00000000-0005-0000-0000-000061020000}"/>
    <cellStyle name="Dziesiętny 4 2 4 4 4" xfId="527" xr:uid="{00000000-0005-0000-0000-000062020000}"/>
    <cellStyle name="Dziesiętny 4 2 4 5" xfId="528" xr:uid="{00000000-0005-0000-0000-000063020000}"/>
    <cellStyle name="Dziesiętny 4 2 4 5 2" xfId="529" xr:uid="{00000000-0005-0000-0000-000064020000}"/>
    <cellStyle name="Dziesiętny 4 2 4 6" xfId="530" xr:uid="{00000000-0005-0000-0000-000065020000}"/>
    <cellStyle name="Dziesiętny 4 2 4 6 2" xfId="531" xr:uid="{00000000-0005-0000-0000-000066020000}"/>
    <cellStyle name="Dziesiętny 4 2 4 7" xfId="532" xr:uid="{00000000-0005-0000-0000-000067020000}"/>
    <cellStyle name="Dziesiętny 4 2 5" xfId="533" xr:uid="{00000000-0005-0000-0000-000068020000}"/>
    <cellStyle name="Dziesiętny 4 2 5 2" xfId="534" xr:uid="{00000000-0005-0000-0000-000069020000}"/>
    <cellStyle name="Dziesiętny 4 2 5 2 2" xfId="535" xr:uid="{00000000-0005-0000-0000-00006A020000}"/>
    <cellStyle name="Dziesiętny 4 2 5 2 2 2" xfId="536" xr:uid="{00000000-0005-0000-0000-00006B020000}"/>
    <cellStyle name="Dziesiętny 4 2 5 2 2 2 2" xfId="537" xr:uid="{00000000-0005-0000-0000-00006C020000}"/>
    <cellStyle name="Dziesiętny 4 2 5 2 2 3" xfId="538" xr:uid="{00000000-0005-0000-0000-00006D020000}"/>
    <cellStyle name="Dziesiętny 4 2 5 2 2 3 2" xfId="539" xr:uid="{00000000-0005-0000-0000-00006E020000}"/>
    <cellStyle name="Dziesiętny 4 2 5 2 2 4" xfId="540" xr:uid="{00000000-0005-0000-0000-00006F020000}"/>
    <cellStyle name="Dziesiętny 4 2 5 2 3" xfId="541" xr:uid="{00000000-0005-0000-0000-000070020000}"/>
    <cellStyle name="Dziesiętny 4 2 5 2 3 2" xfId="542" xr:uid="{00000000-0005-0000-0000-000071020000}"/>
    <cellStyle name="Dziesiętny 4 2 5 2 4" xfId="543" xr:uid="{00000000-0005-0000-0000-000072020000}"/>
    <cellStyle name="Dziesiętny 4 2 5 2 4 2" xfId="544" xr:uid="{00000000-0005-0000-0000-000073020000}"/>
    <cellStyle name="Dziesiętny 4 2 5 2 5" xfId="545" xr:uid="{00000000-0005-0000-0000-000074020000}"/>
    <cellStyle name="Dziesiętny 4 2 5 3" xfId="546" xr:uid="{00000000-0005-0000-0000-000075020000}"/>
    <cellStyle name="Dziesiętny 4 2 5 3 2" xfId="547" xr:uid="{00000000-0005-0000-0000-000076020000}"/>
    <cellStyle name="Dziesiętny 4 2 5 3 2 2" xfId="548" xr:uid="{00000000-0005-0000-0000-000077020000}"/>
    <cellStyle name="Dziesiętny 4 2 5 3 3" xfId="549" xr:uid="{00000000-0005-0000-0000-000078020000}"/>
    <cellStyle name="Dziesiętny 4 2 5 3 3 2" xfId="550" xr:uid="{00000000-0005-0000-0000-000079020000}"/>
    <cellStyle name="Dziesiętny 4 2 5 3 4" xfId="551" xr:uid="{00000000-0005-0000-0000-00007A020000}"/>
    <cellStyle name="Dziesiętny 4 2 5 4" xfId="552" xr:uid="{00000000-0005-0000-0000-00007B020000}"/>
    <cellStyle name="Dziesiętny 4 2 5 4 2" xfId="553" xr:uid="{00000000-0005-0000-0000-00007C020000}"/>
    <cellStyle name="Dziesiętny 4 2 5 5" xfId="554" xr:uid="{00000000-0005-0000-0000-00007D020000}"/>
    <cellStyle name="Dziesiętny 4 2 5 5 2" xfId="555" xr:uid="{00000000-0005-0000-0000-00007E020000}"/>
    <cellStyle name="Dziesiętny 4 2 5 6" xfId="556" xr:uid="{00000000-0005-0000-0000-00007F020000}"/>
    <cellStyle name="Dziesiętny 4 2 6" xfId="557" xr:uid="{00000000-0005-0000-0000-000080020000}"/>
    <cellStyle name="Dziesiętny 4 2 6 2" xfId="558" xr:uid="{00000000-0005-0000-0000-000081020000}"/>
    <cellStyle name="Dziesiętny 4 2 6 2 2" xfId="559" xr:uid="{00000000-0005-0000-0000-000082020000}"/>
    <cellStyle name="Dziesiętny 4 2 6 2 2 2" xfId="560" xr:uid="{00000000-0005-0000-0000-000083020000}"/>
    <cellStyle name="Dziesiętny 4 2 6 2 3" xfId="561" xr:uid="{00000000-0005-0000-0000-000084020000}"/>
    <cellStyle name="Dziesiętny 4 2 6 2 3 2" xfId="562" xr:uid="{00000000-0005-0000-0000-000085020000}"/>
    <cellStyle name="Dziesiętny 4 2 6 2 4" xfId="563" xr:uid="{00000000-0005-0000-0000-000086020000}"/>
    <cellStyle name="Dziesiętny 4 2 6 3" xfId="564" xr:uid="{00000000-0005-0000-0000-000087020000}"/>
    <cellStyle name="Dziesiętny 4 2 6 3 2" xfId="565" xr:uid="{00000000-0005-0000-0000-000088020000}"/>
    <cellStyle name="Dziesiętny 4 2 6 4" xfId="566" xr:uid="{00000000-0005-0000-0000-000089020000}"/>
    <cellStyle name="Dziesiętny 4 2 6 4 2" xfId="567" xr:uid="{00000000-0005-0000-0000-00008A020000}"/>
    <cellStyle name="Dziesiętny 4 2 6 5" xfId="568" xr:uid="{00000000-0005-0000-0000-00008B020000}"/>
    <cellStyle name="Dziesiętny 4 2 7" xfId="569" xr:uid="{00000000-0005-0000-0000-00008C020000}"/>
    <cellStyle name="Dziesiętny 4 2 7 2" xfId="570" xr:uid="{00000000-0005-0000-0000-00008D020000}"/>
    <cellStyle name="Dziesiętny 4 2 7 2 2" xfId="571" xr:uid="{00000000-0005-0000-0000-00008E020000}"/>
    <cellStyle name="Dziesiętny 4 2 7 3" xfId="572" xr:uid="{00000000-0005-0000-0000-00008F020000}"/>
    <cellStyle name="Dziesiętny 4 2 7 3 2" xfId="573" xr:uid="{00000000-0005-0000-0000-000090020000}"/>
    <cellStyle name="Dziesiętny 4 2 7 4" xfId="574" xr:uid="{00000000-0005-0000-0000-000091020000}"/>
    <cellStyle name="Dziesiętny 4 2 8" xfId="575" xr:uid="{00000000-0005-0000-0000-000092020000}"/>
    <cellStyle name="Dziesiętny 4 2 8 2" xfId="576" xr:uid="{00000000-0005-0000-0000-000093020000}"/>
    <cellStyle name="Dziesiętny 4 2 9" xfId="577" xr:uid="{00000000-0005-0000-0000-000094020000}"/>
    <cellStyle name="Dziesiętny 4 2 9 2" xfId="578" xr:uid="{00000000-0005-0000-0000-000095020000}"/>
    <cellStyle name="Dziesiętny 4 3" xfId="579" xr:uid="{00000000-0005-0000-0000-000096020000}"/>
    <cellStyle name="Dziesiętny 4 3 2" xfId="580" xr:uid="{00000000-0005-0000-0000-000097020000}"/>
    <cellStyle name="Dziesiętny 4 3 2 2" xfId="581" xr:uid="{00000000-0005-0000-0000-000098020000}"/>
    <cellStyle name="Dziesiętny 4 3 2 2 2" xfId="582" xr:uid="{00000000-0005-0000-0000-000099020000}"/>
    <cellStyle name="Dziesiętny 4 3 2 2 2 2" xfId="583" xr:uid="{00000000-0005-0000-0000-00009A020000}"/>
    <cellStyle name="Dziesiętny 4 3 2 2 2 2 2" xfId="584" xr:uid="{00000000-0005-0000-0000-00009B020000}"/>
    <cellStyle name="Dziesiętny 4 3 2 2 2 2 2 2" xfId="585" xr:uid="{00000000-0005-0000-0000-00009C020000}"/>
    <cellStyle name="Dziesiętny 4 3 2 2 2 2 3" xfId="586" xr:uid="{00000000-0005-0000-0000-00009D020000}"/>
    <cellStyle name="Dziesiętny 4 3 2 2 2 2 3 2" xfId="587" xr:uid="{00000000-0005-0000-0000-00009E020000}"/>
    <cellStyle name="Dziesiętny 4 3 2 2 2 2 4" xfId="588" xr:uid="{00000000-0005-0000-0000-00009F020000}"/>
    <cellStyle name="Dziesiętny 4 3 2 2 2 3" xfId="589" xr:uid="{00000000-0005-0000-0000-0000A0020000}"/>
    <cellStyle name="Dziesiętny 4 3 2 2 2 3 2" xfId="590" xr:uid="{00000000-0005-0000-0000-0000A1020000}"/>
    <cellStyle name="Dziesiętny 4 3 2 2 2 4" xfId="591" xr:uid="{00000000-0005-0000-0000-0000A2020000}"/>
    <cellStyle name="Dziesiętny 4 3 2 2 2 4 2" xfId="592" xr:uid="{00000000-0005-0000-0000-0000A3020000}"/>
    <cellStyle name="Dziesiętny 4 3 2 2 2 5" xfId="593" xr:uid="{00000000-0005-0000-0000-0000A4020000}"/>
    <cellStyle name="Dziesiętny 4 3 2 2 3" xfId="594" xr:uid="{00000000-0005-0000-0000-0000A5020000}"/>
    <cellStyle name="Dziesiętny 4 3 2 2 3 2" xfId="595" xr:uid="{00000000-0005-0000-0000-0000A6020000}"/>
    <cellStyle name="Dziesiętny 4 3 2 2 3 2 2" xfId="596" xr:uid="{00000000-0005-0000-0000-0000A7020000}"/>
    <cellStyle name="Dziesiętny 4 3 2 2 3 3" xfId="597" xr:uid="{00000000-0005-0000-0000-0000A8020000}"/>
    <cellStyle name="Dziesiętny 4 3 2 2 3 3 2" xfId="598" xr:uid="{00000000-0005-0000-0000-0000A9020000}"/>
    <cellStyle name="Dziesiętny 4 3 2 2 3 4" xfId="599" xr:uid="{00000000-0005-0000-0000-0000AA020000}"/>
    <cellStyle name="Dziesiętny 4 3 2 2 4" xfId="600" xr:uid="{00000000-0005-0000-0000-0000AB020000}"/>
    <cellStyle name="Dziesiętny 4 3 2 2 4 2" xfId="601" xr:uid="{00000000-0005-0000-0000-0000AC020000}"/>
    <cellStyle name="Dziesiętny 4 3 2 2 5" xfId="602" xr:uid="{00000000-0005-0000-0000-0000AD020000}"/>
    <cellStyle name="Dziesiętny 4 3 2 2 5 2" xfId="603" xr:uid="{00000000-0005-0000-0000-0000AE020000}"/>
    <cellStyle name="Dziesiętny 4 3 2 2 6" xfId="604" xr:uid="{00000000-0005-0000-0000-0000AF020000}"/>
    <cellStyle name="Dziesiętny 4 3 2 3" xfId="605" xr:uid="{00000000-0005-0000-0000-0000B0020000}"/>
    <cellStyle name="Dziesiętny 4 3 2 3 2" xfId="606" xr:uid="{00000000-0005-0000-0000-0000B1020000}"/>
    <cellStyle name="Dziesiętny 4 3 2 3 2 2" xfId="607" xr:uid="{00000000-0005-0000-0000-0000B2020000}"/>
    <cellStyle name="Dziesiętny 4 3 2 3 2 2 2" xfId="608" xr:uid="{00000000-0005-0000-0000-0000B3020000}"/>
    <cellStyle name="Dziesiętny 4 3 2 3 2 3" xfId="609" xr:uid="{00000000-0005-0000-0000-0000B4020000}"/>
    <cellStyle name="Dziesiętny 4 3 2 3 2 3 2" xfId="610" xr:uid="{00000000-0005-0000-0000-0000B5020000}"/>
    <cellStyle name="Dziesiętny 4 3 2 3 2 4" xfId="611" xr:uid="{00000000-0005-0000-0000-0000B6020000}"/>
    <cellStyle name="Dziesiętny 4 3 2 3 3" xfId="612" xr:uid="{00000000-0005-0000-0000-0000B7020000}"/>
    <cellStyle name="Dziesiętny 4 3 2 3 3 2" xfId="613" xr:uid="{00000000-0005-0000-0000-0000B8020000}"/>
    <cellStyle name="Dziesiętny 4 3 2 3 4" xfId="614" xr:uid="{00000000-0005-0000-0000-0000B9020000}"/>
    <cellStyle name="Dziesiętny 4 3 2 3 4 2" xfId="615" xr:uid="{00000000-0005-0000-0000-0000BA020000}"/>
    <cellStyle name="Dziesiętny 4 3 2 3 5" xfId="616" xr:uid="{00000000-0005-0000-0000-0000BB020000}"/>
    <cellStyle name="Dziesiętny 4 3 2 4" xfId="617" xr:uid="{00000000-0005-0000-0000-0000BC020000}"/>
    <cellStyle name="Dziesiętny 4 3 2 4 2" xfId="618" xr:uid="{00000000-0005-0000-0000-0000BD020000}"/>
    <cellStyle name="Dziesiętny 4 3 2 4 2 2" xfId="619" xr:uid="{00000000-0005-0000-0000-0000BE020000}"/>
    <cellStyle name="Dziesiętny 4 3 2 4 3" xfId="620" xr:uid="{00000000-0005-0000-0000-0000BF020000}"/>
    <cellStyle name="Dziesiętny 4 3 2 4 3 2" xfId="621" xr:uid="{00000000-0005-0000-0000-0000C0020000}"/>
    <cellStyle name="Dziesiętny 4 3 2 4 4" xfId="622" xr:uid="{00000000-0005-0000-0000-0000C1020000}"/>
    <cellStyle name="Dziesiętny 4 3 2 5" xfId="623" xr:uid="{00000000-0005-0000-0000-0000C2020000}"/>
    <cellStyle name="Dziesiętny 4 3 2 5 2" xfId="624" xr:uid="{00000000-0005-0000-0000-0000C3020000}"/>
    <cellStyle name="Dziesiętny 4 3 2 6" xfId="625" xr:uid="{00000000-0005-0000-0000-0000C4020000}"/>
    <cellStyle name="Dziesiętny 4 3 2 6 2" xfId="626" xr:uid="{00000000-0005-0000-0000-0000C5020000}"/>
    <cellStyle name="Dziesiętny 4 3 2 7" xfId="627" xr:uid="{00000000-0005-0000-0000-0000C6020000}"/>
    <cellStyle name="Dziesiętny 4 3 3" xfId="628" xr:uid="{00000000-0005-0000-0000-0000C7020000}"/>
    <cellStyle name="Dziesiętny 4 3 3 2" xfId="629" xr:uid="{00000000-0005-0000-0000-0000C8020000}"/>
    <cellStyle name="Dziesiętny 4 3 3 2 2" xfId="630" xr:uid="{00000000-0005-0000-0000-0000C9020000}"/>
    <cellStyle name="Dziesiętny 4 3 3 2 2 2" xfId="631" xr:uid="{00000000-0005-0000-0000-0000CA020000}"/>
    <cellStyle name="Dziesiętny 4 3 3 2 2 2 2" xfId="632" xr:uid="{00000000-0005-0000-0000-0000CB020000}"/>
    <cellStyle name="Dziesiętny 4 3 3 2 2 2 2 2" xfId="633" xr:uid="{00000000-0005-0000-0000-0000CC020000}"/>
    <cellStyle name="Dziesiętny 4 3 3 2 2 2 3" xfId="634" xr:uid="{00000000-0005-0000-0000-0000CD020000}"/>
    <cellStyle name="Dziesiętny 4 3 3 2 2 2 3 2" xfId="635" xr:uid="{00000000-0005-0000-0000-0000CE020000}"/>
    <cellStyle name="Dziesiętny 4 3 3 2 2 2 4" xfId="636" xr:uid="{00000000-0005-0000-0000-0000CF020000}"/>
    <cellStyle name="Dziesiętny 4 3 3 2 2 3" xfId="637" xr:uid="{00000000-0005-0000-0000-0000D0020000}"/>
    <cellStyle name="Dziesiętny 4 3 3 2 2 3 2" xfId="638" xr:uid="{00000000-0005-0000-0000-0000D1020000}"/>
    <cellStyle name="Dziesiętny 4 3 3 2 2 4" xfId="639" xr:uid="{00000000-0005-0000-0000-0000D2020000}"/>
    <cellStyle name="Dziesiętny 4 3 3 2 2 4 2" xfId="640" xr:uid="{00000000-0005-0000-0000-0000D3020000}"/>
    <cellStyle name="Dziesiętny 4 3 3 2 2 5" xfId="641" xr:uid="{00000000-0005-0000-0000-0000D4020000}"/>
    <cellStyle name="Dziesiętny 4 3 3 2 3" xfId="642" xr:uid="{00000000-0005-0000-0000-0000D5020000}"/>
    <cellStyle name="Dziesiętny 4 3 3 2 3 2" xfId="643" xr:uid="{00000000-0005-0000-0000-0000D6020000}"/>
    <cellStyle name="Dziesiętny 4 3 3 2 3 2 2" xfId="644" xr:uid="{00000000-0005-0000-0000-0000D7020000}"/>
    <cellStyle name="Dziesiętny 4 3 3 2 3 3" xfId="645" xr:uid="{00000000-0005-0000-0000-0000D8020000}"/>
    <cellStyle name="Dziesiętny 4 3 3 2 3 3 2" xfId="646" xr:uid="{00000000-0005-0000-0000-0000D9020000}"/>
    <cellStyle name="Dziesiętny 4 3 3 2 3 4" xfId="647" xr:uid="{00000000-0005-0000-0000-0000DA020000}"/>
    <cellStyle name="Dziesiętny 4 3 3 2 4" xfId="648" xr:uid="{00000000-0005-0000-0000-0000DB020000}"/>
    <cellStyle name="Dziesiętny 4 3 3 2 4 2" xfId="649" xr:uid="{00000000-0005-0000-0000-0000DC020000}"/>
    <cellStyle name="Dziesiętny 4 3 3 2 5" xfId="650" xr:uid="{00000000-0005-0000-0000-0000DD020000}"/>
    <cellStyle name="Dziesiętny 4 3 3 2 5 2" xfId="651" xr:uid="{00000000-0005-0000-0000-0000DE020000}"/>
    <cellStyle name="Dziesiętny 4 3 3 2 6" xfId="652" xr:uid="{00000000-0005-0000-0000-0000DF020000}"/>
    <cellStyle name="Dziesiętny 4 3 3 3" xfId="653" xr:uid="{00000000-0005-0000-0000-0000E0020000}"/>
    <cellStyle name="Dziesiętny 4 3 3 3 2" xfId="654" xr:uid="{00000000-0005-0000-0000-0000E1020000}"/>
    <cellStyle name="Dziesiętny 4 3 3 3 2 2" xfId="655" xr:uid="{00000000-0005-0000-0000-0000E2020000}"/>
    <cellStyle name="Dziesiętny 4 3 3 3 2 2 2" xfId="656" xr:uid="{00000000-0005-0000-0000-0000E3020000}"/>
    <cellStyle name="Dziesiętny 4 3 3 3 2 3" xfId="657" xr:uid="{00000000-0005-0000-0000-0000E4020000}"/>
    <cellStyle name="Dziesiętny 4 3 3 3 2 3 2" xfId="658" xr:uid="{00000000-0005-0000-0000-0000E5020000}"/>
    <cellStyle name="Dziesiętny 4 3 3 3 2 4" xfId="659" xr:uid="{00000000-0005-0000-0000-0000E6020000}"/>
    <cellStyle name="Dziesiętny 4 3 3 3 3" xfId="660" xr:uid="{00000000-0005-0000-0000-0000E7020000}"/>
    <cellStyle name="Dziesiętny 4 3 3 3 3 2" xfId="661" xr:uid="{00000000-0005-0000-0000-0000E8020000}"/>
    <cellStyle name="Dziesiętny 4 3 3 3 4" xfId="662" xr:uid="{00000000-0005-0000-0000-0000E9020000}"/>
    <cellStyle name="Dziesiętny 4 3 3 3 4 2" xfId="663" xr:uid="{00000000-0005-0000-0000-0000EA020000}"/>
    <cellStyle name="Dziesiętny 4 3 3 3 5" xfId="664" xr:uid="{00000000-0005-0000-0000-0000EB020000}"/>
    <cellStyle name="Dziesiętny 4 3 3 4" xfId="665" xr:uid="{00000000-0005-0000-0000-0000EC020000}"/>
    <cellStyle name="Dziesiętny 4 3 3 4 2" xfId="666" xr:uid="{00000000-0005-0000-0000-0000ED020000}"/>
    <cellStyle name="Dziesiętny 4 3 3 4 2 2" xfId="667" xr:uid="{00000000-0005-0000-0000-0000EE020000}"/>
    <cellStyle name="Dziesiętny 4 3 3 4 3" xfId="668" xr:uid="{00000000-0005-0000-0000-0000EF020000}"/>
    <cellStyle name="Dziesiętny 4 3 3 4 3 2" xfId="669" xr:uid="{00000000-0005-0000-0000-0000F0020000}"/>
    <cellStyle name="Dziesiętny 4 3 3 4 4" xfId="670" xr:uid="{00000000-0005-0000-0000-0000F1020000}"/>
    <cellStyle name="Dziesiętny 4 3 3 5" xfId="671" xr:uid="{00000000-0005-0000-0000-0000F2020000}"/>
    <cellStyle name="Dziesiętny 4 3 3 5 2" xfId="672" xr:uid="{00000000-0005-0000-0000-0000F3020000}"/>
    <cellStyle name="Dziesiętny 4 3 3 6" xfId="673" xr:uid="{00000000-0005-0000-0000-0000F4020000}"/>
    <cellStyle name="Dziesiętny 4 3 3 6 2" xfId="674" xr:uid="{00000000-0005-0000-0000-0000F5020000}"/>
    <cellStyle name="Dziesiętny 4 3 3 7" xfId="675" xr:uid="{00000000-0005-0000-0000-0000F6020000}"/>
    <cellStyle name="Dziesiętny 4 3 4" xfId="676" xr:uid="{00000000-0005-0000-0000-0000F7020000}"/>
    <cellStyle name="Dziesiętny 4 3 4 2" xfId="677" xr:uid="{00000000-0005-0000-0000-0000F8020000}"/>
    <cellStyle name="Dziesiętny 4 3 4 2 2" xfId="678" xr:uid="{00000000-0005-0000-0000-0000F9020000}"/>
    <cellStyle name="Dziesiętny 4 3 4 2 2 2" xfId="679" xr:uid="{00000000-0005-0000-0000-0000FA020000}"/>
    <cellStyle name="Dziesiętny 4 3 4 2 2 2 2" xfId="680" xr:uid="{00000000-0005-0000-0000-0000FB020000}"/>
    <cellStyle name="Dziesiętny 4 3 4 2 2 3" xfId="681" xr:uid="{00000000-0005-0000-0000-0000FC020000}"/>
    <cellStyle name="Dziesiętny 4 3 4 2 2 3 2" xfId="682" xr:uid="{00000000-0005-0000-0000-0000FD020000}"/>
    <cellStyle name="Dziesiętny 4 3 4 2 2 4" xfId="683" xr:uid="{00000000-0005-0000-0000-0000FE020000}"/>
    <cellStyle name="Dziesiętny 4 3 4 2 3" xfId="684" xr:uid="{00000000-0005-0000-0000-0000FF020000}"/>
    <cellStyle name="Dziesiętny 4 3 4 2 3 2" xfId="685" xr:uid="{00000000-0005-0000-0000-000000030000}"/>
    <cellStyle name="Dziesiętny 4 3 4 2 4" xfId="686" xr:uid="{00000000-0005-0000-0000-000001030000}"/>
    <cellStyle name="Dziesiętny 4 3 4 2 4 2" xfId="687" xr:uid="{00000000-0005-0000-0000-000002030000}"/>
    <cellStyle name="Dziesiętny 4 3 4 2 5" xfId="688" xr:uid="{00000000-0005-0000-0000-000003030000}"/>
    <cellStyle name="Dziesiętny 4 3 4 3" xfId="689" xr:uid="{00000000-0005-0000-0000-000004030000}"/>
    <cellStyle name="Dziesiętny 4 3 4 3 2" xfId="690" xr:uid="{00000000-0005-0000-0000-000005030000}"/>
    <cellStyle name="Dziesiętny 4 3 4 3 2 2" xfId="691" xr:uid="{00000000-0005-0000-0000-000006030000}"/>
    <cellStyle name="Dziesiętny 4 3 4 3 3" xfId="692" xr:uid="{00000000-0005-0000-0000-000007030000}"/>
    <cellStyle name="Dziesiętny 4 3 4 3 3 2" xfId="693" xr:uid="{00000000-0005-0000-0000-000008030000}"/>
    <cellStyle name="Dziesiętny 4 3 4 3 4" xfId="694" xr:uid="{00000000-0005-0000-0000-000009030000}"/>
    <cellStyle name="Dziesiętny 4 3 4 4" xfId="695" xr:uid="{00000000-0005-0000-0000-00000A030000}"/>
    <cellStyle name="Dziesiętny 4 3 4 4 2" xfId="696" xr:uid="{00000000-0005-0000-0000-00000B030000}"/>
    <cellStyle name="Dziesiętny 4 3 4 5" xfId="697" xr:uid="{00000000-0005-0000-0000-00000C030000}"/>
    <cellStyle name="Dziesiętny 4 3 4 5 2" xfId="698" xr:uid="{00000000-0005-0000-0000-00000D030000}"/>
    <cellStyle name="Dziesiętny 4 3 4 6" xfId="699" xr:uid="{00000000-0005-0000-0000-00000E030000}"/>
    <cellStyle name="Dziesiętny 4 3 5" xfId="700" xr:uid="{00000000-0005-0000-0000-00000F030000}"/>
    <cellStyle name="Dziesiętny 4 3 5 2" xfId="701" xr:uid="{00000000-0005-0000-0000-000010030000}"/>
    <cellStyle name="Dziesiętny 4 3 5 2 2" xfId="702" xr:uid="{00000000-0005-0000-0000-000011030000}"/>
    <cellStyle name="Dziesiętny 4 3 5 2 2 2" xfId="703" xr:uid="{00000000-0005-0000-0000-000012030000}"/>
    <cellStyle name="Dziesiętny 4 3 5 2 3" xfId="704" xr:uid="{00000000-0005-0000-0000-000013030000}"/>
    <cellStyle name="Dziesiętny 4 3 5 2 3 2" xfId="705" xr:uid="{00000000-0005-0000-0000-000014030000}"/>
    <cellStyle name="Dziesiętny 4 3 5 2 4" xfId="706" xr:uid="{00000000-0005-0000-0000-000015030000}"/>
    <cellStyle name="Dziesiętny 4 3 5 3" xfId="707" xr:uid="{00000000-0005-0000-0000-000016030000}"/>
    <cellStyle name="Dziesiętny 4 3 5 3 2" xfId="708" xr:uid="{00000000-0005-0000-0000-000017030000}"/>
    <cellStyle name="Dziesiętny 4 3 5 4" xfId="709" xr:uid="{00000000-0005-0000-0000-000018030000}"/>
    <cellStyle name="Dziesiętny 4 3 5 4 2" xfId="710" xr:uid="{00000000-0005-0000-0000-000019030000}"/>
    <cellStyle name="Dziesiętny 4 3 5 5" xfId="711" xr:uid="{00000000-0005-0000-0000-00001A030000}"/>
    <cellStyle name="Dziesiętny 4 3 6" xfId="712" xr:uid="{00000000-0005-0000-0000-00001B030000}"/>
    <cellStyle name="Dziesiętny 4 3 6 2" xfId="713" xr:uid="{00000000-0005-0000-0000-00001C030000}"/>
    <cellStyle name="Dziesiętny 4 3 6 2 2" xfId="714" xr:uid="{00000000-0005-0000-0000-00001D030000}"/>
    <cellStyle name="Dziesiętny 4 3 6 3" xfId="715" xr:uid="{00000000-0005-0000-0000-00001E030000}"/>
    <cellStyle name="Dziesiętny 4 3 6 3 2" xfId="716" xr:uid="{00000000-0005-0000-0000-00001F030000}"/>
    <cellStyle name="Dziesiętny 4 3 6 4" xfId="717" xr:uid="{00000000-0005-0000-0000-000020030000}"/>
    <cellStyle name="Dziesiętny 4 3 7" xfId="718" xr:uid="{00000000-0005-0000-0000-000021030000}"/>
    <cellStyle name="Dziesiętny 4 3 7 2" xfId="719" xr:uid="{00000000-0005-0000-0000-000022030000}"/>
    <cellStyle name="Dziesiętny 4 3 8" xfId="720" xr:uid="{00000000-0005-0000-0000-000023030000}"/>
    <cellStyle name="Dziesiętny 4 3 8 2" xfId="721" xr:uid="{00000000-0005-0000-0000-000024030000}"/>
    <cellStyle name="Dziesiętny 4 3 9" xfId="722" xr:uid="{00000000-0005-0000-0000-000025030000}"/>
    <cellStyle name="Dziesiętny 4 4" xfId="723" xr:uid="{00000000-0005-0000-0000-000026030000}"/>
    <cellStyle name="Dziesiętny 4 4 2" xfId="724" xr:uid="{00000000-0005-0000-0000-000027030000}"/>
    <cellStyle name="Dziesiętny 4 4 2 2" xfId="725" xr:uid="{00000000-0005-0000-0000-000028030000}"/>
    <cellStyle name="Dziesiętny 4 4 2 2 2" xfId="726" xr:uid="{00000000-0005-0000-0000-000029030000}"/>
    <cellStyle name="Dziesiętny 4 4 2 2 2 2" xfId="727" xr:uid="{00000000-0005-0000-0000-00002A030000}"/>
    <cellStyle name="Dziesiętny 4 4 2 2 2 2 2" xfId="728" xr:uid="{00000000-0005-0000-0000-00002B030000}"/>
    <cellStyle name="Dziesiętny 4 4 2 2 2 3" xfId="729" xr:uid="{00000000-0005-0000-0000-00002C030000}"/>
    <cellStyle name="Dziesiętny 4 4 2 2 2 3 2" xfId="730" xr:uid="{00000000-0005-0000-0000-00002D030000}"/>
    <cellStyle name="Dziesiętny 4 4 2 2 2 4" xfId="731" xr:uid="{00000000-0005-0000-0000-00002E030000}"/>
    <cellStyle name="Dziesiętny 4 4 2 2 3" xfId="732" xr:uid="{00000000-0005-0000-0000-00002F030000}"/>
    <cellStyle name="Dziesiętny 4 4 2 2 3 2" xfId="733" xr:uid="{00000000-0005-0000-0000-000030030000}"/>
    <cellStyle name="Dziesiętny 4 4 2 2 4" xfId="734" xr:uid="{00000000-0005-0000-0000-000031030000}"/>
    <cellStyle name="Dziesiętny 4 4 2 2 4 2" xfId="735" xr:uid="{00000000-0005-0000-0000-000032030000}"/>
    <cellStyle name="Dziesiętny 4 4 2 2 5" xfId="736" xr:uid="{00000000-0005-0000-0000-000033030000}"/>
    <cellStyle name="Dziesiętny 4 4 2 3" xfId="737" xr:uid="{00000000-0005-0000-0000-000034030000}"/>
    <cellStyle name="Dziesiętny 4 4 2 3 2" xfId="738" xr:uid="{00000000-0005-0000-0000-000035030000}"/>
    <cellStyle name="Dziesiętny 4 4 2 3 2 2" xfId="739" xr:uid="{00000000-0005-0000-0000-000036030000}"/>
    <cellStyle name="Dziesiętny 4 4 2 3 3" xfId="740" xr:uid="{00000000-0005-0000-0000-000037030000}"/>
    <cellStyle name="Dziesiętny 4 4 2 3 3 2" xfId="741" xr:uid="{00000000-0005-0000-0000-000038030000}"/>
    <cellStyle name="Dziesiętny 4 4 2 3 4" xfId="742" xr:uid="{00000000-0005-0000-0000-000039030000}"/>
    <cellStyle name="Dziesiętny 4 4 2 4" xfId="743" xr:uid="{00000000-0005-0000-0000-00003A030000}"/>
    <cellStyle name="Dziesiętny 4 4 2 4 2" xfId="744" xr:uid="{00000000-0005-0000-0000-00003B030000}"/>
    <cellStyle name="Dziesiętny 4 4 2 5" xfId="745" xr:uid="{00000000-0005-0000-0000-00003C030000}"/>
    <cellStyle name="Dziesiętny 4 4 2 5 2" xfId="746" xr:uid="{00000000-0005-0000-0000-00003D030000}"/>
    <cellStyle name="Dziesiętny 4 4 2 6" xfId="747" xr:uid="{00000000-0005-0000-0000-00003E030000}"/>
    <cellStyle name="Dziesiętny 4 4 3" xfId="748" xr:uid="{00000000-0005-0000-0000-00003F030000}"/>
    <cellStyle name="Dziesiętny 4 4 3 2" xfId="749" xr:uid="{00000000-0005-0000-0000-000040030000}"/>
    <cellStyle name="Dziesiętny 4 4 3 2 2" xfId="750" xr:uid="{00000000-0005-0000-0000-000041030000}"/>
    <cellStyle name="Dziesiętny 4 4 3 2 2 2" xfId="751" xr:uid="{00000000-0005-0000-0000-000042030000}"/>
    <cellStyle name="Dziesiętny 4 4 3 2 3" xfId="752" xr:uid="{00000000-0005-0000-0000-000043030000}"/>
    <cellStyle name="Dziesiętny 4 4 3 2 3 2" xfId="753" xr:uid="{00000000-0005-0000-0000-000044030000}"/>
    <cellStyle name="Dziesiętny 4 4 3 2 4" xfId="754" xr:uid="{00000000-0005-0000-0000-000045030000}"/>
    <cellStyle name="Dziesiętny 4 4 3 3" xfId="755" xr:uid="{00000000-0005-0000-0000-000046030000}"/>
    <cellStyle name="Dziesiętny 4 4 3 3 2" xfId="756" xr:uid="{00000000-0005-0000-0000-000047030000}"/>
    <cellStyle name="Dziesiętny 4 4 3 4" xfId="757" xr:uid="{00000000-0005-0000-0000-000048030000}"/>
    <cellStyle name="Dziesiętny 4 4 3 4 2" xfId="758" xr:uid="{00000000-0005-0000-0000-000049030000}"/>
    <cellStyle name="Dziesiętny 4 4 3 5" xfId="759" xr:uid="{00000000-0005-0000-0000-00004A030000}"/>
    <cellStyle name="Dziesiętny 4 4 4" xfId="760" xr:uid="{00000000-0005-0000-0000-00004B030000}"/>
    <cellStyle name="Dziesiętny 4 4 4 2" xfId="761" xr:uid="{00000000-0005-0000-0000-00004C030000}"/>
    <cellStyle name="Dziesiętny 4 4 4 2 2" xfId="762" xr:uid="{00000000-0005-0000-0000-00004D030000}"/>
    <cellStyle name="Dziesiętny 4 4 4 3" xfId="763" xr:uid="{00000000-0005-0000-0000-00004E030000}"/>
    <cellStyle name="Dziesiętny 4 4 4 3 2" xfId="764" xr:uid="{00000000-0005-0000-0000-00004F030000}"/>
    <cellStyle name="Dziesiętny 4 4 4 4" xfId="765" xr:uid="{00000000-0005-0000-0000-000050030000}"/>
    <cellStyle name="Dziesiętny 4 4 5" xfId="766" xr:uid="{00000000-0005-0000-0000-000051030000}"/>
    <cellStyle name="Dziesiętny 4 4 5 2" xfId="767" xr:uid="{00000000-0005-0000-0000-000052030000}"/>
    <cellStyle name="Dziesiętny 4 4 6" xfId="768" xr:uid="{00000000-0005-0000-0000-000053030000}"/>
    <cellStyle name="Dziesiętny 4 4 6 2" xfId="769" xr:uid="{00000000-0005-0000-0000-000054030000}"/>
    <cellStyle name="Dziesiętny 4 4 7" xfId="770" xr:uid="{00000000-0005-0000-0000-000055030000}"/>
    <cellStyle name="Dziesiętny 4 5" xfId="771" xr:uid="{00000000-0005-0000-0000-000056030000}"/>
    <cellStyle name="Dziesiętny 4 5 2" xfId="772" xr:uid="{00000000-0005-0000-0000-000057030000}"/>
    <cellStyle name="Dziesiętny 4 5 2 2" xfId="773" xr:uid="{00000000-0005-0000-0000-000058030000}"/>
    <cellStyle name="Dziesiętny 4 5 2 2 2" xfId="774" xr:uid="{00000000-0005-0000-0000-000059030000}"/>
    <cellStyle name="Dziesiętny 4 5 2 2 2 2" xfId="775" xr:uid="{00000000-0005-0000-0000-00005A030000}"/>
    <cellStyle name="Dziesiętny 4 5 2 2 2 2 2" xfId="776" xr:uid="{00000000-0005-0000-0000-00005B030000}"/>
    <cellStyle name="Dziesiętny 4 5 2 2 2 3" xfId="777" xr:uid="{00000000-0005-0000-0000-00005C030000}"/>
    <cellStyle name="Dziesiętny 4 5 2 2 2 3 2" xfId="778" xr:uid="{00000000-0005-0000-0000-00005D030000}"/>
    <cellStyle name="Dziesiętny 4 5 2 2 2 4" xfId="779" xr:uid="{00000000-0005-0000-0000-00005E030000}"/>
    <cellStyle name="Dziesiętny 4 5 2 2 3" xfId="780" xr:uid="{00000000-0005-0000-0000-00005F030000}"/>
    <cellStyle name="Dziesiętny 4 5 2 2 3 2" xfId="781" xr:uid="{00000000-0005-0000-0000-000060030000}"/>
    <cellStyle name="Dziesiętny 4 5 2 2 4" xfId="782" xr:uid="{00000000-0005-0000-0000-000061030000}"/>
    <cellStyle name="Dziesiętny 4 5 2 2 4 2" xfId="783" xr:uid="{00000000-0005-0000-0000-000062030000}"/>
    <cellStyle name="Dziesiętny 4 5 2 2 5" xfId="784" xr:uid="{00000000-0005-0000-0000-000063030000}"/>
    <cellStyle name="Dziesiętny 4 5 2 3" xfId="785" xr:uid="{00000000-0005-0000-0000-000064030000}"/>
    <cellStyle name="Dziesiętny 4 5 2 3 2" xfId="786" xr:uid="{00000000-0005-0000-0000-000065030000}"/>
    <cellStyle name="Dziesiętny 4 5 2 3 2 2" xfId="787" xr:uid="{00000000-0005-0000-0000-000066030000}"/>
    <cellStyle name="Dziesiętny 4 5 2 3 3" xfId="788" xr:uid="{00000000-0005-0000-0000-000067030000}"/>
    <cellStyle name="Dziesiętny 4 5 2 3 3 2" xfId="789" xr:uid="{00000000-0005-0000-0000-000068030000}"/>
    <cellStyle name="Dziesiętny 4 5 2 3 4" xfId="790" xr:uid="{00000000-0005-0000-0000-000069030000}"/>
    <cellStyle name="Dziesiętny 4 5 2 4" xfId="791" xr:uid="{00000000-0005-0000-0000-00006A030000}"/>
    <cellStyle name="Dziesiętny 4 5 2 4 2" xfId="792" xr:uid="{00000000-0005-0000-0000-00006B030000}"/>
    <cellStyle name="Dziesiętny 4 5 2 5" xfId="793" xr:uid="{00000000-0005-0000-0000-00006C030000}"/>
    <cellStyle name="Dziesiętny 4 5 2 5 2" xfId="794" xr:uid="{00000000-0005-0000-0000-00006D030000}"/>
    <cellStyle name="Dziesiętny 4 5 2 6" xfId="795" xr:uid="{00000000-0005-0000-0000-00006E030000}"/>
    <cellStyle name="Dziesiętny 4 5 3" xfId="796" xr:uid="{00000000-0005-0000-0000-00006F030000}"/>
    <cellStyle name="Dziesiętny 4 5 3 2" xfId="797" xr:uid="{00000000-0005-0000-0000-000070030000}"/>
    <cellStyle name="Dziesiętny 4 5 3 2 2" xfId="798" xr:uid="{00000000-0005-0000-0000-000071030000}"/>
    <cellStyle name="Dziesiętny 4 5 3 2 2 2" xfId="799" xr:uid="{00000000-0005-0000-0000-000072030000}"/>
    <cellStyle name="Dziesiętny 4 5 3 2 3" xfId="800" xr:uid="{00000000-0005-0000-0000-000073030000}"/>
    <cellStyle name="Dziesiętny 4 5 3 2 3 2" xfId="801" xr:uid="{00000000-0005-0000-0000-000074030000}"/>
    <cellStyle name="Dziesiętny 4 5 3 2 4" xfId="802" xr:uid="{00000000-0005-0000-0000-000075030000}"/>
    <cellStyle name="Dziesiętny 4 5 3 3" xfId="803" xr:uid="{00000000-0005-0000-0000-000076030000}"/>
    <cellStyle name="Dziesiętny 4 5 3 3 2" xfId="804" xr:uid="{00000000-0005-0000-0000-000077030000}"/>
    <cellStyle name="Dziesiętny 4 5 3 4" xfId="805" xr:uid="{00000000-0005-0000-0000-000078030000}"/>
    <cellStyle name="Dziesiętny 4 5 3 4 2" xfId="806" xr:uid="{00000000-0005-0000-0000-000079030000}"/>
    <cellStyle name="Dziesiętny 4 5 3 5" xfId="807" xr:uid="{00000000-0005-0000-0000-00007A030000}"/>
    <cellStyle name="Dziesiętny 4 5 4" xfId="808" xr:uid="{00000000-0005-0000-0000-00007B030000}"/>
    <cellStyle name="Dziesiętny 4 5 4 2" xfId="809" xr:uid="{00000000-0005-0000-0000-00007C030000}"/>
    <cellStyle name="Dziesiętny 4 5 4 2 2" xfId="810" xr:uid="{00000000-0005-0000-0000-00007D030000}"/>
    <cellStyle name="Dziesiętny 4 5 4 3" xfId="811" xr:uid="{00000000-0005-0000-0000-00007E030000}"/>
    <cellStyle name="Dziesiętny 4 5 4 3 2" xfId="812" xr:uid="{00000000-0005-0000-0000-00007F030000}"/>
    <cellStyle name="Dziesiętny 4 5 4 4" xfId="813" xr:uid="{00000000-0005-0000-0000-000080030000}"/>
    <cellStyle name="Dziesiętny 4 5 5" xfId="814" xr:uid="{00000000-0005-0000-0000-000081030000}"/>
    <cellStyle name="Dziesiętny 4 5 5 2" xfId="815" xr:uid="{00000000-0005-0000-0000-000082030000}"/>
    <cellStyle name="Dziesiętny 4 5 6" xfId="816" xr:uid="{00000000-0005-0000-0000-000083030000}"/>
    <cellStyle name="Dziesiętny 4 5 6 2" xfId="817" xr:uid="{00000000-0005-0000-0000-000084030000}"/>
    <cellStyle name="Dziesiętny 4 5 7" xfId="818" xr:uid="{00000000-0005-0000-0000-000085030000}"/>
    <cellStyle name="Dziesiętny 4 6" xfId="819" xr:uid="{00000000-0005-0000-0000-000086030000}"/>
    <cellStyle name="Dziesiętny 4 6 2" xfId="820" xr:uid="{00000000-0005-0000-0000-000087030000}"/>
    <cellStyle name="Dziesiętny 4 6 2 2" xfId="821" xr:uid="{00000000-0005-0000-0000-000088030000}"/>
    <cellStyle name="Dziesiętny 4 6 2 2 2" xfId="822" xr:uid="{00000000-0005-0000-0000-000089030000}"/>
    <cellStyle name="Dziesiętny 4 6 2 2 2 2" xfId="823" xr:uid="{00000000-0005-0000-0000-00008A030000}"/>
    <cellStyle name="Dziesiętny 4 6 2 2 3" xfId="824" xr:uid="{00000000-0005-0000-0000-00008B030000}"/>
    <cellStyle name="Dziesiętny 4 6 2 2 3 2" xfId="825" xr:uid="{00000000-0005-0000-0000-00008C030000}"/>
    <cellStyle name="Dziesiętny 4 6 2 2 4" xfId="826" xr:uid="{00000000-0005-0000-0000-00008D030000}"/>
    <cellStyle name="Dziesiętny 4 6 2 3" xfId="827" xr:uid="{00000000-0005-0000-0000-00008E030000}"/>
    <cellStyle name="Dziesiętny 4 6 2 3 2" xfId="828" xr:uid="{00000000-0005-0000-0000-00008F030000}"/>
    <cellStyle name="Dziesiętny 4 6 2 4" xfId="829" xr:uid="{00000000-0005-0000-0000-000090030000}"/>
    <cellStyle name="Dziesiętny 4 6 2 4 2" xfId="830" xr:uid="{00000000-0005-0000-0000-000091030000}"/>
    <cellStyle name="Dziesiętny 4 6 2 5" xfId="831" xr:uid="{00000000-0005-0000-0000-000092030000}"/>
    <cellStyle name="Dziesiętny 4 6 3" xfId="832" xr:uid="{00000000-0005-0000-0000-000093030000}"/>
    <cellStyle name="Dziesiętny 4 6 3 2" xfId="833" xr:uid="{00000000-0005-0000-0000-000094030000}"/>
    <cellStyle name="Dziesiętny 4 6 3 2 2" xfId="834" xr:uid="{00000000-0005-0000-0000-000095030000}"/>
    <cellStyle name="Dziesiętny 4 6 3 3" xfId="835" xr:uid="{00000000-0005-0000-0000-000096030000}"/>
    <cellStyle name="Dziesiętny 4 6 3 3 2" xfId="836" xr:uid="{00000000-0005-0000-0000-000097030000}"/>
    <cellStyle name="Dziesiętny 4 6 3 4" xfId="837" xr:uid="{00000000-0005-0000-0000-000098030000}"/>
    <cellStyle name="Dziesiętny 4 6 4" xfId="838" xr:uid="{00000000-0005-0000-0000-000099030000}"/>
    <cellStyle name="Dziesiętny 4 6 4 2" xfId="839" xr:uid="{00000000-0005-0000-0000-00009A030000}"/>
    <cellStyle name="Dziesiętny 4 6 5" xfId="840" xr:uid="{00000000-0005-0000-0000-00009B030000}"/>
    <cellStyle name="Dziesiętny 4 6 5 2" xfId="841" xr:uid="{00000000-0005-0000-0000-00009C030000}"/>
    <cellStyle name="Dziesiętny 4 6 6" xfId="842" xr:uid="{00000000-0005-0000-0000-00009D030000}"/>
    <cellStyle name="Dziesiętny 4 7" xfId="843" xr:uid="{00000000-0005-0000-0000-00009E030000}"/>
    <cellStyle name="Dziesiętny 4 7 2" xfId="844" xr:uid="{00000000-0005-0000-0000-00009F030000}"/>
    <cellStyle name="Dziesiętny 4 7 2 2" xfId="845" xr:uid="{00000000-0005-0000-0000-0000A0030000}"/>
    <cellStyle name="Dziesiętny 4 7 2 2 2" xfId="846" xr:uid="{00000000-0005-0000-0000-0000A1030000}"/>
    <cellStyle name="Dziesiętny 4 7 2 3" xfId="847" xr:uid="{00000000-0005-0000-0000-0000A2030000}"/>
    <cellStyle name="Dziesiętny 4 7 2 3 2" xfId="848" xr:uid="{00000000-0005-0000-0000-0000A3030000}"/>
    <cellStyle name="Dziesiętny 4 7 2 4" xfId="849" xr:uid="{00000000-0005-0000-0000-0000A4030000}"/>
    <cellStyle name="Dziesiętny 4 7 3" xfId="850" xr:uid="{00000000-0005-0000-0000-0000A5030000}"/>
    <cellStyle name="Dziesiętny 4 7 3 2" xfId="851" xr:uid="{00000000-0005-0000-0000-0000A6030000}"/>
    <cellStyle name="Dziesiętny 4 7 4" xfId="852" xr:uid="{00000000-0005-0000-0000-0000A7030000}"/>
    <cellStyle name="Dziesiętny 4 7 4 2" xfId="853" xr:uid="{00000000-0005-0000-0000-0000A8030000}"/>
    <cellStyle name="Dziesiętny 4 7 5" xfId="854" xr:uid="{00000000-0005-0000-0000-0000A9030000}"/>
    <cellStyle name="Dziesiętny 4 8" xfId="855" xr:uid="{00000000-0005-0000-0000-0000AA030000}"/>
    <cellStyle name="Dziesiętny 4 8 2" xfId="856" xr:uid="{00000000-0005-0000-0000-0000AB030000}"/>
    <cellStyle name="Dziesiętny 4 8 2 2" xfId="857" xr:uid="{00000000-0005-0000-0000-0000AC030000}"/>
    <cellStyle name="Dziesiętny 4 8 3" xfId="858" xr:uid="{00000000-0005-0000-0000-0000AD030000}"/>
    <cellStyle name="Dziesiętny 4 8 3 2" xfId="859" xr:uid="{00000000-0005-0000-0000-0000AE030000}"/>
    <cellStyle name="Dziesiętny 4 8 4" xfId="860" xr:uid="{00000000-0005-0000-0000-0000AF030000}"/>
    <cellStyle name="Dziesiętny 4 9" xfId="861" xr:uid="{00000000-0005-0000-0000-0000B0030000}"/>
    <cellStyle name="Dziesiętny 4 9 2" xfId="862" xr:uid="{00000000-0005-0000-0000-0000B1030000}"/>
    <cellStyle name="Dziesiętny 5" xfId="863" xr:uid="{00000000-0005-0000-0000-0000B2030000}"/>
    <cellStyle name="Dziesiętny 5 2" xfId="864" xr:uid="{00000000-0005-0000-0000-0000B3030000}"/>
    <cellStyle name="Dziesiętny 5 2 2" xfId="865" xr:uid="{00000000-0005-0000-0000-0000B4030000}"/>
    <cellStyle name="Dziesiętny 5 2 2 2" xfId="2070" xr:uid="{00000000-0005-0000-0000-0000B5030000}"/>
    <cellStyle name="Dziesiętny 5 2 2 2 2" xfId="2446" xr:uid="{00000000-0005-0000-0000-0000B6030000}"/>
    <cellStyle name="Dziesiętny 5 2 2 3" xfId="2261" xr:uid="{00000000-0005-0000-0000-0000B7030000}"/>
    <cellStyle name="Dziesiętny 5 2 3" xfId="2069" xr:uid="{00000000-0005-0000-0000-0000B8030000}"/>
    <cellStyle name="Dziesiętny 5 2 3 2" xfId="2445" xr:uid="{00000000-0005-0000-0000-0000B9030000}"/>
    <cellStyle name="Dziesiętny 5 2 4" xfId="2260" xr:uid="{00000000-0005-0000-0000-0000BA030000}"/>
    <cellStyle name="Dziesiętny 5 3" xfId="866" xr:uid="{00000000-0005-0000-0000-0000BB030000}"/>
    <cellStyle name="Dziesiętny 5 3 2" xfId="867" xr:uid="{00000000-0005-0000-0000-0000BC030000}"/>
    <cellStyle name="Dziesiętny 5 3 2 2" xfId="2072" xr:uid="{00000000-0005-0000-0000-0000BD030000}"/>
    <cellStyle name="Dziesiętny 5 3 2 2 2" xfId="2448" xr:uid="{00000000-0005-0000-0000-0000BE030000}"/>
    <cellStyle name="Dziesiętny 5 3 2 3" xfId="2263" xr:uid="{00000000-0005-0000-0000-0000BF030000}"/>
    <cellStyle name="Dziesiętny 5 3 3" xfId="2071" xr:uid="{00000000-0005-0000-0000-0000C0030000}"/>
    <cellStyle name="Dziesiętny 5 3 3 2" xfId="2447" xr:uid="{00000000-0005-0000-0000-0000C1030000}"/>
    <cellStyle name="Dziesiętny 5 3 4" xfId="2262" xr:uid="{00000000-0005-0000-0000-0000C2030000}"/>
    <cellStyle name="Dziesiętny 5 4" xfId="868" xr:uid="{00000000-0005-0000-0000-0000C3030000}"/>
    <cellStyle name="Dziesiętny 5 4 2" xfId="2073" xr:uid="{00000000-0005-0000-0000-0000C4030000}"/>
    <cellStyle name="Dziesiętny 5 4 2 2" xfId="2449" xr:uid="{00000000-0005-0000-0000-0000C5030000}"/>
    <cellStyle name="Dziesiętny 5 4 3" xfId="2264" xr:uid="{00000000-0005-0000-0000-0000C6030000}"/>
    <cellStyle name="Dziesiętny 5 5" xfId="869" xr:uid="{00000000-0005-0000-0000-0000C7030000}"/>
    <cellStyle name="Dziesiętny 5 6" xfId="2068" xr:uid="{00000000-0005-0000-0000-0000C8030000}"/>
    <cellStyle name="Dziesiętny 5 6 2" xfId="2444" xr:uid="{00000000-0005-0000-0000-0000C9030000}"/>
    <cellStyle name="Dziesiętny 5 7" xfId="2259" xr:uid="{00000000-0005-0000-0000-0000CA030000}"/>
    <cellStyle name="Dziesiętny 6" xfId="870" xr:uid="{00000000-0005-0000-0000-0000CB030000}"/>
    <cellStyle name="Dziesiętny 6 10" xfId="871" xr:uid="{00000000-0005-0000-0000-0000CC030000}"/>
    <cellStyle name="Dziesiętny 6 11" xfId="872" xr:uid="{00000000-0005-0000-0000-0000CD030000}"/>
    <cellStyle name="Dziesiętny 6 2" xfId="873" xr:uid="{00000000-0005-0000-0000-0000CE030000}"/>
    <cellStyle name="Dziesiętny 6 2 2" xfId="874" xr:uid="{00000000-0005-0000-0000-0000CF030000}"/>
    <cellStyle name="Dziesiętny 6 2 2 2" xfId="875" xr:uid="{00000000-0005-0000-0000-0000D0030000}"/>
    <cellStyle name="Dziesiętny 6 2 2 2 2" xfId="876" xr:uid="{00000000-0005-0000-0000-0000D1030000}"/>
    <cellStyle name="Dziesiętny 6 2 2 2 2 2" xfId="877" xr:uid="{00000000-0005-0000-0000-0000D2030000}"/>
    <cellStyle name="Dziesiętny 6 2 2 2 2 2 2" xfId="878" xr:uid="{00000000-0005-0000-0000-0000D3030000}"/>
    <cellStyle name="Dziesiętny 6 2 2 2 2 2 2 2" xfId="879" xr:uid="{00000000-0005-0000-0000-0000D4030000}"/>
    <cellStyle name="Dziesiętny 6 2 2 2 2 2 3" xfId="880" xr:uid="{00000000-0005-0000-0000-0000D5030000}"/>
    <cellStyle name="Dziesiętny 6 2 2 2 2 2 3 2" xfId="881" xr:uid="{00000000-0005-0000-0000-0000D6030000}"/>
    <cellStyle name="Dziesiętny 6 2 2 2 2 2 4" xfId="882" xr:uid="{00000000-0005-0000-0000-0000D7030000}"/>
    <cellStyle name="Dziesiętny 6 2 2 2 2 3" xfId="883" xr:uid="{00000000-0005-0000-0000-0000D8030000}"/>
    <cellStyle name="Dziesiętny 6 2 2 2 2 3 2" xfId="884" xr:uid="{00000000-0005-0000-0000-0000D9030000}"/>
    <cellStyle name="Dziesiętny 6 2 2 2 2 4" xfId="885" xr:uid="{00000000-0005-0000-0000-0000DA030000}"/>
    <cellStyle name="Dziesiętny 6 2 2 2 2 4 2" xfId="886" xr:uid="{00000000-0005-0000-0000-0000DB030000}"/>
    <cellStyle name="Dziesiętny 6 2 2 2 2 5" xfId="887" xr:uid="{00000000-0005-0000-0000-0000DC030000}"/>
    <cellStyle name="Dziesiętny 6 2 2 2 3" xfId="888" xr:uid="{00000000-0005-0000-0000-0000DD030000}"/>
    <cellStyle name="Dziesiętny 6 2 2 2 3 2" xfId="889" xr:uid="{00000000-0005-0000-0000-0000DE030000}"/>
    <cellStyle name="Dziesiętny 6 2 2 2 3 2 2" xfId="890" xr:uid="{00000000-0005-0000-0000-0000DF030000}"/>
    <cellStyle name="Dziesiętny 6 2 2 2 3 3" xfId="891" xr:uid="{00000000-0005-0000-0000-0000E0030000}"/>
    <cellStyle name="Dziesiętny 6 2 2 2 3 3 2" xfId="892" xr:uid="{00000000-0005-0000-0000-0000E1030000}"/>
    <cellStyle name="Dziesiętny 6 2 2 2 3 4" xfId="893" xr:uid="{00000000-0005-0000-0000-0000E2030000}"/>
    <cellStyle name="Dziesiętny 6 2 2 2 4" xfId="894" xr:uid="{00000000-0005-0000-0000-0000E3030000}"/>
    <cellStyle name="Dziesiętny 6 2 2 2 4 2" xfId="895" xr:uid="{00000000-0005-0000-0000-0000E4030000}"/>
    <cellStyle name="Dziesiętny 6 2 2 2 5" xfId="896" xr:uid="{00000000-0005-0000-0000-0000E5030000}"/>
    <cellStyle name="Dziesiętny 6 2 2 2 5 2" xfId="897" xr:uid="{00000000-0005-0000-0000-0000E6030000}"/>
    <cellStyle name="Dziesiętny 6 2 2 2 6" xfId="898" xr:uid="{00000000-0005-0000-0000-0000E7030000}"/>
    <cellStyle name="Dziesiętny 6 2 2 3" xfId="899" xr:uid="{00000000-0005-0000-0000-0000E8030000}"/>
    <cellStyle name="Dziesiętny 6 2 2 3 2" xfId="900" xr:uid="{00000000-0005-0000-0000-0000E9030000}"/>
    <cellStyle name="Dziesiętny 6 2 2 3 2 2" xfId="901" xr:uid="{00000000-0005-0000-0000-0000EA030000}"/>
    <cellStyle name="Dziesiętny 6 2 2 3 2 2 2" xfId="902" xr:uid="{00000000-0005-0000-0000-0000EB030000}"/>
    <cellStyle name="Dziesiętny 6 2 2 3 2 3" xfId="903" xr:uid="{00000000-0005-0000-0000-0000EC030000}"/>
    <cellStyle name="Dziesiętny 6 2 2 3 2 3 2" xfId="904" xr:uid="{00000000-0005-0000-0000-0000ED030000}"/>
    <cellStyle name="Dziesiętny 6 2 2 3 2 4" xfId="905" xr:uid="{00000000-0005-0000-0000-0000EE030000}"/>
    <cellStyle name="Dziesiętny 6 2 2 3 3" xfId="906" xr:uid="{00000000-0005-0000-0000-0000EF030000}"/>
    <cellStyle name="Dziesiętny 6 2 2 3 3 2" xfId="907" xr:uid="{00000000-0005-0000-0000-0000F0030000}"/>
    <cellStyle name="Dziesiętny 6 2 2 3 4" xfId="908" xr:uid="{00000000-0005-0000-0000-0000F1030000}"/>
    <cellStyle name="Dziesiętny 6 2 2 3 4 2" xfId="909" xr:uid="{00000000-0005-0000-0000-0000F2030000}"/>
    <cellStyle name="Dziesiętny 6 2 2 3 5" xfId="910" xr:uid="{00000000-0005-0000-0000-0000F3030000}"/>
    <cellStyle name="Dziesiętny 6 2 2 4" xfId="911" xr:uid="{00000000-0005-0000-0000-0000F4030000}"/>
    <cellStyle name="Dziesiętny 6 2 2 4 2" xfId="912" xr:uid="{00000000-0005-0000-0000-0000F5030000}"/>
    <cellStyle name="Dziesiętny 6 2 2 4 2 2" xfId="913" xr:uid="{00000000-0005-0000-0000-0000F6030000}"/>
    <cellStyle name="Dziesiętny 6 2 2 4 3" xfId="914" xr:uid="{00000000-0005-0000-0000-0000F7030000}"/>
    <cellStyle name="Dziesiętny 6 2 2 4 3 2" xfId="915" xr:uid="{00000000-0005-0000-0000-0000F8030000}"/>
    <cellStyle name="Dziesiętny 6 2 2 4 4" xfId="916" xr:uid="{00000000-0005-0000-0000-0000F9030000}"/>
    <cellStyle name="Dziesiętny 6 2 2 5" xfId="917" xr:uid="{00000000-0005-0000-0000-0000FA030000}"/>
    <cellStyle name="Dziesiętny 6 2 2 5 2" xfId="918" xr:uid="{00000000-0005-0000-0000-0000FB030000}"/>
    <cellStyle name="Dziesiętny 6 2 2 6" xfId="919" xr:uid="{00000000-0005-0000-0000-0000FC030000}"/>
    <cellStyle name="Dziesiętny 6 2 2 6 2" xfId="920" xr:uid="{00000000-0005-0000-0000-0000FD030000}"/>
    <cellStyle name="Dziesiętny 6 2 2 7" xfId="921" xr:uid="{00000000-0005-0000-0000-0000FE030000}"/>
    <cellStyle name="Dziesiętny 6 2 3" xfId="922" xr:uid="{00000000-0005-0000-0000-0000FF030000}"/>
    <cellStyle name="Dziesiętny 6 2 3 2" xfId="923" xr:uid="{00000000-0005-0000-0000-000000040000}"/>
    <cellStyle name="Dziesiętny 6 2 3 2 2" xfId="924" xr:uid="{00000000-0005-0000-0000-000001040000}"/>
    <cellStyle name="Dziesiętny 6 2 3 2 2 2" xfId="925" xr:uid="{00000000-0005-0000-0000-000002040000}"/>
    <cellStyle name="Dziesiętny 6 2 3 2 2 2 2" xfId="926" xr:uid="{00000000-0005-0000-0000-000003040000}"/>
    <cellStyle name="Dziesiętny 6 2 3 2 2 2 2 2" xfId="927" xr:uid="{00000000-0005-0000-0000-000004040000}"/>
    <cellStyle name="Dziesiętny 6 2 3 2 2 2 3" xfId="928" xr:uid="{00000000-0005-0000-0000-000005040000}"/>
    <cellStyle name="Dziesiętny 6 2 3 2 2 2 3 2" xfId="929" xr:uid="{00000000-0005-0000-0000-000006040000}"/>
    <cellStyle name="Dziesiętny 6 2 3 2 2 2 4" xfId="930" xr:uid="{00000000-0005-0000-0000-000007040000}"/>
    <cellStyle name="Dziesiętny 6 2 3 2 2 3" xfId="931" xr:uid="{00000000-0005-0000-0000-000008040000}"/>
    <cellStyle name="Dziesiętny 6 2 3 2 2 3 2" xfId="932" xr:uid="{00000000-0005-0000-0000-000009040000}"/>
    <cellStyle name="Dziesiętny 6 2 3 2 2 4" xfId="933" xr:uid="{00000000-0005-0000-0000-00000A040000}"/>
    <cellStyle name="Dziesiętny 6 2 3 2 2 4 2" xfId="934" xr:uid="{00000000-0005-0000-0000-00000B040000}"/>
    <cellStyle name="Dziesiętny 6 2 3 2 2 5" xfId="935" xr:uid="{00000000-0005-0000-0000-00000C040000}"/>
    <cellStyle name="Dziesiętny 6 2 3 2 3" xfId="936" xr:uid="{00000000-0005-0000-0000-00000D040000}"/>
    <cellStyle name="Dziesiętny 6 2 3 2 3 2" xfId="937" xr:uid="{00000000-0005-0000-0000-00000E040000}"/>
    <cellStyle name="Dziesiętny 6 2 3 2 3 2 2" xfId="938" xr:uid="{00000000-0005-0000-0000-00000F040000}"/>
    <cellStyle name="Dziesiętny 6 2 3 2 3 3" xfId="939" xr:uid="{00000000-0005-0000-0000-000010040000}"/>
    <cellStyle name="Dziesiętny 6 2 3 2 3 3 2" xfId="940" xr:uid="{00000000-0005-0000-0000-000011040000}"/>
    <cellStyle name="Dziesiętny 6 2 3 2 3 4" xfId="941" xr:uid="{00000000-0005-0000-0000-000012040000}"/>
    <cellStyle name="Dziesiętny 6 2 3 2 4" xfId="942" xr:uid="{00000000-0005-0000-0000-000013040000}"/>
    <cellStyle name="Dziesiętny 6 2 3 2 4 2" xfId="943" xr:uid="{00000000-0005-0000-0000-000014040000}"/>
    <cellStyle name="Dziesiętny 6 2 3 2 5" xfId="944" xr:uid="{00000000-0005-0000-0000-000015040000}"/>
    <cellStyle name="Dziesiętny 6 2 3 2 5 2" xfId="945" xr:uid="{00000000-0005-0000-0000-000016040000}"/>
    <cellStyle name="Dziesiętny 6 2 3 2 6" xfId="946" xr:uid="{00000000-0005-0000-0000-000017040000}"/>
    <cellStyle name="Dziesiętny 6 2 3 3" xfId="947" xr:uid="{00000000-0005-0000-0000-000018040000}"/>
    <cellStyle name="Dziesiętny 6 2 3 3 2" xfId="948" xr:uid="{00000000-0005-0000-0000-000019040000}"/>
    <cellStyle name="Dziesiętny 6 2 3 3 2 2" xfId="949" xr:uid="{00000000-0005-0000-0000-00001A040000}"/>
    <cellStyle name="Dziesiętny 6 2 3 3 2 2 2" xfId="950" xr:uid="{00000000-0005-0000-0000-00001B040000}"/>
    <cellStyle name="Dziesiętny 6 2 3 3 2 3" xfId="951" xr:uid="{00000000-0005-0000-0000-00001C040000}"/>
    <cellStyle name="Dziesiętny 6 2 3 3 2 3 2" xfId="952" xr:uid="{00000000-0005-0000-0000-00001D040000}"/>
    <cellStyle name="Dziesiętny 6 2 3 3 2 4" xfId="953" xr:uid="{00000000-0005-0000-0000-00001E040000}"/>
    <cellStyle name="Dziesiętny 6 2 3 3 3" xfId="954" xr:uid="{00000000-0005-0000-0000-00001F040000}"/>
    <cellStyle name="Dziesiętny 6 2 3 3 3 2" xfId="955" xr:uid="{00000000-0005-0000-0000-000020040000}"/>
    <cellStyle name="Dziesiętny 6 2 3 3 4" xfId="956" xr:uid="{00000000-0005-0000-0000-000021040000}"/>
    <cellStyle name="Dziesiętny 6 2 3 3 4 2" xfId="957" xr:uid="{00000000-0005-0000-0000-000022040000}"/>
    <cellStyle name="Dziesiętny 6 2 3 3 5" xfId="958" xr:uid="{00000000-0005-0000-0000-000023040000}"/>
    <cellStyle name="Dziesiętny 6 2 3 4" xfId="959" xr:uid="{00000000-0005-0000-0000-000024040000}"/>
    <cellStyle name="Dziesiętny 6 2 3 4 2" xfId="960" xr:uid="{00000000-0005-0000-0000-000025040000}"/>
    <cellStyle name="Dziesiętny 6 2 3 4 2 2" xfId="961" xr:uid="{00000000-0005-0000-0000-000026040000}"/>
    <cellStyle name="Dziesiętny 6 2 3 4 3" xfId="962" xr:uid="{00000000-0005-0000-0000-000027040000}"/>
    <cellStyle name="Dziesiętny 6 2 3 4 3 2" xfId="963" xr:uid="{00000000-0005-0000-0000-000028040000}"/>
    <cellStyle name="Dziesiętny 6 2 3 4 4" xfId="964" xr:uid="{00000000-0005-0000-0000-000029040000}"/>
    <cellStyle name="Dziesiętny 6 2 3 5" xfId="965" xr:uid="{00000000-0005-0000-0000-00002A040000}"/>
    <cellStyle name="Dziesiętny 6 2 3 5 2" xfId="966" xr:uid="{00000000-0005-0000-0000-00002B040000}"/>
    <cellStyle name="Dziesiętny 6 2 3 6" xfId="967" xr:uid="{00000000-0005-0000-0000-00002C040000}"/>
    <cellStyle name="Dziesiętny 6 2 3 6 2" xfId="968" xr:uid="{00000000-0005-0000-0000-00002D040000}"/>
    <cellStyle name="Dziesiętny 6 2 3 7" xfId="969" xr:uid="{00000000-0005-0000-0000-00002E040000}"/>
    <cellStyle name="Dziesiętny 6 2 4" xfId="970" xr:uid="{00000000-0005-0000-0000-00002F040000}"/>
    <cellStyle name="Dziesiętny 6 2 4 2" xfId="971" xr:uid="{00000000-0005-0000-0000-000030040000}"/>
    <cellStyle name="Dziesiętny 6 2 4 2 2" xfId="972" xr:uid="{00000000-0005-0000-0000-000031040000}"/>
    <cellStyle name="Dziesiętny 6 2 4 2 2 2" xfId="973" xr:uid="{00000000-0005-0000-0000-000032040000}"/>
    <cellStyle name="Dziesiętny 6 2 4 2 2 2 2" xfId="974" xr:uid="{00000000-0005-0000-0000-000033040000}"/>
    <cellStyle name="Dziesiętny 6 2 4 2 2 3" xfId="975" xr:uid="{00000000-0005-0000-0000-000034040000}"/>
    <cellStyle name="Dziesiętny 6 2 4 2 2 3 2" xfId="976" xr:uid="{00000000-0005-0000-0000-000035040000}"/>
    <cellStyle name="Dziesiętny 6 2 4 2 2 4" xfId="977" xr:uid="{00000000-0005-0000-0000-000036040000}"/>
    <cellStyle name="Dziesiętny 6 2 4 2 3" xfId="978" xr:uid="{00000000-0005-0000-0000-000037040000}"/>
    <cellStyle name="Dziesiętny 6 2 4 2 3 2" xfId="979" xr:uid="{00000000-0005-0000-0000-000038040000}"/>
    <cellStyle name="Dziesiętny 6 2 4 2 4" xfId="980" xr:uid="{00000000-0005-0000-0000-000039040000}"/>
    <cellStyle name="Dziesiętny 6 2 4 2 4 2" xfId="981" xr:uid="{00000000-0005-0000-0000-00003A040000}"/>
    <cellStyle name="Dziesiętny 6 2 4 2 5" xfId="982" xr:uid="{00000000-0005-0000-0000-00003B040000}"/>
    <cellStyle name="Dziesiętny 6 2 4 3" xfId="983" xr:uid="{00000000-0005-0000-0000-00003C040000}"/>
    <cellStyle name="Dziesiętny 6 2 4 3 2" xfId="984" xr:uid="{00000000-0005-0000-0000-00003D040000}"/>
    <cellStyle name="Dziesiętny 6 2 4 3 2 2" xfId="985" xr:uid="{00000000-0005-0000-0000-00003E040000}"/>
    <cellStyle name="Dziesiętny 6 2 4 3 3" xfId="986" xr:uid="{00000000-0005-0000-0000-00003F040000}"/>
    <cellStyle name="Dziesiętny 6 2 4 3 3 2" xfId="987" xr:uid="{00000000-0005-0000-0000-000040040000}"/>
    <cellStyle name="Dziesiętny 6 2 4 3 4" xfId="988" xr:uid="{00000000-0005-0000-0000-000041040000}"/>
    <cellStyle name="Dziesiętny 6 2 4 4" xfId="989" xr:uid="{00000000-0005-0000-0000-000042040000}"/>
    <cellStyle name="Dziesiętny 6 2 4 4 2" xfId="990" xr:uid="{00000000-0005-0000-0000-000043040000}"/>
    <cellStyle name="Dziesiętny 6 2 4 5" xfId="991" xr:uid="{00000000-0005-0000-0000-000044040000}"/>
    <cellStyle name="Dziesiętny 6 2 4 5 2" xfId="992" xr:uid="{00000000-0005-0000-0000-000045040000}"/>
    <cellStyle name="Dziesiętny 6 2 4 6" xfId="993" xr:uid="{00000000-0005-0000-0000-000046040000}"/>
    <cellStyle name="Dziesiętny 6 2 5" xfId="994" xr:uid="{00000000-0005-0000-0000-000047040000}"/>
    <cellStyle name="Dziesiętny 6 2 5 2" xfId="995" xr:uid="{00000000-0005-0000-0000-000048040000}"/>
    <cellStyle name="Dziesiętny 6 2 5 2 2" xfId="996" xr:uid="{00000000-0005-0000-0000-000049040000}"/>
    <cellStyle name="Dziesiętny 6 2 5 2 2 2" xfId="997" xr:uid="{00000000-0005-0000-0000-00004A040000}"/>
    <cellStyle name="Dziesiętny 6 2 5 2 3" xfId="998" xr:uid="{00000000-0005-0000-0000-00004B040000}"/>
    <cellStyle name="Dziesiętny 6 2 5 2 3 2" xfId="999" xr:uid="{00000000-0005-0000-0000-00004C040000}"/>
    <cellStyle name="Dziesiętny 6 2 5 2 4" xfId="1000" xr:uid="{00000000-0005-0000-0000-00004D040000}"/>
    <cellStyle name="Dziesiętny 6 2 5 3" xfId="1001" xr:uid="{00000000-0005-0000-0000-00004E040000}"/>
    <cellStyle name="Dziesiętny 6 2 5 3 2" xfId="1002" xr:uid="{00000000-0005-0000-0000-00004F040000}"/>
    <cellStyle name="Dziesiętny 6 2 5 4" xfId="1003" xr:uid="{00000000-0005-0000-0000-000050040000}"/>
    <cellStyle name="Dziesiętny 6 2 5 4 2" xfId="1004" xr:uid="{00000000-0005-0000-0000-000051040000}"/>
    <cellStyle name="Dziesiętny 6 2 5 5" xfId="1005" xr:uid="{00000000-0005-0000-0000-000052040000}"/>
    <cellStyle name="Dziesiętny 6 2 6" xfId="1006" xr:uid="{00000000-0005-0000-0000-000053040000}"/>
    <cellStyle name="Dziesiętny 6 2 6 2" xfId="1007" xr:uid="{00000000-0005-0000-0000-000054040000}"/>
    <cellStyle name="Dziesiętny 6 2 6 2 2" xfId="1008" xr:uid="{00000000-0005-0000-0000-000055040000}"/>
    <cellStyle name="Dziesiętny 6 2 6 3" xfId="1009" xr:uid="{00000000-0005-0000-0000-000056040000}"/>
    <cellStyle name="Dziesiętny 6 2 6 3 2" xfId="1010" xr:uid="{00000000-0005-0000-0000-000057040000}"/>
    <cellStyle name="Dziesiętny 6 2 6 4" xfId="1011" xr:uid="{00000000-0005-0000-0000-000058040000}"/>
    <cellStyle name="Dziesiętny 6 2 7" xfId="1012" xr:uid="{00000000-0005-0000-0000-000059040000}"/>
    <cellStyle name="Dziesiętny 6 2 7 2" xfId="1013" xr:uid="{00000000-0005-0000-0000-00005A040000}"/>
    <cellStyle name="Dziesiętny 6 2 8" xfId="1014" xr:uid="{00000000-0005-0000-0000-00005B040000}"/>
    <cellStyle name="Dziesiętny 6 2 8 2" xfId="1015" xr:uid="{00000000-0005-0000-0000-00005C040000}"/>
    <cellStyle name="Dziesiętny 6 2 9" xfId="1016" xr:uid="{00000000-0005-0000-0000-00005D040000}"/>
    <cellStyle name="Dziesiętny 6 3" xfId="1017" xr:uid="{00000000-0005-0000-0000-00005E040000}"/>
    <cellStyle name="Dziesiętny 6 3 2" xfId="1018" xr:uid="{00000000-0005-0000-0000-00005F040000}"/>
    <cellStyle name="Dziesiętny 6 3 2 2" xfId="1019" xr:uid="{00000000-0005-0000-0000-000060040000}"/>
    <cellStyle name="Dziesiętny 6 3 2 2 2" xfId="1020" xr:uid="{00000000-0005-0000-0000-000061040000}"/>
    <cellStyle name="Dziesiętny 6 3 2 2 2 2" xfId="1021" xr:uid="{00000000-0005-0000-0000-000062040000}"/>
    <cellStyle name="Dziesiętny 6 3 2 2 2 2 2" xfId="1022" xr:uid="{00000000-0005-0000-0000-000063040000}"/>
    <cellStyle name="Dziesiętny 6 3 2 2 2 3" xfId="1023" xr:uid="{00000000-0005-0000-0000-000064040000}"/>
    <cellStyle name="Dziesiętny 6 3 2 2 2 3 2" xfId="1024" xr:uid="{00000000-0005-0000-0000-000065040000}"/>
    <cellStyle name="Dziesiętny 6 3 2 2 2 4" xfId="1025" xr:uid="{00000000-0005-0000-0000-000066040000}"/>
    <cellStyle name="Dziesiętny 6 3 2 2 3" xfId="1026" xr:uid="{00000000-0005-0000-0000-000067040000}"/>
    <cellStyle name="Dziesiętny 6 3 2 2 3 2" xfId="1027" xr:uid="{00000000-0005-0000-0000-000068040000}"/>
    <cellStyle name="Dziesiętny 6 3 2 2 4" xfId="1028" xr:uid="{00000000-0005-0000-0000-000069040000}"/>
    <cellStyle name="Dziesiętny 6 3 2 2 4 2" xfId="1029" xr:uid="{00000000-0005-0000-0000-00006A040000}"/>
    <cellStyle name="Dziesiętny 6 3 2 2 5" xfId="1030" xr:uid="{00000000-0005-0000-0000-00006B040000}"/>
    <cellStyle name="Dziesiętny 6 3 2 3" xfId="1031" xr:uid="{00000000-0005-0000-0000-00006C040000}"/>
    <cellStyle name="Dziesiętny 6 3 2 3 2" xfId="1032" xr:uid="{00000000-0005-0000-0000-00006D040000}"/>
    <cellStyle name="Dziesiętny 6 3 2 3 2 2" xfId="1033" xr:uid="{00000000-0005-0000-0000-00006E040000}"/>
    <cellStyle name="Dziesiętny 6 3 2 3 3" xfId="1034" xr:uid="{00000000-0005-0000-0000-00006F040000}"/>
    <cellStyle name="Dziesiętny 6 3 2 3 3 2" xfId="1035" xr:uid="{00000000-0005-0000-0000-000070040000}"/>
    <cellStyle name="Dziesiętny 6 3 2 3 4" xfId="1036" xr:uid="{00000000-0005-0000-0000-000071040000}"/>
    <cellStyle name="Dziesiętny 6 3 2 4" xfId="1037" xr:uid="{00000000-0005-0000-0000-000072040000}"/>
    <cellStyle name="Dziesiętny 6 3 2 4 2" xfId="1038" xr:uid="{00000000-0005-0000-0000-000073040000}"/>
    <cellStyle name="Dziesiętny 6 3 2 5" xfId="1039" xr:uid="{00000000-0005-0000-0000-000074040000}"/>
    <cellStyle name="Dziesiętny 6 3 2 5 2" xfId="1040" xr:uid="{00000000-0005-0000-0000-000075040000}"/>
    <cellStyle name="Dziesiętny 6 3 2 6" xfId="1041" xr:uid="{00000000-0005-0000-0000-000076040000}"/>
    <cellStyle name="Dziesiętny 6 3 3" xfId="1042" xr:uid="{00000000-0005-0000-0000-000077040000}"/>
    <cellStyle name="Dziesiętny 6 3 3 2" xfId="1043" xr:uid="{00000000-0005-0000-0000-000078040000}"/>
    <cellStyle name="Dziesiętny 6 3 3 2 2" xfId="1044" xr:uid="{00000000-0005-0000-0000-000079040000}"/>
    <cellStyle name="Dziesiętny 6 3 3 2 2 2" xfId="1045" xr:uid="{00000000-0005-0000-0000-00007A040000}"/>
    <cellStyle name="Dziesiętny 6 3 3 2 3" xfId="1046" xr:uid="{00000000-0005-0000-0000-00007B040000}"/>
    <cellStyle name="Dziesiętny 6 3 3 2 3 2" xfId="1047" xr:uid="{00000000-0005-0000-0000-00007C040000}"/>
    <cellStyle name="Dziesiętny 6 3 3 2 4" xfId="1048" xr:uid="{00000000-0005-0000-0000-00007D040000}"/>
    <cellStyle name="Dziesiętny 6 3 3 3" xfId="1049" xr:uid="{00000000-0005-0000-0000-00007E040000}"/>
    <cellStyle name="Dziesiętny 6 3 3 3 2" xfId="1050" xr:uid="{00000000-0005-0000-0000-00007F040000}"/>
    <cellStyle name="Dziesiętny 6 3 3 4" xfId="1051" xr:uid="{00000000-0005-0000-0000-000080040000}"/>
    <cellStyle name="Dziesiętny 6 3 3 4 2" xfId="1052" xr:uid="{00000000-0005-0000-0000-000081040000}"/>
    <cellStyle name="Dziesiętny 6 3 3 5" xfId="1053" xr:uid="{00000000-0005-0000-0000-000082040000}"/>
    <cellStyle name="Dziesiętny 6 3 4" xfId="1054" xr:uid="{00000000-0005-0000-0000-000083040000}"/>
    <cellStyle name="Dziesiętny 6 3 4 2" xfId="1055" xr:uid="{00000000-0005-0000-0000-000084040000}"/>
    <cellStyle name="Dziesiętny 6 3 4 2 2" xfId="1056" xr:uid="{00000000-0005-0000-0000-000085040000}"/>
    <cellStyle name="Dziesiętny 6 3 4 3" xfId="1057" xr:uid="{00000000-0005-0000-0000-000086040000}"/>
    <cellStyle name="Dziesiętny 6 3 4 3 2" xfId="1058" xr:uid="{00000000-0005-0000-0000-000087040000}"/>
    <cellStyle name="Dziesiętny 6 3 4 4" xfId="1059" xr:uid="{00000000-0005-0000-0000-000088040000}"/>
    <cellStyle name="Dziesiętny 6 3 5" xfId="1060" xr:uid="{00000000-0005-0000-0000-000089040000}"/>
    <cellStyle name="Dziesiętny 6 3 5 2" xfId="1061" xr:uid="{00000000-0005-0000-0000-00008A040000}"/>
    <cellStyle name="Dziesiętny 6 3 6" xfId="1062" xr:uid="{00000000-0005-0000-0000-00008B040000}"/>
    <cellStyle name="Dziesiętny 6 3 6 2" xfId="1063" xr:uid="{00000000-0005-0000-0000-00008C040000}"/>
    <cellStyle name="Dziesiętny 6 3 7" xfId="1064" xr:uid="{00000000-0005-0000-0000-00008D040000}"/>
    <cellStyle name="Dziesiętny 6 4" xfId="1065" xr:uid="{00000000-0005-0000-0000-00008E040000}"/>
    <cellStyle name="Dziesiętny 6 4 2" xfId="1066" xr:uid="{00000000-0005-0000-0000-00008F040000}"/>
    <cellStyle name="Dziesiętny 6 4 2 2" xfId="1067" xr:uid="{00000000-0005-0000-0000-000090040000}"/>
    <cellStyle name="Dziesiętny 6 4 2 2 2" xfId="1068" xr:uid="{00000000-0005-0000-0000-000091040000}"/>
    <cellStyle name="Dziesiętny 6 4 2 2 2 2" xfId="1069" xr:uid="{00000000-0005-0000-0000-000092040000}"/>
    <cellStyle name="Dziesiętny 6 4 2 2 2 2 2" xfId="1070" xr:uid="{00000000-0005-0000-0000-000093040000}"/>
    <cellStyle name="Dziesiętny 6 4 2 2 2 3" xfId="1071" xr:uid="{00000000-0005-0000-0000-000094040000}"/>
    <cellStyle name="Dziesiętny 6 4 2 2 2 3 2" xfId="1072" xr:uid="{00000000-0005-0000-0000-000095040000}"/>
    <cellStyle name="Dziesiętny 6 4 2 2 2 4" xfId="1073" xr:uid="{00000000-0005-0000-0000-000096040000}"/>
    <cellStyle name="Dziesiętny 6 4 2 2 3" xfId="1074" xr:uid="{00000000-0005-0000-0000-000097040000}"/>
    <cellStyle name="Dziesiętny 6 4 2 2 3 2" xfId="1075" xr:uid="{00000000-0005-0000-0000-000098040000}"/>
    <cellStyle name="Dziesiętny 6 4 2 2 4" xfId="1076" xr:uid="{00000000-0005-0000-0000-000099040000}"/>
    <cellStyle name="Dziesiętny 6 4 2 2 4 2" xfId="1077" xr:uid="{00000000-0005-0000-0000-00009A040000}"/>
    <cellStyle name="Dziesiętny 6 4 2 2 5" xfId="1078" xr:uid="{00000000-0005-0000-0000-00009B040000}"/>
    <cellStyle name="Dziesiętny 6 4 2 3" xfId="1079" xr:uid="{00000000-0005-0000-0000-00009C040000}"/>
    <cellStyle name="Dziesiętny 6 4 2 3 2" xfId="1080" xr:uid="{00000000-0005-0000-0000-00009D040000}"/>
    <cellStyle name="Dziesiętny 6 4 2 3 2 2" xfId="1081" xr:uid="{00000000-0005-0000-0000-00009E040000}"/>
    <cellStyle name="Dziesiętny 6 4 2 3 3" xfId="1082" xr:uid="{00000000-0005-0000-0000-00009F040000}"/>
    <cellStyle name="Dziesiętny 6 4 2 3 3 2" xfId="1083" xr:uid="{00000000-0005-0000-0000-0000A0040000}"/>
    <cellStyle name="Dziesiętny 6 4 2 3 4" xfId="1084" xr:uid="{00000000-0005-0000-0000-0000A1040000}"/>
    <cellStyle name="Dziesiętny 6 4 2 4" xfId="1085" xr:uid="{00000000-0005-0000-0000-0000A2040000}"/>
    <cellStyle name="Dziesiętny 6 4 2 4 2" xfId="1086" xr:uid="{00000000-0005-0000-0000-0000A3040000}"/>
    <cellStyle name="Dziesiętny 6 4 2 5" xfId="1087" xr:uid="{00000000-0005-0000-0000-0000A4040000}"/>
    <cellStyle name="Dziesiętny 6 4 2 5 2" xfId="1088" xr:uid="{00000000-0005-0000-0000-0000A5040000}"/>
    <cellStyle name="Dziesiętny 6 4 2 6" xfId="1089" xr:uid="{00000000-0005-0000-0000-0000A6040000}"/>
    <cellStyle name="Dziesiętny 6 4 3" xfId="1090" xr:uid="{00000000-0005-0000-0000-0000A7040000}"/>
    <cellStyle name="Dziesiętny 6 4 3 2" xfId="1091" xr:uid="{00000000-0005-0000-0000-0000A8040000}"/>
    <cellStyle name="Dziesiętny 6 4 3 2 2" xfId="1092" xr:uid="{00000000-0005-0000-0000-0000A9040000}"/>
    <cellStyle name="Dziesiętny 6 4 3 2 2 2" xfId="1093" xr:uid="{00000000-0005-0000-0000-0000AA040000}"/>
    <cellStyle name="Dziesiętny 6 4 3 2 3" xfId="1094" xr:uid="{00000000-0005-0000-0000-0000AB040000}"/>
    <cellStyle name="Dziesiętny 6 4 3 2 3 2" xfId="1095" xr:uid="{00000000-0005-0000-0000-0000AC040000}"/>
    <cellStyle name="Dziesiętny 6 4 3 2 4" xfId="1096" xr:uid="{00000000-0005-0000-0000-0000AD040000}"/>
    <cellStyle name="Dziesiętny 6 4 3 3" xfId="1097" xr:uid="{00000000-0005-0000-0000-0000AE040000}"/>
    <cellStyle name="Dziesiętny 6 4 3 3 2" xfId="1098" xr:uid="{00000000-0005-0000-0000-0000AF040000}"/>
    <cellStyle name="Dziesiętny 6 4 3 4" xfId="1099" xr:uid="{00000000-0005-0000-0000-0000B0040000}"/>
    <cellStyle name="Dziesiętny 6 4 3 4 2" xfId="1100" xr:uid="{00000000-0005-0000-0000-0000B1040000}"/>
    <cellStyle name="Dziesiętny 6 4 3 5" xfId="1101" xr:uid="{00000000-0005-0000-0000-0000B2040000}"/>
    <cellStyle name="Dziesiętny 6 4 4" xfId="1102" xr:uid="{00000000-0005-0000-0000-0000B3040000}"/>
    <cellStyle name="Dziesiętny 6 4 4 2" xfId="1103" xr:uid="{00000000-0005-0000-0000-0000B4040000}"/>
    <cellStyle name="Dziesiętny 6 4 4 2 2" xfId="1104" xr:uid="{00000000-0005-0000-0000-0000B5040000}"/>
    <cellStyle name="Dziesiętny 6 4 4 3" xfId="1105" xr:uid="{00000000-0005-0000-0000-0000B6040000}"/>
    <cellStyle name="Dziesiętny 6 4 4 3 2" xfId="1106" xr:uid="{00000000-0005-0000-0000-0000B7040000}"/>
    <cellStyle name="Dziesiętny 6 4 4 4" xfId="1107" xr:uid="{00000000-0005-0000-0000-0000B8040000}"/>
    <cellStyle name="Dziesiętny 6 4 5" xfId="1108" xr:uid="{00000000-0005-0000-0000-0000B9040000}"/>
    <cellStyle name="Dziesiętny 6 4 5 2" xfId="1109" xr:uid="{00000000-0005-0000-0000-0000BA040000}"/>
    <cellStyle name="Dziesiętny 6 4 6" xfId="1110" xr:uid="{00000000-0005-0000-0000-0000BB040000}"/>
    <cellStyle name="Dziesiętny 6 4 6 2" xfId="1111" xr:uid="{00000000-0005-0000-0000-0000BC040000}"/>
    <cellStyle name="Dziesiętny 6 4 7" xfId="1112" xr:uid="{00000000-0005-0000-0000-0000BD040000}"/>
    <cellStyle name="Dziesiętny 6 5" xfId="1113" xr:uid="{00000000-0005-0000-0000-0000BE040000}"/>
    <cellStyle name="Dziesiętny 6 5 2" xfId="1114" xr:uid="{00000000-0005-0000-0000-0000BF040000}"/>
    <cellStyle name="Dziesiętny 6 5 2 2" xfId="1115" xr:uid="{00000000-0005-0000-0000-0000C0040000}"/>
    <cellStyle name="Dziesiętny 6 5 2 2 2" xfId="1116" xr:uid="{00000000-0005-0000-0000-0000C1040000}"/>
    <cellStyle name="Dziesiętny 6 5 2 2 2 2" xfId="1117" xr:uid="{00000000-0005-0000-0000-0000C2040000}"/>
    <cellStyle name="Dziesiętny 6 5 2 2 3" xfId="1118" xr:uid="{00000000-0005-0000-0000-0000C3040000}"/>
    <cellStyle name="Dziesiętny 6 5 2 2 3 2" xfId="1119" xr:uid="{00000000-0005-0000-0000-0000C4040000}"/>
    <cellStyle name="Dziesiętny 6 5 2 2 4" xfId="1120" xr:uid="{00000000-0005-0000-0000-0000C5040000}"/>
    <cellStyle name="Dziesiętny 6 5 2 3" xfId="1121" xr:uid="{00000000-0005-0000-0000-0000C6040000}"/>
    <cellStyle name="Dziesiętny 6 5 2 3 2" xfId="1122" xr:uid="{00000000-0005-0000-0000-0000C7040000}"/>
    <cellStyle name="Dziesiętny 6 5 2 4" xfId="1123" xr:uid="{00000000-0005-0000-0000-0000C8040000}"/>
    <cellStyle name="Dziesiętny 6 5 2 4 2" xfId="1124" xr:uid="{00000000-0005-0000-0000-0000C9040000}"/>
    <cellStyle name="Dziesiętny 6 5 2 5" xfId="1125" xr:uid="{00000000-0005-0000-0000-0000CA040000}"/>
    <cellStyle name="Dziesiętny 6 5 3" xfId="1126" xr:uid="{00000000-0005-0000-0000-0000CB040000}"/>
    <cellStyle name="Dziesiętny 6 5 3 2" xfId="1127" xr:uid="{00000000-0005-0000-0000-0000CC040000}"/>
    <cellStyle name="Dziesiętny 6 5 3 2 2" xfId="1128" xr:uid="{00000000-0005-0000-0000-0000CD040000}"/>
    <cellStyle name="Dziesiętny 6 5 3 3" xfId="1129" xr:uid="{00000000-0005-0000-0000-0000CE040000}"/>
    <cellStyle name="Dziesiętny 6 5 3 3 2" xfId="1130" xr:uid="{00000000-0005-0000-0000-0000CF040000}"/>
    <cellStyle name="Dziesiętny 6 5 3 4" xfId="1131" xr:uid="{00000000-0005-0000-0000-0000D0040000}"/>
    <cellStyle name="Dziesiętny 6 5 4" xfId="1132" xr:uid="{00000000-0005-0000-0000-0000D1040000}"/>
    <cellStyle name="Dziesiętny 6 5 4 2" xfId="1133" xr:uid="{00000000-0005-0000-0000-0000D2040000}"/>
    <cellStyle name="Dziesiętny 6 5 5" xfId="1134" xr:uid="{00000000-0005-0000-0000-0000D3040000}"/>
    <cellStyle name="Dziesiętny 6 5 5 2" xfId="1135" xr:uid="{00000000-0005-0000-0000-0000D4040000}"/>
    <cellStyle name="Dziesiętny 6 5 6" xfId="1136" xr:uid="{00000000-0005-0000-0000-0000D5040000}"/>
    <cellStyle name="Dziesiętny 6 6" xfId="1137" xr:uid="{00000000-0005-0000-0000-0000D6040000}"/>
    <cellStyle name="Dziesiętny 6 6 2" xfId="1138" xr:uid="{00000000-0005-0000-0000-0000D7040000}"/>
    <cellStyle name="Dziesiętny 6 6 2 2" xfId="1139" xr:uid="{00000000-0005-0000-0000-0000D8040000}"/>
    <cellStyle name="Dziesiętny 6 6 2 2 2" xfId="1140" xr:uid="{00000000-0005-0000-0000-0000D9040000}"/>
    <cellStyle name="Dziesiętny 6 6 2 3" xfId="1141" xr:uid="{00000000-0005-0000-0000-0000DA040000}"/>
    <cellStyle name="Dziesiętny 6 6 2 3 2" xfId="1142" xr:uid="{00000000-0005-0000-0000-0000DB040000}"/>
    <cellStyle name="Dziesiętny 6 6 2 4" xfId="1143" xr:uid="{00000000-0005-0000-0000-0000DC040000}"/>
    <cellStyle name="Dziesiętny 6 6 3" xfId="1144" xr:uid="{00000000-0005-0000-0000-0000DD040000}"/>
    <cellStyle name="Dziesiętny 6 6 3 2" xfId="1145" xr:uid="{00000000-0005-0000-0000-0000DE040000}"/>
    <cellStyle name="Dziesiętny 6 6 4" xfId="1146" xr:uid="{00000000-0005-0000-0000-0000DF040000}"/>
    <cellStyle name="Dziesiętny 6 6 4 2" xfId="1147" xr:uid="{00000000-0005-0000-0000-0000E0040000}"/>
    <cellStyle name="Dziesiętny 6 6 5" xfId="1148" xr:uid="{00000000-0005-0000-0000-0000E1040000}"/>
    <cellStyle name="Dziesiętny 6 7" xfId="1149" xr:uid="{00000000-0005-0000-0000-0000E2040000}"/>
    <cellStyle name="Dziesiętny 6 7 2" xfId="1150" xr:uid="{00000000-0005-0000-0000-0000E3040000}"/>
    <cellStyle name="Dziesiętny 6 7 2 2" xfId="1151" xr:uid="{00000000-0005-0000-0000-0000E4040000}"/>
    <cellStyle name="Dziesiętny 6 7 3" xfId="1152" xr:uid="{00000000-0005-0000-0000-0000E5040000}"/>
    <cellStyle name="Dziesiętny 6 7 3 2" xfId="1153" xr:uid="{00000000-0005-0000-0000-0000E6040000}"/>
    <cellStyle name="Dziesiętny 6 7 4" xfId="1154" xr:uid="{00000000-0005-0000-0000-0000E7040000}"/>
    <cellStyle name="Dziesiętny 6 8" xfId="1155" xr:uid="{00000000-0005-0000-0000-0000E8040000}"/>
    <cellStyle name="Dziesiętny 6 8 2" xfId="1156" xr:uid="{00000000-0005-0000-0000-0000E9040000}"/>
    <cellStyle name="Dziesiętny 6 9" xfId="1157" xr:uid="{00000000-0005-0000-0000-0000EA040000}"/>
    <cellStyle name="Dziesiętny 6 9 2" xfId="1158" xr:uid="{00000000-0005-0000-0000-0000EB040000}"/>
    <cellStyle name="Dziesiętny 7" xfId="1159" xr:uid="{00000000-0005-0000-0000-0000EC040000}"/>
    <cellStyle name="Dziesiętny 7 2" xfId="1160" xr:uid="{00000000-0005-0000-0000-0000ED040000}"/>
    <cellStyle name="Dziesiętny 7 2 2" xfId="1161" xr:uid="{00000000-0005-0000-0000-0000EE040000}"/>
    <cellStyle name="Dziesiętny 7 2 2 2" xfId="2076" xr:uid="{00000000-0005-0000-0000-0000EF040000}"/>
    <cellStyle name="Dziesiętny 7 2 2 2 2" xfId="2452" xr:uid="{00000000-0005-0000-0000-0000F0040000}"/>
    <cellStyle name="Dziesiętny 7 2 2 3" xfId="2267" xr:uid="{00000000-0005-0000-0000-0000F1040000}"/>
    <cellStyle name="Dziesiętny 7 2 3" xfId="2075" xr:uid="{00000000-0005-0000-0000-0000F2040000}"/>
    <cellStyle name="Dziesiętny 7 2 3 2" xfId="2451" xr:uid="{00000000-0005-0000-0000-0000F3040000}"/>
    <cellStyle name="Dziesiętny 7 2 4" xfId="2266" xr:uid="{00000000-0005-0000-0000-0000F4040000}"/>
    <cellStyle name="Dziesiętny 7 3" xfId="1162" xr:uid="{00000000-0005-0000-0000-0000F5040000}"/>
    <cellStyle name="Dziesiętny 7 3 2" xfId="1163" xr:uid="{00000000-0005-0000-0000-0000F6040000}"/>
    <cellStyle name="Dziesiętny 7 3 2 2" xfId="2078" xr:uid="{00000000-0005-0000-0000-0000F7040000}"/>
    <cellStyle name="Dziesiętny 7 3 2 2 2" xfId="2454" xr:uid="{00000000-0005-0000-0000-0000F8040000}"/>
    <cellStyle name="Dziesiętny 7 3 2 3" xfId="2269" xr:uid="{00000000-0005-0000-0000-0000F9040000}"/>
    <cellStyle name="Dziesiętny 7 3 3" xfId="2077" xr:uid="{00000000-0005-0000-0000-0000FA040000}"/>
    <cellStyle name="Dziesiętny 7 3 3 2" xfId="2453" xr:uid="{00000000-0005-0000-0000-0000FB040000}"/>
    <cellStyle name="Dziesiętny 7 3 4" xfId="2268" xr:uid="{00000000-0005-0000-0000-0000FC040000}"/>
    <cellStyle name="Dziesiętny 7 4" xfId="1164" xr:uid="{00000000-0005-0000-0000-0000FD040000}"/>
    <cellStyle name="Dziesiętny 7 4 2" xfId="2079" xr:uid="{00000000-0005-0000-0000-0000FE040000}"/>
    <cellStyle name="Dziesiętny 7 4 2 2" xfId="2455" xr:uid="{00000000-0005-0000-0000-0000FF040000}"/>
    <cellStyle name="Dziesiętny 7 4 3" xfId="2270" xr:uid="{00000000-0005-0000-0000-000000050000}"/>
    <cellStyle name="Dziesiętny 7 5" xfId="1165" xr:uid="{00000000-0005-0000-0000-000001050000}"/>
    <cellStyle name="Dziesiętny 7 6" xfId="2074" xr:uid="{00000000-0005-0000-0000-000002050000}"/>
    <cellStyle name="Dziesiętny 7 6 2" xfId="2450" xr:uid="{00000000-0005-0000-0000-000003050000}"/>
    <cellStyle name="Dziesiętny 7 7" xfId="2265" xr:uid="{00000000-0005-0000-0000-000004050000}"/>
    <cellStyle name="Dziesiętny 8" xfId="1166" xr:uid="{00000000-0005-0000-0000-000005050000}"/>
    <cellStyle name="Dziesiętny 8 2" xfId="1167" xr:uid="{00000000-0005-0000-0000-000006050000}"/>
    <cellStyle name="Dziesiętny 8 2 2" xfId="1168" xr:uid="{00000000-0005-0000-0000-000007050000}"/>
    <cellStyle name="Dziesiętny 8 2 2 2" xfId="1169" xr:uid="{00000000-0005-0000-0000-000008050000}"/>
    <cellStyle name="Dziesiętny 8 2 2 2 2" xfId="1170" xr:uid="{00000000-0005-0000-0000-000009050000}"/>
    <cellStyle name="Dziesiętny 8 2 2 2 2 2" xfId="1171" xr:uid="{00000000-0005-0000-0000-00000A050000}"/>
    <cellStyle name="Dziesiętny 8 2 2 2 2 2 2" xfId="1172" xr:uid="{00000000-0005-0000-0000-00000B050000}"/>
    <cellStyle name="Dziesiętny 8 2 2 2 2 3" xfId="1173" xr:uid="{00000000-0005-0000-0000-00000C050000}"/>
    <cellStyle name="Dziesiętny 8 2 2 2 2 3 2" xfId="1174" xr:uid="{00000000-0005-0000-0000-00000D050000}"/>
    <cellStyle name="Dziesiętny 8 2 2 2 2 4" xfId="1175" xr:uid="{00000000-0005-0000-0000-00000E050000}"/>
    <cellStyle name="Dziesiętny 8 2 2 2 3" xfId="1176" xr:uid="{00000000-0005-0000-0000-00000F050000}"/>
    <cellStyle name="Dziesiętny 8 2 2 2 3 2" xfId="1177" xr:uid="{00000000-0005-0000-0000-000010050000}"/>
    <cellStyle name="Dziesiętny 8 2 2 2 4" xfId="1178" xr:uid="{00000000-0005-0000-0000-000011050000}"/>
    <cellStyle name="Dziesiętny 8 2 2 2 4 2" xfId="1179" xr:uid="{00000000-0005-0000-0000-000012050000}"/>
    <cellStyle name="Dziesiętny 8 2 2 2 5" xfId="1180" xr:uid="{00000000-0005-0000-0000-000013050000}"/>
    <cellStyle name="Dziesiętny 8 2 2 3" xfId="1181" xr:uid="{00000000-0005-0000-0000-000014050000}"/>
    <cellStyle name="Dziesiętny 8 2 2 3 2" xfId="1182" xr:uid="{00000000-0005-0000-0000-000015050000}"/>
    <cellStyle name="Dziesiętny 8 2 2 3 2 2" xfId="1183" xr:uid="{00000000-0005-0000-0000-000016050000}"/>
    <cellStyle name="Dziesiętny 8 2 2 3 3" xfId="1184" xr:uid="{00000000-0005-0000-0000-000017050000}"/>
    <cellStyle name="Dziesiętny 8 2 2 3 3 2" xfId="1185" xr:uid="{00000000-0005-0000-0000-000018050000}"/>
    <cellStyle name="Dziesiętny 8 2 2 3 4" xfId="1186" xr:uid="{00000000-0005-0000-0000-000019050000}"/>
    <cellStyle name="Dziesiętny 8 2 2 4" xfId="1187" xr:uid="{00000000-0005-0000-0000-00001A050000}"/>
    <cellStyle name="Dziesiętny 8 2 2 4 2" xfId="1188" xr:uid="{00000000-0005-0000-0000-00001B050000}"/>
    <cellStyle name="Dziesiętny 8 2 2 5" xfId="1189" xr:uid="{00000000-0005-0000-0000-00001C050000}"/>
    <cellStyle name="Dziesiętny 8 2 2 5 2" xfId="1190" xr:uid="{00000000-0005-0000-0000-00001D050000}"/>
    <cellStyle name="Dziesiętny 8 2 2 6" xfId="1191" xr:uid="{00000000-0005-0000-0000-00001E050000}"/>
    <cellStyle name="Dziesiętny 8 2 3" xfId="1192" xr:uid="{00000000-0005-0000-0000-00001F050000}"/>
    <cellStyle name="Dziesiętny 8 2 3 2" xfId="1193" xr:uid="{00000000-0005-0000-0000-000020050000}"/>
    <cellStyle name="Dziesiętny 8 2 3 2 2" xfId="1194" xr:uid="{00000000-0005-0000-0000-000021050000}"/>
    <cellStyle name="Dziesiętny 8 2 3 2 2 2" xfId="1195" xr:uid="{00000000-0005-0000-0000-000022050000}"/>
    <cellStyle name="Dziesiętny 8 2 3 2 3" xfId="1196" xr:uid="{00000000-0005-0000-0000-000023050000}"/>
    <cellStyle name="Dziesiętny 8 2 3 2 3 2" xfId="1197" xr:uid="{00000000-0005-0000-0000-000024050000}"/>
    <cellStyle name="Dziesiętny 8 2 3 2 4" xfId="1198" xr:uid="{00000000-0005-0000-0000-000025050000}"/>
    <cellStyle name="Dziesiętny 8 2 3 3" xfId="1199" xr:uid="{00000000-0005-0000-0000-000026050000}"/>
    <cellStyle name="Dziesiętny 8 2 3 3 2" xfId="1200" xr:uid="{00000000-0005-0000-0000-000027050000}"/>
    <cellStyle name="Dziesiętny 8 2 3 4" xfId="1201" xr:uid="{00000000-0005-0000-0000-000028050000}"/>
    <cellStyle name="Dziesiętny 8 2 3 4 2" xfId="1202" xr:uid="{00000000-0005-0000-0000-000029050000}"/>
    <cellStyle name="Dziesiętny 8 2 3 5" xfId="1203" xr:uid="{00000000-0005-0000-0000-00002A050000}"/>
    <cellStyle name="Dziesiętny 8 2 4" xfId="1204" xr:uid="{00000000-0005-0000-0000-00002B050000}"/>
    <cellStyle name="Dziesiętny 8 2 4 2" xfId="1205" xr:uid="{00000000-0005-0000-0000-00002C050000}"/>
    <cellStyle name="Dziesiętny 8 2 4 2 2" xfId="1206" xr:uid="{00000000-0005-0000-0000-00002D050000}"/>
    <cellStyle name="Dziesiętny 8 2 4 3" xfId="1207" xr:uid="{00000000-0005-0000-0000-00002E050000}"/>
    <cellStyle name="Dziesiętny 8 2 4 3 2" xfId="1208" xr:uid="{00000000-0005-0000-0000-00002F050000}"/>
    <cellStyle name="Dziesiętny 8 2 4 4" xfId="1209" xr:uid="{00000000-0005-0000-0000-000030050000}"/>
    <cellStyle name="Dziesiętny 8 2 5" xfId="1210" xr:uid="{00000000-0005-0000-0000-000031050000}"/>
    <cellStyle name="Dziesiętny 8 2 5 2" xfId="1211" xr:uid="{00000000-0005-0000-0000-000032050000}"/>
    <cellStyle name="Dziesiętny 8 2 6" xfId="1212" xr:uid="{00000000-0005-0000-0000-000033050000}"/>
    <cellStyle name="Dziesiętny 8 2 6 2" xfId="1213" xr:uid="{00000000-0005-0000-0000-000034050000}"/>
    <cellStyle name="Dziesiętny 8 2 7" xfId="1214" xr:uid="{00000000-0005-0000-0000-000035050000}"/>
    <cellStyle name="Dziesiętny 8 3" xfId="1215" xr:uid="{00000000-0005-0000-0000-000036050000}"/>
    <cellStyle name="Dziesiętny 8 3 2" xfId="1216" xr:uid="{00000000-0005-0000-0000-000037050000}"/>
    <cellStyle name="Dziesiętny 8 3 2 2" xfId="1217" xr:uid="{00000000-0005-0000-0000-000038050000}"/>
    <cellStyle name="Dziesiętny 8 3 2 2 2" xfId="1218" xr:uid="{00000000-0005-0000-0000-000039050000}"/>
    <cellStyle name="Dziesiętny 8 3 2 2 2 2" xfId="1219" xr:uid="{00000000-0005-0000-0000-00003A050000}"/>
    <cellStyle name="Dziesiętny 8 3 2 2 2 2 2" xfId="1220" xr:uid="{00000000-0005-0000-0000-00003B050000}"/>
    <cellStyle name="Dziesiętny 8 3 2 2 2 3" xfId="1221" xr:uid="{00000000-0005-0000-0000-00003C050000}"/>
    <cellStyle name="Dziesiętny 8 3 2 2 2 3 2" xfId="1222" xr:uid="{00000000-0005-0000-0000-00003D050000}"/>
    <cellStyle name="Dziesiętny 8 3 2 2 2 4" xfId="1223" xr:uid="{00000000-0005-0000-0000-00003E050000}"/>
    <cellStyle name="Dziesiętny 8 3 2 2 3" xfId="1224" xr:uid="{00000000-0005-0000-0000-00003F050000}"/>
    <cellStyle name="Dziesiętny 8 3 2 2 3 2" xfId="1225" xr:uid="{00000000-0005-0000-0000-000040050000}"/>
    <cellStyle name="Dziesiętny 8 3 2 2 4" xfId="1226" xr:uid="{00000000-0005-0000-0000-000041050000}"/>
    <cellStyle name="Dziesiętny 8 3 2 2 4 2" xfId="1227" xr:uid="{00000000-0005-0000-0000-000042050000}"/>
    <cellStyle name="Dziesiętny 8 3 2 2 5" xfId="1228" xr:uid="{00000000-0005-0000-0000-000043050000}"/>
    <cellStyle name="Dziesiętny 8 3 2 3" xfId="1229" xr:uid="{00000000-0005-0000-0000-000044050000}"/>
    <cellStyle name="Dziesiętny 8 3 2 3 2" xfId="1230" xr:uid="{00000000-0005-0000-0000-000045050000}"/>
    <cellStyle name="Dziesiętny 8 3 2 3 2 2" xfId="1231" xr:uid="{00000000-0005-0000-0000-000046050000}"/>
    <cellStyle name="Dziesiętny 8 3 2 3 3" xfId="1232" xr:uid="{00000000-0005-0000-0000-000047050000}"/>
    <cellStyle name="Dziesiętny 8 3 2 3 3 2" xfId="1233" xr:uid="{00000000-0005-0000-0000-000048050000}"/>
    <cellStyle name="Dziesiętny 8 3 2 3 4" xfId="1234" xr:uid="{00000000-0005-0000-0000-000049050000}"/>
    <cellStyle name="Dziesiętny 8 3 2 4" xfId="1235" xr:uid="{00000000-0005-0000-0000-00004A050000}"/>
    <cellStyle name="Dziesiętny 8 3 2 4 2" xfId="1236" xr:uid="{00000000-0005-0000-0000-00004B050000}"/>
    <cellStyle name="Dziesiętny 8 3 2 5" xfId="1237" xr:uid="{00000000-0005-0000-0000-00004C050000}"/>
    <cellStyle name="Dziesiętny 8 3 2 5 2" xfId="1238" xr:uid="{00000000-0005-0000-0000-00004D050000}"/>
    <cellStyle name="Dziesiętny 8 3 2 6" xfId="1239" xr:uid="{00000000-0005-0000-0000-00004E050000}"/>
    <cellStyle name="Dziesiętny 8 3 3" xfId="1240" xr:uid="{00000000-0005-0000-0000-00004F050000}"/>
    <cellStyle name="Dziesiętny 8 3 3 2" xfId="1241" xr:uid="{00000000-0005-0000-0000-000050050000}"/>
    <cellStyle name="Dziesiętny 8 3 3 2 2" xfId="1242" xr:uid="{00000000-0005-0000-0000-000051050000}"/>
    <cellStyle name="Dziesiętny 8 3 3 2 2 2" xfId="1243" xr:uid="{00000000-0005-0000-0000-000052050000}"/>
    <cellStyle name="Dziesiętny 8 3 3 2 3" xfId="1244" xr:uid="{00000000-0005-0000-0000-000053050000}"/>
    <cellStyle name="Dziesiętny 8 3 3 2 3 2" xfId="1245" xr:uid="{00000000-0005-0000-0000-000054050000}"/>
    <cellStyle name="Dziesiętny 8 3 3 2 4" xfId="1246" xr:uid="{00000000-0005-0000-0000-000055050000}"/>
    <cellStyle name="Dziesiętny 8 3 3 3" xfId="1247" xr:uid="{00000000-0005-0000-0000-000056050000}"/>
    <cellStyle name="Dziesiętny 8 3 3 3 2" xfId="1248" xr:uid="{00000000-0005-0000-0000-000057050000}"/>
    <cellStyle name="Dziesiętny 8 3 3 4" xfId="1249" xr:uid="{00000000-0005-0000-0000-000058050000}"/>
    <cellStyle name="Dziesiętny 8 3 3 4 2" xfId="1250" xr:uid="{00000000-0005-0000-0000-000059050000}"/>
    <cellStyle name="Dziesiętny 8 3 3 5" xfId="1251" xr:uid="{00000000-0005-0000-0000-00005A050000}"/>
    <cellStyle name="Dziesiętny 8 3 4" xfId="1252" xr:uid="{00000000-0005-0000-0000-00005B050000}"/>
    <cellStyle name="Dziesiętny 8 3 4 2" xfId="1253" xr:uid="{00000000-0005-0000-0000-00005C050000}"/>
    <cellStyle name="Dziesiętny 8 3 4 2 2" xfId="1254" xr:uid="{00000000-0005-0000-0000-00005D050000}"/>
    <cellStyle name="Dziesiętny 8 3 4 3" xfId="1255" xr:uid="{00000000-0005-0000-0000-00005E050000}"/>
    <cellStyle name="Dziesiętny 8 3 4 3 2" xfId="1256" xr:uid="{00000000-0005-0000-0000-00005F050000}"/>
    <cellStyle name="Dziesiętny 8 3 4 4" xfId="1257" xr:uid="{00000000-0005-0000-0000-000060050000}"/>
    <cellStyle name="Dziesiętny 8 3 5" xfId="1258" xr:uid="{00000000-0005-0000-0000-000061050000}"/>
    <cellStyle name="Dziesiętny 8 3 5 2" xfId="1259" xr:uid="{00000000-0005-0000-0000-000062050000}"/>
    <cellStyle name="Dziesiętny 8 3 6" xfId="1260" xr:uid="{00000000-0005-0000-0000-000063050000}"/>
    <cellStyle name="Dziesiętny 8 3 6 2" xfId="1261" xr:uid="{00000000-0005-0000-0000-000064050000}"/>
    <cellStyle name="Dziesiętny 8 3 7" xfId="1262" xr:uid="{00000000-0005-0000-0000-000065050000}"/>
    <cellStyle name="Dziesiętny 8 4" xfId="1263" xr:uid="{00000000-0005-0000-0000-000066050000}"/>
    <cellStyle name="Dziesiętny 8 4 2" xfId="1264" xr:uid="{00000000-0005-0000-0000-000067050000}"/>
    <cellStyle name="Dziesiętny 8 4 2 2" xfId="1265" xr:uid="{00000000-0005-0000-0000-000068050000}"/>
    <cellStyle name="Dziesiętny 8 4 2 2 2" xfId="1266" xr:uid="{00000000-0005-0000-0000-000069050000}"/>
    <cellStyle name="Dziesiętny 8 4 2 2 2 2" xfId="1267" xr:uid="{00000000-0005-0000-0000-00006A050000}"/>
    <cellStyle name="Dziesiętny 8 4 2 2 3" xfId="1268" xr:uid="{00000000-0005-0000-0000-00006B050000}"/>
    <cellStyle name="Dziesiętny 8 4 2 2 3 2" xfId="1269" xr:uid="{00000000-0005-0000-0000-00006C050000}"/>
    <cellStyle name="Dziesiętny 8 4 2 2 4" xfId="1270" xr:uid="{00000000-0005-0000-0000-00006D050000}"/>
    <cellStyle name="Dziesiętny 8 4 2 3" xfId="1271" xr:uid="{00000000-0005-0000-0000-00006E050000}"/>
    <cellStyle name="Dziesiętny 8 4 2 3 2" xfId="1272" xr:uid="{00000000-0005-0000-0000-00006F050000}"/>
    <cellStyle name="Dziesiętny 8 4 2 4" xfId="1273" xr:uid="{00000000-0005-0000-0000-000070050000}"/>
    <cellStyle name="Dziesiętny 8 4 2 4 2" xfId="1274" xr:uid="{00000000-0005-0000-0000-000071050000}"/>
    <cellStyle name="Dziesiętny 8 4 2 5" xfId="1275" xr:uid="{00000000-0005-0000-0000-000072050000}"/>
    <cellStyle name="Dziesiętny 8 4 3" xfId="1276" xr:uid="{00000000-0005-0000-0000-000073050000}"/>
    <cellStyle name="Dziesiętny 8 4 3 2" xfId="1277" xr:uid="{00000000-0005-0000-0000-000074050000}"/>
    <cellStyle name="Dziesiętny 8 4 3 2 2" xfId="1278" xr:uid="{00000000-0005-0000-0000-000075050000}"/>
    <cellStyle name="Dziesiętny 8 4 3 3" xfId="1279" xr:uid="{00000000-0005-0000-0000-000076050000}"/>
    <cellStyle name="Dziesiętny 8 4 3 3 2" xfId="1280" xr:uid="{00000000-0005-0000-0000-000077050000}"/>
    <cellStyle name="Dziesiętny 8 4 3 4" xfId="1281" xr:uid="{00000000-0005-0000-0000-000078050000}"/>
    <cellStyle name="Dziesiętny 8 4 4" xfId="1282" xr:uid="{00000000-0005-0000-0000-000079050000}"/>
    <cellStyle name="Dziesiętny 8 4 4 2" xfId="1283" xr:uid="{00000000-0005-0000-0000-00007A050000}"/>
    <cellStyle name="Dziesiętny 8 4 5" xfId="1284" xr:uid="{00000000-0005-0000-0000-00007B050000}"/>
    <cellStyle name="Dziesiętny 8 4 5 2" xfId="1285" xr:uid="{00000000-0005-0000-0000-00007C050000}"/>
    <cellStyle name="Dziesiętny 8 4 6" xfId="1286" xr:uid="{00000000-0005-0000-0000-00007D050000}"/>
    <cellStyle name="Dziesiętny 8 5" xfId="1287" xr:uid="{00000000-0005-0000-0000-00007E050000}"/>
    <cellStyle name="Dziesiętny 8 5 2" xfId="1288" xr:uid="{00000000-0005-0000-0000-00007F050000}"/>
    <cellStyle name="Dziesiętny 8 5 2 2" xfId="1289" xr:uid="{00000000-0005-0000-0000-000080050000}"/>
    <cellStyle name="Dziesiętny 8 5 2 2 2" xfId="1290" xr:uid="{00000000-0005-0000-0000-000081050000}"/>
    <cellStyle name="Dziesiętny 8 5 2 3" xfId="1291" xr:uid="{00000000-0005-0000-0000-000082050000}"/>
    <cellStyle name="Dziesiętny 8 5 2 3 2" xfId="1292" xr:uid="{00000000-0005-0000-0000-000083050000}"/>
    <cellStyle name="Dziesiętny 8 5 2 4" xfId="1293" xr:uid="{00000000-0005-0000-0000-000084050000}"/>
    <cellStyle name="Dziesiętny 8 5 3" xfId="1294" xr:uid="{00000000-0005-0000-0000-000085050000}"/>
    <cellStyle name="Dziesiętny 8 5 3 2" xfId="1295" xr:uid="{00000000-0005-0000-0000-000086050000}"/>
    <cellStyle name="Dziesiętny 8 5 4" xfId="1296" xr:uid="{00000000-0005-0000-0000-000087050000}"/>
    <cellStyle name="Dziesiętny 8 5 4 2" xfId="1297" xr:uid="{00000000-0005-0000-0000-000088050000}"/>
    <cellStyle name="Dziesiętny 8 5 5" xfId="1298" xr:uid="{00000000-0005-0000-0000-000089050000}"/>
    <cellStyle name="Dziesiętny 8 6" xfId="1299" xr:uid="{00000000-0005-0000-0000-00008A050000}"/>
    <cellStyle name="Dziesiętny 8 6 2" xfId="1300" xr:uid="{00000000-0005-0000-0000-00008B050000}"/>
    <cellStyle name="Dziesiętny 8 6 2 2" xfId="1301" xr:uid="{00000000-0005-0000-0000-00008C050000}"/>
    <cellStyle name="Dziesiętny 8 6 3" xfId="1302" xr:uid="{00000000-0005-0000-0000-00008D050000}"/>
    <cellStyle name="Dziesiętny 8 6 3 2" xfId="1303" xr:uid="{00000000-0005-0000-0000-00008E050000}"/>
    <cellStyle name="Dziesiętny 8 6 4" xfId="1304" xr:uid="{00000000-0005-0000-0000-00008F050000}"/>
    <cellStyle name="Dziesiętny 8 7" xfId="1305" xr:uid="{00000000-0005-0000-0000-000090050000}"/>
    <cellStyle name="Dziesiętny 8 7 2" xfId="1306" xr:uid="{00000000-0005-0000-0000-000091050000}"/>
    <cellStyle name="Dziesiętny 8 8" xfId="1307" xr:uid="{00000000-0005-0000-0000-000092050000}"/>
    <cellStyle name="Dziesiętny 8 8 2" xfId="1308" xr:uid="{00000000-0005-0000-0000-000093050000}"/>
    <cellStyle name="Dziesiętny 8 9" xfId="1309" xr:uid="{00000000-0005-0000-0000-000094050000}"/>
    <cellStyle name="Dziesiętny 9" xfId="1310" xr:uid="{00000000-0005-0000-0000-000095050000}"/>
    <cellStyle name="Dziesiętny 9 2" xfId="1311" xr:uid="{00000000-0005-0000-0000-000096050000}"/>
    <cellStyle name="Dziesiętny 9 2 2" xfId="1312" xr:uid="{00000000-0005-0000-0000-000097050000}"/>
    <cellStyle name="Dziesiętny 9 2 2 2" xfId="2082" xr:uid="{00000000-0005-0000-0000-000098050000}"/>
    <cellStyle name="Dziesiętny 9 2 2 2 2" xfId="2458" xr:uid="{00000000-0005-0000-0000-000099050000}"/>
    <cellStyle name="Dziesiętny 9 2 2 3" xfId="2273" xr:uid="{00000000-0005-0000-0000-00009A050000}"/>
    <cellStyle name="Dziesiętny 9 2 3" xfId="2081" xr:uid="{00000000-0005-0000-0000-00009B050000}"/>
    <cellStyle name="Dziesiętny 9 2 3 2" xfId="2457" xr:uid="{00000000-0005-0000-0000-00009C050000}"/>
    <cellStyle name="Dziesiętny 9 2 4" xfId="2272" xr:uid="{00000000-0005-0000-0000-00009D050000}"/>
    <cellStyle name="Dziesiętny 9 3" xfId="1313" xr:uid="{00000000-0005-0000-0000-00009E050000}"/>
    <cellStyle name="Dziesiętny 9 3 2" xfId="1314" xr:uid="{00000000-0005-0000-0000-00009F050000}"/>
    <cellStyle name="Dziesiętny 9 3 2 2" xfId="2084" xr:uid="{00000000-0005-0000-0000-0000A0050000}"/>
    <cellStyle name="Dziesiętny 9 3 2 2 2" xfId="2460" xr:uid="{00000000-0005-0000-0000-0000A1050000}"/>
    <cellStyle name="Dziesiętny 9 3 2 3" xfId="2275" xr:uid="{00000000-0005-0000-0000-0000A2050000}"/>
    <cellStyle name="Dziesiętny 9 3 3" xfId="2083" xr:uid="{00000000-0005-0000-0000-0000A3050000}"/>
    <cellStyle name="Dziesiętny 9 3 3 2" xfId="2459" xr:uid="{00000000-0005-0000-0000-0000A4050000}"/>
    <cellStyle name="Dziesiętny 9 3 4" xfId="2274" xr:uid="{00000000-0005-0000-0000-0000A5050000}"/>
    <cellStyle name="Dziesiętny 9 4" xfId="1315" xr:uid="{00000000-0005-0000-0000-0000A6050000}"/>
    <cellStyle name="Dziesiętny 9 4 2" xfId="2085" xr:uid="{00000000-0005-0000-0000-0000A7050000}"/>
    <cellStyle name="Dziesiętny 9 4 2 2" xfId="2461" xr:uid="{00000000-0005-0000-0000-0000A8050000}"/>
    <cellStyle name="Dziesiętny 9 4 3" xfId="2276" xr:uid="{00000000-0005-0000-0000-0000A9050000}"/>
    <cellStyle name="Dziesiętny 9 5" xfId="2080" xr:uid="{00000000-0005-0000-0000-0000AA050000}"/>
    <cellStyle name="Dziesiętny 9 5 2" xfId="2456" xr:uid="{00000000-0005-0000-0000-0000AB050000}"/>
    <cellStyle name="Dziesiętny 9 6" xfId="2271" xr:uid="{00000000-0005-0000-0000-0000AC050000}"/>
    <cellStyle name="Hiperłącze" xfId="2" builtinId="8"/>
    <cellStyle name="Hiperłącze_RoedlConsult_311202_sprawozdanie_z_dział_jedn" xfId="3" xr:uid="{00000000-0005-0000-0000-0000AE050000}"/>
    <cellStyle name="Normal 2" xfId="10" xr:uid="{00000000-0005-0000-0000-0000AF050000}"/>
    <cellStyle name="Normal 2 2" xfId="2036" xr:uid="{00000000-0005-0000-0000-0000B0050000}"/>
    <cellStyle name="Normal 2 2 2" xfId="2412" xr:uid="{00000000-0005-0000-0000-0000B1050000}"/>
    <cellStyle name="Normal 2 3" xfId="2227" xr:uid="{00000000-0005-0000-0000-0000B2050000}"/>
    <cellStyle name="Normal 3" xfId="2035" xr:uid="{00000000-0005-0000-0000-0000B3050000}"/>
    <cellStyle name="Normal 5 2 2" xfId="2599" xr:uid="{00000000-0005-0000-0000-0000B4050000}"/>
    <cellStyle name="Normal_Financial Statements PL ver 11 10 2006" xfId="2226" xr:uid="{00000000-0005-0000-0000-0000B5050000}"/>
    <cellStyle name="Normalny" xfId="0" builtinId="0"/>
    <cellStyle name="Normalny 10" xfId="1316" xr:uid="{00000000-0005-0000-0000-0000B7050000}"/>
    <cellStyle name="Normalny 10 2" xfId="1317" xr:uid="{00000000-0005-0000-0000-0000B8050000}"/>
    <cellStyle name="Normalny 10 2 2" xfId="1318" xr:uid="{00000000-0005-0000-0000-0000B9050000}"/>
    <cellStyle name="Normalny 10 2 2 2" xfId="1319" xr:uid="{00000000-0005-0000-0000-0000BA050000}"/>
    <cellStyle name="Normalny 10 2 2 2 2" xfId="2089" xr:uid="{00000000-0005-0000-0000-0000BB050000}"/>
    <cellStyle name="Normalny 10 2 2 2 2 2" xfId="2465" xr:uid="{00000000-0005-0000-0000-0000BC050000}"/>
    <cellStyle name="Normalny 10 2 2 2 3" xfId="2280" xr:uid="{00000000-0005-0000-0000-0000BD050000}"/>
    <cellStyle name="Normalny 10 2 2 3" xfId="2088" xr:uid="{00000000-0005-0000-0000-0000BE050000}"/>
    <cellStyle name="Normalny 10 2 2 3 2" xfId="2464" xr:uid="{00000000-0005-0000-0000-0000BF050000}"/>
    <cellStyle name="Normalny 10 2 2 4" xfId="2279" xr:uid="{00000000-0005-0000-0000-0000C0050000}"/>
    <cellStyle name="Normalny 10 2 3" xfId="1320" xr:uid="{00000000-0005-0000-0000-0000C1050000}"/>
    <cellStyle name="Normalny 10 2 3 2" xfId="2090" xr:uid="{00000000-0005-0000-0000-0000C2050000}"/>
    <cellStyle name="Normalny 10 2 3 2 2" xfId="2466" xr:uid="{00000000-0005-0000-0000-0000C3050000}"/>
    <cellStyle name="Normalny 10 2 3 3" xfId="2281" xr:uid="{00000000-0005-0000-0000-0000C4050000}"/>
    <cellStyle name="Normalny 10 2 4" xfId="2087" xr:uid="{00000000-0005-0000-0000-0000C5050000}"/>
    <cellStyle name="Normalny 10 2 4 2" xfId="2463" xr:uid="{00000000-0005-0000-0000-0000C6050000}"/>
    <cellStyle name="Normalny 10 2 5" xfId="2278" xr:uid="{00000000-0005-0000-0000-0000C7050000}"/>
    <cellStyle name="Normalny 10 3" xfId="1321" xr:uid="{00000000-0005-0000-0000-0000C8050000}"/>
    <cellStyle name="Normalny 10 3 2" xfId="1322" xr:uid="{00000000-0005-0000-0000-0000C9050000}"/>
    <cellStyle name="Normalny 10 3 2 2" xfId="2092" xr:uid="{00000000-0005-0000-0000-0000CA050000}"/>
    <cellStyle name="Normalny 10 3 2 2 2" xfId="2468" xr:uid="{00000000-0005-0000-0000-0000CB050000}"/>
    <cellStyle name="Normalny 10 3 2 3" xfId="2283" xr:uid="{00000000-0005-0000-0000-0000CC050000}"/>
    <cellStyle name="Normalny 10 3 3" xfId="2091" xr:uid="{00000000-0005-0000-0000-0000CD050000}"/>
    <cellStyle name="Normalny 10 3 3 2" xfId="2467" xr:uid="{00000000-0005-0000-0000-0000CE050000}"/>
    <cellStyle name="Normalny 10 3 4" xfId="2282" xr:uid="{00000000-0005-0000-0000-0000CF050000}"/>
    <cellStyle name="Normalny 10 4" xfId="1323" xr:uid="{00000000-0005-0000-0000-0000D0050000}"/>
    <cellStyle name="Normalny 10 4 2" xfId="1324" xr:uid="{00000000-0005-0000-0000-0000D1050000}"/>
    <cellStyle name="Normalny 10 4 2 2" xfId="2094" xr:uid="{00000000-0005-0000-0000-0000D2050000}"/>
    <cellStyle name="Normalny 10 4 2 2 2" xfId="2470" xr:uid="{00000000-0005-0000-0000-0000D3050000}"/>
    <cellStyle name="Normalny 10 4 2 3" xfId="2285" xr:uid="{00000000-0005-0000-0000-0000D4050000}"/>
    <cellStyle name="Normalny 10 4 3" xfId="2093" xr:uid="{00000000-0005-0000-0000-0000D5050000}"/>
    <cellStyle name="Normalny 10 4 3 2" xfId="2469" xr:uid="{00000000-0005-0000-0000-0000D6050000}"/>
    <cellStyle name="Normalny 10 4 4" xfId="2284" xr:uid="{00000000-0005-0000-0000-0000D7050000}"/>
    <cellStyle name="Normalny 10 5" xfId="1325" xr:uid="{00000000-0005-0000-0000-0000D8050000}"/>
    <cellStyle name="Normalny 10 5 2" xfId="1326" xr:uid="{00000000-0005-0000-0000-0000D9050000}"/>
    <cellStyle name="Normalny 10 5 2 2" xfId="2096" xr:uid="{00000000-0005-0000-0000-0000DA050000}"/>
    <cellStyle name="Normalny 10 5 2 2 2" xfId="2472" xr:uid="{00000000-0005-0000-0000-0000DB050000}"/>
    <cellStyle name="Normalny 10 5 2 3" xfId="2287" xr:uid="{00000000-0005-0000-0000-0000DC050000}"/>
    <cellStyle name="Normalny 10 5 3" xfId="2095" xr:uid="{00000000-0005-0000-0000-0000DD050000}"/>
    <cellStyle name="Normalny 10 5 3 2" xfId="2471" xr:uid="{00000000-0005-0000-0000-0000DE050000}"/>
    <cellStyle name="Normalny 10 5 4" xfId="2286" xr:uid="{00000000-0005-0000-0000-0000DF050000}"/>
    <cellStyle name="Normalny 10 6" xfId="1327" xr:uid="{00000000-0005-0000-0000-0000E0050000}"/>
    <cellStyle name="Normalny 10 6 2" xfId="2097" xr:uid="{00000000-0005-0000-0000-0000E1050000}"/>
    <cellStyle name="Normalny 10 6 2 2" xfId="2473" xr:uid="{00000000-0005-0000-0000-0000E2050000}"/>
    <cellStyle name="Normalny 10 6 3" xfId="2288" xr:uid="{00000000-0005-0000-0000-0000E3050000}"/>
    <cellStyle name="Normalny 10 7" xfId="1328" xr:uid="{00000000-0005-0000-0000-0000E4050000}"/>
    <cellStyle name="Normalny 10 8" xfId="2086" xr:uid="{00000000-0005-0000-0000-0000E5050000}"/>
    <cellStyle name="Normalny 10 8 2" xfId="2462" xr:uid="{00000000-0005-0000-0000-0000E6050000}"/>
    <cellStyle name="Normalny 10 9" xfId="2277" xr:uid="{00000000-0005-0000-0000-0000E7050000}"/>
    <cellStyle name="Normalny 11" xfId="1329" xr:uid="{00000000-0005-0000-0000-0000E8050000}"/>
    <cellStyle name="Normalny 11 2" xfId="1330" xr:uid="{00000000-0005-0000-0000-0000E9050000}"/>
    <cellStyle name="Normalny 11 2 2" xfId="1331" xr:uid="{00000000-0005-0000-0000-0000EA050000}"/>
    <cellStyle name="Normalny 11 2 2 2" xfId="1332" xr:uid="{00000000-0005-0000-0000-0000EB050000}"/>
    <cellStyle name="Normalny 11 2 2 2 2" xfId="1333" xr:uid="{00000000-0005-0000-0000-0000EC050000}"/>
    <cellStyle name="Normalny 11 2 2 2 2 2" xfId="1334" xr:uid="{00000000-0005-0000-0000-0000ED050000}"/>
    <cellStyle name="Normalny 11 2 2 2 3" xfId="1335" xr:uid="{00000000-0005-0000-0000-0000EE050000}"/>
    <cellStyle name="Normalny 11 2 2 2_RPP" xfId="1336" xr:uid="{00000000-0005-0000-0000-0000EF050000}"/>
    <cellStyle name="Normalny 11 2 2 3" xfId="1337" xr:uid="{00000000-0005-0000-0000-0000F0050000}"/>
    <cellStyle name="Normalny 11 2 2 3 2" xfId="1338" xr:uid="{00000000-0005-0000-0000-0000F1050000}"/>
    <cellStyle name="Normalny 11 2 2 4" xfId="1339" xr:uid="{00000000-0005-0000-0000-0000F2050000}"/>
    <cellStyle name="Normalny 11 2 2_RPP" xfId="1340" xr:uid="{00000000-0005-0000-0000-0000F3050000}"/>
    <cellStyle name="Normalny 11 2 3" xfId="1341" xr:uid="{00000000-0005-0000-0000-0000F4050000}"/>
    <cellStyle name="Normalny 11 2 3 2" xfId="1342" xr:uid="{00000000-0005-0000-0000-0000F5050000}"/>
    <cellStyle name="Normalny 11 2 3 2 2" xfId="1343" xr:uid="{00000000-0005-0000-0000-0000F6050000}"/>
    <cellStyle name="Normalny 11 2 3 3" xfId="1344" xr:uid="{00000000-0005-0000-0000-0000F7050000}"/>
    <cellStyle name="Normalny 11 2 3_RPP" xfId="1345" xr:uid="{00000000-0005-0000-0000-0000F8050000}"/>
    <cellStyle name="Normalny 11 2 4" xfId="1346" xr:uid="{00000000-0005-0000-0000-0000F9050000}"/>
    <cellStyle name="Normalny 11 2 4 2" xfId="1347" xr:uid="{00000000-0005-0000-0000-0000FA050000}"/>
    <cellStyle name="Normalny 11 2 5" xfId="1348" xr:uid="{00000000-0005-0000-0000-0000FB050000}"/>
    <cellStyle name="Normalny 11 2_RPP" xfId="1349" xr:uid="{00000000-0005-0000-0000-0000FC050000}"/>
    <cellStyle name="Normalny 11 3" xfId="1350" xr:uid="{00000000-0005-0000-0000-0000FD050000}"/>
    <cellStyle name="Normalny 11 3 2" xfId="1351" xr:uid="{00000000-0005-0000-0000-0000FE050000}"/>
    <cellStyle name="Normalny 11 3 2 2" xfId="1352" xr:uid="{00000000-0005-0000-0000-0000FF050000}"/>
    <cellStyle name="Normalny 11 3 2 2 2" xfId="1353" xr:uid="{00000000-0005-0000-0000-000000060000}"/>
    <cellStyle name="Normalny 11 3 2 2 2 2" xfId="1354" xr:uid="{00000000-0005-0000-0000-000001060000}"/>
    <cellStyle name="Normalny 11 3 2 2 3" xfId="1355" xr:uid="{00000000-0005-0000-0000-000002060000}"/>
    <cellStyle name="Normalny 11 3 2 2_RPP" xfId="1356" xr:uid="{00000000-0005-0000-0000-000003060000}"/>
    <cellStyle name="Normalny 11 3 2 3" xfId="1357" xr:uid="{00000000-0005-0000-0000-000004060000}"/>
    <cellStyle name="Normalny 11 3 2 3 2" xfId="1358" xr:uid="{00000000-0005-0000-0000-000005060000}"/>
    <cellStyle name="Normalny 11 3 2 4" xfId="1359" xr:uid="{00000000-0005-0000-0000-000006060000}"/>
    <cellStyle name="Normalny 11 3 2_RPP" xfId="1360" xr:uid="{00000000-0005-0000-0000-000007060000}"/>
    <cellStyle name="Normalny 11 3 3" xfId="1361" xr:uid="{00000000-0005-0000-0000-000008060000}"/>
    <cellStyle name="Normalny 11 3 3 2" xfId="1362" xr:uid="{00000000-0005-0000-0000-000009060000}"/>
    <cellStyle name="Normalny 11 3 3 2 2" xfId="1363" xr:uid="{00000000-0005-0000-0000-00000A060000}"/>
    <cellStyle name="Normalny 11 3 3 3" xfId="1364" xr:uid="{00000000-0005-0000-0000-00000B060000}"/>
    <cellStyle name="Normalny 11 3 3_RPP" xfId="1365" xr:uid="{00000000-0005-0000-0000-00000C060000}"/>
    <cellStyle name="Normalny 11 3 4" xfId="1366" xr:uid="{00000000-0005-0000-0000-00000D060000}"/>
    <cellStyle name="Normalny 11 3 4 2" xfId="1367" xr:uid="{00000000-0005-0000-0000-00000E060000}"/>
    <cellStyle name="Normalny 11 3 5" xfId="1368" xr:uid="{00000000-0005-0000-0000-00000F060000}"/>
    <cellStyle name="Normalny 11 3_RPP" xfId="1369" xr:uid="{00000000-0005-0000-0000-000010060000}"/>
    <cellStyle name="Normalny 11 4" xfId="1370" xr:uid="{00000000-0005-0000-0000-000011060000}"/>
    <cellStyle name="Normalny 11 4 2" xfId="1371" xr:uid="{00000000-0005-0000-0000-000012060000}"/>
    <cellStyle name="Normalny 11 4 2 2" xfId="1372" xr:uid="{00000000-0005-0000-0000-000013060000}"/>
    <cellStyle name="Normalny 11 4 2 2 2" xfId="1373" xr:uid="{00000000-0005-0000-0000-000014060000}"/>
    <cellStyle name="Normalny 11 4 2 3" xfId="1374" xr:uid="{00000000-0005-0000-0000-000015060000}"/>
    <cellStyle name="Normalny 11 4 2_RPP" xfId="1375" xr:uid="{00000000-0005-0000-0000-000016060000}"/>
    <cellStyle name="Normalny 11 4 3" xfId="1376" xr:uid="{00000000-0005-0000-0000-000017060000}"/>
    <cellStyle name="Normalny 11 4 3 2" xfId="1377" xr:uid="{00000000-0005-0000-0000-000018060000}"/>
    <cellStyle name="Normalny 11 4 4" xfId="1378" xr:uid="{00000000-0005-0000-0000-000019060000}"/>
    <cellStyle name="Normalny 11 4_RPP" xfId="1379" xr:uid="{00000000-0005-0000-0000-00001A060000}"/>
    <cellStyle name="Normalny 11 5" xfId="1380" xr:uid="{00000000-0005-0000-0000-00001B060000}"/>
    <cellStyle name="Normalny 11 5 2" xfId="1381" xr:uid="{00000000-0005-0000-0000-00001C060000}"/>
    <cellStyle name="Normalny 11 5 2 2" xfId="1382" xr:uid="{00000000-0005-0000-0000-00001D060000}"/>
    <cellStyle name="Normalny 11 5 3" xfId="1383" xr:uid="{00000000-0005-0000-0000-00001E060000}"/>
    <cellStyle name="Normalny 11 5_RPP" xfId="1384" xr:uid="{00000000-0005-0000-0000-00001F060000}"/>
    <cellStyle name="Normalny 11 6" xfId="1385" xr:uid="{00000000-0005-0000-0000-000020060000}"/>
    <cellStyle name="Normalny 11 6 2" xfId="1386" xr:uid="{00000000-0005-0000-0000-000021060000}"/>
    <cellStyle name="Normalny 11 7" xfId="1387" xr:uid="{00000000-0005-0000-0000-000022060000}"/>
    <cellStyle name="Normalny 11_RPP" xfId="1388" xr:uid="{00000000-0005-0000-0000-000023060000}"/>
    <cellStyle name="Normalny 12" xfId="1389" xr:uid="{00000000-0005-0000-0000-000024060000}"/>
    <cellStyle name="Normalny 12 2" xfId="1390" xr:uid="{00000000-0005-0000-0000-000025060000}"/>
    <cellStyle name="Normalny 12 2 2" xfId="1391" xr:uid="{00000000-0005-0000-0000-000026060000}"/>
    <cellStyle name="Normalny 12 2 2 2" xfId="2100" xr:uid="{00000000-0005-0000-0000-000027060000}"/>
    <cellStyle name="Normalny 12 2 2 2 2" xfId="2476" xr:uid="{00000000-0005-0000-0000-000028060000}"/>
    <cellStyle name="Normalny 12 2 2 3" xfId="2291" xr:uid="{00000000-0005-0000-0000-000029060000}"/>
    <cellStyle name="Normalny 12 2 3" xfId="2099" xr:uid="{00000000-0005-0000-0000-00002A060000}"/>
    <cellStyle name="Normalny 12 2 3 2" xfId="2475" xr:uid="{00000000-0005-0000-0000-00002B060000}"/>
    <cellStyle name="Normalny 12 2 4" xfId="2290" xr:uid="{00000000-0005-0000-0000-00002C060000}"/>
    <cellStyle name="Normalny 12 3" xfId="1392" xr:uid="{00000000-0005-0000-0000-00002D060000}"/>
    <cellStyle name="Normalny 12 3 2" xfId="1393" xr:uid="{00000000-0005-0000-0000-00002E060000}"/>
    <cellStyle name="Normalny 12 3 2 2" xfId="2102" xr:uid="{00000000-0005-0000-0000-00002F060000}"/>
    <cellStyle name="Normalny 12 3 2 2 2" xfId="2478" xr:uid="{00000000-0005-0000-0000-000030060000}"/>
    <cellStyle name="Normalny 12 3 2 3" xfId="2293" xr:uid="{00000000-0005-0000-0000-000031060000}"/>
    <cellStyle name="Normalny 12 3 3" xfId="2101" xr:uid="{00000000-0005-0000-0000-000032060000}"/>
    <cellStyle name="Normalny 12 3 3 2" xfId="2477" xr:uid="{00000000-0005-0000-0000-000033060000}"/>
    <cellStyle name="Normalny 12 3 4" xfId="2292" xr:uid="{00000000-0005-0000-0000-000034060000}"/>
    <cellStyle name="Normalny 12 4" xfId="1394" xr:uid="{00000000-0005-0000-0000-000035060000}"/>
    <cellStyle name="Normalny 12 4 2" xfId="2103" xr:uid="{00000000-0005-0000-0000-000036060000}"/>
    <cellStyle name="Normalny 12 4 2 2" xfId="2479" xr:uid="{00000000-0005-0000-0000-000037060000}"/>
    <cellStyle name="Normalny 12 4 3" xfId="2294" xr:uid="{00000000-0005-0000-0000-000038060000}"/>
    <cellStyle name="Normalny 12 5" xfId="1395" xr:uid="{00000000-0005-0000-0000-000039060000}"/>
    <cellStyle name="Normalny 12 6" xfId="2098" xr:uid="{00000000-0005-0000-0000-00003A060000}"/>
    <cellStyle name="Normalny 12 6 2" xfId="2474" xr:uid="{00000000-0005-0000-0000-00003B060000}"/>
    <cellStyle name="Normalny 12 7" xfId="2289" xr:uid="{00000000-0005-0000-0000-00003C060000}"/>
    <cellStyle name="Normalny 13" xfId="1396" xr:uid="{00000000-0005-0000-0000-00003D060000}"/>
    <cellStyle name="Normalny 13 2" xfId="1397" xr:uid="{00000000-0005-0000-0000-00003E060000}"/>
    <cellStyle name="Normalny 13 2 2" xfId="1398" xr:uid="{00000000-0005-0000-0000-00003F060000}"/>
    <cellStyle name="Normalny 13 2 2 2" xfId="1399" xr:uid="{00000000-0005-0000-0000-000040060000}"/>
    <cellStyle name="Normalny 13 2 2 2 2" xfId="1400" xr:uid="{00000000-0005-0000-0000-000041060000}"/>
    <cellStyle name="Normalny 13 2 2 3" xfId="1401" xr:uid="{00000000-0005-0000-0000-000042060000}"/>
    <cellStyle name="Normalny 13 2 2_RPP" xfId="1402" xr:uid="{00000000-0005-0000-0000-000043060000}"/>
    <cellStyle name="Normalny 13 2 3" xfId="1403" xr:uid="{00000000-0005-0000-0000-000044060000}"/>
    <cellStyle name="Normalny 13 2 3 2" xfId="1404" xr:uid="{00000000-0005-0000-0000-000045060000}"/>
    <cellStyle name="Normalny 13 2 4" xfId="1405" xr:uid="{00000000-0005-0000-0000-000046060000}"/>
    <cellStyle name="Normalny 13 2_RPP" xfId="1406" xr:uid="{00000000-0005-0000-0000-000047060000}"/>
    <cellStyle name="Normalny 13 3" xfId="1407" xr:uid="{00000000-0005-0000-0000-000048060000}"/>
    <cellStyle name="Normalny 13 3 2" xfId="1408" xr:uid="{00000000-0005-0000-0000-000049060000}"/>
    <cellStyle name="Normalny 13 3 2 2" xfId="1409" xr:uid="{00000000-0005-0000-0000-00004A060000}"/>
    <cellStyle name="Normalny 13 3 3" xfId="1410" xr:uid="{00000000-0005-0000-0000-00004B060000}"/>
    <cellStyle name="Normalny 13 3_RPP" xfId="1411" xr:uid="{00000000-0005-0000-0000-00004C060000}"/>
    <cellStyle name="Normalny 13 4" xfId="1412" xr:uid="{00000000-0005-0000-0000-00004D060000}"/>
    <cellStyle name="Normalny 13 4 2" xfId="1413" xr:uid="{00000000-0005-0000-0000-00004E060000}"/>
    <cellStyle name="Normalny 13 5" xfId="1414" xr:uid="{00000000-0005-0000-0000-00004F060000}"/>
    <cellStyle name="Normalny 13_RPP" xfId="1415" xr:uid="{00000000-0005-0000-0000-000050060000}"/>
    <cellStyle name="Normalny 14" xfId="1416" xr:uid="{00000000-0005-0000-0000-000051060000}"/>
    <cellStyle name="Normalny 15" xfId="1417" xr:uid="{00000000-0005-0000-0000-000052060000}"/>
    <cellStyle name="Normalny 15 2" xfId="1418" xr:uid="{00000000-0005-0000-0000-000053060000}"/>
    <cellStyle name="Normalny 15 2 2" xfId="1419" xr:uid="{00000000-0005-0000-0000-000054060000}"/>
    <cellStyle name="Normalny 15 2 2 2" xfId="1420" xr:uid="{00000000-0005-0000-0000-000055060000}"/>
    <cellStyle name="Normalny 15 2 2 2 2" xfId="1421" xr:uid="{00000000-0005-0000-0000-000056060000}"/>
    <cellStyle name="Normalny 15 2 2 3" xfId="1422" xr:uid="{00000000-0005-0000-0000-000057060000}"/>
    <cellStyle name="Normalny 15 2 2_RPP" xfId="1423" xr:uid="{00000000-0005-0000-0000-000058060000}"/>
    <cellStyle name="Normalny 15 2 3" xfId="1424" xr:uid="{00000000-0005-0000-0000-000059060000}"/>
    <cellStyle name="Normalny 15 2 3 2" xfId="1425" xr:uid="{00000000-0005-0000-0000-00005A060000}"/>
    <cellStyle name="Normalny 15 2 4" xfId="1426" xr:uid="{00000000-0005-0000-0000-00005B060000}"/>
    <cellStyle name="Normalny 15 2_RPP" xfId="1427" xr:uid="{00000000-0005-0000-0000-00005C060000}"/>
    <cellStyle name="Normalny 15 3" xfId="1428" xr:uid="{00000000-0005-0000-0000-00005D060000}"/>
    <cellStyle name="Normalny 15 3 2" xfId="1429" xr:uid="{00000000-0005-0000-0000-00005E060000}"/>
    <cellStyle name="Normalny 15 3 2 2" xfId="1430" xr:uid="{00000000-0005-0000-0000-00005F060000}"/>
    <cellStyle name="Normalny 15 3 3" xfId="1431" xr:uid="{00000000-0005-0000-0000-000060060000}"/>
    <cellStyle name="Normalny 15 3_RPP" xfId="1432" xr:uid="{00000000-0005-0000-0000-000061060000}"/>
    <cellStyle name="Normalny 15 4" xfId="1433" xr:uid="{00000000-0005-0000-0000-000062060000}"/>
    <cellStyle name="Normalny 15 4 2" xfId="1434" xr:uid="{00000000-0005-0000-0000-000063060000}"/>
    <cellStyle name="Normalny 15 5" xfId="1435" xr:uid="{00000000-0005-0000-0000-000064060000}"/>
    <cellStyle name="Normalny 15 6" xfId="1436" xr:uid="{00000000-0005-0000-0000-000065060000}"/>
    <cellStyle name="Normalny 15_RPP" xfId="1437" xr:uid="{00000000-0005-0000-0000-000066060000}"/>
    <cellStyle name="Normalny 16" xfId="1438" xr:uid="{00000000-0005-0000-0000-000067060000}"/>
    <cellStyle name="Normalny 16 2" xfId="1439" xr:uid="{00000000-0005-0000-0000-000068060000}"/>
    <cellStyle name="Normalny 16 2 2" xfId="1440" xr:uid="{00000000-0005-0000-0000-000069060000}"/>
    <cellStyle name="Normalny 16 2 2 2" xfId="1441" xr:uid="{00000000-0005-0000-0000-00006A060000}"/>
    <cellStyle name="Normalny 16 2 3" xfId="1442" xr:uid="{00000000-0005-0000-0000-00006B060000}"/>
    <cellStyle name="Normalny 16 2_RPP" xfId="1443" xr:uid="{00000000-0005-0000-0000-00006C060000}"/>
    <cellStyle name="Normalny 16 3" xfId="1444" xr:uid="{00000000-0005-0000-0000-00006D060000}"/>
    <cellStyle name="Normalny 16 3 2" xfId="1445" xr:uid="{00000000-0005-0000-0000-00006E060000}"/>
    <cellStyle name="Normalny 16 4" xfId="1446" xr:uid="{00000000-0005-0000-0000-00006F060000}"/>
    <cellStyle name="Normalny 16 5" xfId="1447" xr:uid="{00000000-0005-0000-0000-000070060000}"/>
    <cellStyle name="Normalny 16_RPP" xfId="1448" xr:uid="{00000000-0005-0000-0000-000071060000}"/>
    <cellStyle name="Normalny 17" xfId="1449" xr:uid="{00000000-0005-0000-0000-000072060000}"/>
    <cellStyle name="Normalny 17 2" xfId="1450" xr:uid="{00000000-0005-0000-0000-000073060000}"/>
    <cellStyle name="Normalny 17 2 2" xfId="1451" xr:uid="{00000000-0005-0000-0000-000074060000}"/>
    <cellStyle name="Normalny 17 2 2 2" xfId="1452" xr:uid="{00000000-0005-0000-0000-000075060000}"/>
    <cellStyle name="Normalny 17 2 3" xfId="1453" xr:uid="{00000000-0005-0000-0000-000076060000}"/>
    <cellStyle name="Normalny 17 2_RPP" xfId="1454" xr:uid="{00000000-0005-0000-0000-000077060000}"/>
    <cellStyle name="Normalny 17 3" xfId="1455" xr:uid="{00000000-0005-0000-0000-000078060000}"/>
    <cellStyle name="Normalny 17 3 2" xfId="1456" xr:uid="{00000000-0005-0000-0000-000079060000}"/>
    <cellStyle name="Normalny 17 4" xfId="1457" xr:uid="{00000000-0005-0000-0000-00007A060000}"/>
    <cellStyle name="Normalny 17 5" xfId="1458" xr:uid="{00000000-0005-0000-0000-00007B060000}"/>
    <cellStyle name="Normalny 17_RPP" xfId="1459" xr:uid="{00000000-0005-0000-0000-00007C060000}"/>
    <cellStyle name="Normalny 18" xfId="1460" xr:uid="{00000000-0005-0000-0000-00007D060000}"/>
    <cellStyle name="Normalny 18 2" xfId="1461" xr:uid="{00000000-0005-0000-0000-00007E060000}"/>
    <cellStyle name="Normalny 18 2 2" xfId="1462" xr:uid="{00000000-0005-0000-0000-00007F060000}"/>
    <cellStyle name="Normalny 18 2 2 2" xfId="1463" xr:uid="{00000000-0005-0000-0000-000080060000}"/>
    <cellStyle name="Normalny 18 2 3" xfId="1464" xr:uid="{00000000-0005-0000-0000-000081060000}"/>
    <cellStyle name="Normalny 18 2_RPP" xfId="1465" xr:uid="{00000000-0005-0000-0000-000082060000}"/>
    <cellStyle name="Normalny 18 3" xfId="1466" xr:uid="{00000000-0005-0000-0000-000083060000}"/>
    <cellStyle name="Normalny 18 3 2" xfId="1467" xr:uid="{00000000-0005-0000-0000-000084060000}"/>
    <cellStyle name="Normalny 18 4" xfId="1468" xr:uid="{00000000-0005-0000-0000-000085060000}"/>
    <cellStyle name="Normalny 18_RPP" xfId="1469" xr:uid="{00000000-0005-0000-0000-000086060000}"/>
    <cellStyle name="Normalny 19" xfId="1470" xr:uid="{00000000-0005-0000-0000-000087060000}"/>
    <cellStyle name="Normalny 19 2" xfId="1471" xr:uid="{00000000-0005-0000-0000-000088060000}"/>
    <cellStyle name="Normalny 19_RPP2012" xfId="1472" xr:uid="{00000000-0005-0000-0000-000089060000}"/>
    <cellStyle name="Normalny 2" xfId="9" xr:uid="{00000000-0005-0000-0000-00008A060000}"/>
    <cellStyle name="Normalny 2 2" xfId="1473" xr:uid="{00000000-0005-0000-0000-00008B060000}"/>
    <cellStyle name="Normalny 2 3" xfId="1474" xr:uid="{00000000-0005-0000-0000-00008C060000}"/>
    <cellStyle name="Normalny 2 4" xfId="1475" xr:uid="{00000000-0005-0000-0000-00008D060000}"/>
    <cellStyle name="Normalny 2_Bilans 2012 Forte" xfId="1476" xr:uid="{00000000-0005-0000-0000-00008E060000}"/>
    <cellStyle name="Normalny 20" xfId="1477" xr:uid="{00000000-0005-0000-0000-00008F060000}"/>
    <cellStyle name="Normalny 20 2" xfId="1478" xr:uid="{00000000-0005-0000-0000-000090060000}"/>
    <cellStyle name="Normalny 20 2 2" xfId="1479" xr:uid="{00000000-0005-0000-0000-000091060000}"/>
    <cellStyle name="Normalny 20 3" xfId="1480" xr:uid="{00000000-0005-0000-0000-000092060000}"/>
    <cellStyle name="Normalny 20_RPP" xfId="1481" xr:uid="{00000000-0005-0000-0000-000093060000}"/>
    <cellStyle name="Normalny 21" xfId="1482" xr:uid="{00000000-0005-0000-0000-000094060000}"/>
    <cellStyle name="Normalny 21 2" xfId="1483" xr:uid="{00000000-0005-0000-0000-000095060000}"/>
    <cellStyle name="Normalny 21 3" xfId="1484" xr:uid="{00000000-0005-0000-0000-000096060000}"/>
    <cellStyle name="Normalny 21_RPP" xfId="1485" xr:uid="{00000000-0005-0000-0000-000097060000}"/>
    <cellStyle name="Normalny 22" xfId="1486" xr:uid="{00000000-0005-0000-0000-000098060000}"/>
    <cellStyle name="Normalny 22 2" xfId="1487" xr:uid="{00000000-0005-0000-0000-000099060000}"/>
    <cellStyle name="Normalny 23" xfId="1488" xr:uid="{00000000-0005-0000-0000-00009A060000}"/>
    <cellStyle name="Normalny 23 2" xfId="1489" xr:uid="{00000000-0005-0000-0000-00009B060000}"/>
    <cellStyle name="Normalny 24" xfId="1490" xr:uid="{00000000-0005-0000-0000-00009C060000}"/>
    <cellStyle name="Normalny 24 2" xfId="1491" xr:uid="{00000000-0005-0000-0000-00009D060000}"/>
    <cellStyle name="Normalny 25" xfId="1492" xr:uid="{00000000-0005-0000-0000-00009E060000}"/>
    <cellStyle name="Normalny 25 2" xfId="1493" xr:uid="{00000000-0005-0000-0000-00009F060000}"/>
    <cellStyle name="Normalny 26" xfId="1494" xr:uid="{00000000-0005-0000-0000-0000A0060000}"/>
    <cellStyle name="Normalny 26 2" xfId="1495" xr:uid="{00000000-0005-0000-0000-0000A1060000}"/>
    <cellStyle name="Normalny 27" xfId="1496" xr:uid="{00000000-0005-0000-0000-0000A2060000}"/>
    <cellStyle name="Normalny 27 2" xfId="1497" xr:uid="{00000000-0005-0000-0000-0000A3060000}"/>
    <cellStyle name="Normalny 28" xfId="1498" xr:uid="{00000000-0005-0000-0000-0000A4060000}"/>
    <cellStyle name="Normalny 28 2" xfId="1499" xr:uid="{00000000-0005-0000-0000-0000A5060000}"/>
    <cellStyle name="Normalny 29" xfId="1500" xr:uid="{00000000-0005-0000-0000-0000A6060000}"/>
    <cellStyle name="Normalny 29 2" xfId="1501" xr:uid="{00000000-0005-0000-0000-0000A7060000}"/>
    <cellStyle name="Normalny 3" xfId="1502" xr:uid="{00000000-0005-0000-0000-0000A8060000}"/>
    <cellStyle name="Normalny 3 2" xfId="1503" xr:uid="{00000000-0005-0000-0000-0000A9060000}"/>
    <cellStyle name="Normalny 3 2 2" xfId="1504" xr:uid="{00000000-0005-0000-0000-0000AA060000}"/>
    <cellStyle name="Normalny 3 3" xfId="1505" xr:uid="{00000000-0005-0000-0000-0000AB060000}"/>
    <cellStyle name="Normalny 3 3 2" xfId="1506" xr:uid="{00000000-0005-0000-0000-0000AC060000}"/>
    <cellStyle name="Normalny 3 4" xfId="1507" xr:uid="{00000000-0005-0000-0000-0000AD060000}"/>
    <cellStyle name="Normalny 3 5" xfId="1508" xr:uid="{00000000-0005-0000-0000-0000AE060000}"/>
    <cellStyle name="Normalny 3 5 2" xfId="1509" xr:uid="{00000000-0005-0000-0000-0000AF060000}"/>
    <cellStyle name="Normalny 3 5 2 2" xfId="1510" xr:uid="{00000000-0005-0000-0000-0000B0060000}"/>
    <cellStyle name="Normalny 3 5 2 2 2" xfId="2106" xr:uid="{00000000-0005-0000-0000-0000B1060000}"/>
    <cellStyle name="Normalny 3 5 2 2 2 2" xfId="2482" xr:uid="{00000000-0005-0000-0000-0000B2060000}"/>
    <cellStyle name="Normalny 3 5 2 2 3" xfId="2297" xr:uid="{00000000-0005-0000-0000-0000B3060000}"/>
    <cellStyle name="Normalny 3 5 2 3" xfId="2105" xr:uid="{00000000-0005-0000-0000-0000B4060000}"/>
    <cellStyle name="Normalny 3 5 2 3 2" xfId="2481" xr:uid="{00000000-0005-0000-0000-0000B5060000}"/>
    <cellStyle name="Normalny 3 5 2 4" xfId="2296" xr:uid="{00000000-0005-0000-0000-0000B6060000}"/>
    <cellStyle name="Normalny 3 5 3" xfId="1511" xr:uid="{00000000-0005-0000-0000-0000B7060000}"/>
    <cellStyle name="Normalny 3 5 3 2" xfId="1512" xr:uid="{00000000-0005-0000-0000-0000B8060000}"/>
    <cellStyle name="Normalny 3 5 3 2 2" xfId="2108" xr:uid="{00000000-0005-0000-0000-0000B9060000}"/>
    <cellStyle name="Normalny 3 5 3 2 2 2" xfId="2484" xr:uid="{00000000-0005-0000-0000-0000BA060000}"/>
    <cellStyle name="Normalny 3 5 3 2 3" xfId="2299" xr:uid="{00000000-0005-0000-0000-0000BB060000}"/>
    <cellStyle name="Normalny 3 5 3 3" xfId="2107" xr:uid="{00000000-0005-0000-0000-0000BC060000}"/>
    <cellStyle name="Normalny 3 5 3 3 2" xfId="2483" xr:uid="{00000000-0005-0000-0000-0000BD060000}"/>
    <cellStyle name="Normalny 3 5 3 4" xfId="2298" xr:uid="{00000000-0005-0000-0000-0000BE060000}"/>
    <cellStyle name="Normalny 3 5 4" xfId="1513" xr:uid="{00000000-0005-0000-0000-0000BF060000}"/>
    <cellStyle name="Normalny 3 5 4 2" xfId="2109" xr:uid="{00000000-0005-0000-0000-0000C0060000}"/>
    <cellStyle name="Normalny 3 5 4 2 2" xfId="2485" xr:uid="{00000000-0005-0000-0000-0000C1060000}"/>
    <cellStyle name="Normalny 3 5 4 3" xfId="2300" xr:uid="{00000000-0005-0000-0000-0000C2060000}"/>
    <cellStyle name="Normalny 3 5 5" xfId="2104" xr:uid="{00000000-0005-0000-0000-0000C3060000}"/>
    <cellStyle name="Normalny 3 5 5 2" xfId="2480" xr:uid="{00000000-0005-0000-0000-0000C4060000}"/>
    <cellStyle name="Normalny 3 5 6" xfId="2295" xr:uid="{00000000-0005-0000-0000-0000C5060000}"/>
    <cellStyle name="Normalny 3 6" xfId="1514" xr:uid="{00000000-0005-0000-0000-0000C6060000}"/>
    <cellStyle name="Normalny 3 6 2" xfId="1515" xr:uid="{00000000-0005-0000-0000-0000C7060000}"/>
    <cellStyle name="Normalny 3 6 2 2" xfId="2111" xr:uid="{00000000-0005-0000-0000-0000C8060000}"/>
    <cellStyle name="Normalny 3 6 2 2 2" xfId="2487" xr:uid="{00000000-0005-0000-0000-0000C9060000}"/>
    <cellStyle name="Normalny 3 6 2 3" xfId="2302" xr:uid="{00000000-0005-0000-0000-0000CA060000}"/>
    <cellStyle name="Normalny 3 6 3" xfId="2110" xr:uid="{00000000-0005-0000-0000-0000CB060000}"/>
    <cellStyle name="Normalny 3 6 3 2" xfId="2486" xr:uid="{00000000-0005-0000-0000-0000CC060000}"/>
    <cellStyle name="Normalny 3 6 4" xfId="2301" xr:uid="{00000000-0005-0000-0000-0000CD060000}"/>
    <cellStyle name="Normalny 3_Bilans 2012 Forte" xfId="1516" xr:uid="{00000000-0005-0000-0000-0000CE060000}"/>
    <cellStyle name="Normalny 30" xfId="1517" xr:uid="{00000000-0005-0000-0000-0000CF060000}"/>
    <cellStyle name="Normalny 30 2" xfId="1518" xr:uid="{00000000-0005-0000-0000-0000D0060000}"/>
    <cellStyle name="Normalny 31" xfId="1519" xr:uid="{00000000-0005-0000-0000-0000D1060000}"/>
    <cellStyle name="Normalny 31 2" xfId="1520" xr:uid="{00000000-0005-0000-0000-0000D2060000}"/>
    <cellStyle name="Normalny 32" xfId="1521" xr:uid="{00000000-0005-0000-0000-0000D3060000}"/>
    <cellStyle name="Normalny 32 2" xfId="1522" xr:uid="{00000000-0005-0000-0000-0000D4060000}"/>
    <cellStyle name="Normalny 33" xfId="1523" xr:uid="{00000000-0005-0000-0000-0000D5060000}"/>
    <cellStyle name="Normalny 33 2" xfId="1524" xr:uid="{00000000-0005-0000-0000-0000D6060000}"/>
    <cellStyle name="Normalny 34" xfId="1525" xr:uid="{00000000-0005-0000-0000-0000D7060000}"/>
    <cellStyle name="Normalny 34 2" xfId="1526" xr:uid="{00000000-0005-0000-0000-0000D8060000}"/>
    <cellStyle name="Normalny 35" xfId="1527" xr:uid="{00000000-0005-0000-0000-0000D9060000}"/>
    <cellStyle name="Normalny 35 2" xfId="1528" xr:uid="{00000000-0005-0000-0000-0000DA060000}"/>
    <cellStyle name="Normalny 36" xfId="1529" xr:uid="{00000000-0005-0000-0000-0000DB060000}"/>
    <cellStyle name="Normalny 36 2" xfId="1530" xr:uid="{00000000-0005-0000-0000-0000DC060000}"/>
    <cellStyle name="Normalny 37" xfId="1531" xr:uid="{00000000-0005-0000-0000-0000DD060000}"/>
    <cellStyle name="Normalny 37 2" xfId="1532" xr:uid="{00000000-0005-0000-0000-0000DE060000}"/>
    <cellStyle name="Normalny 38" xfId="1533" xr:uid="{00000000-0005-0000-0000-0000DF060000}"/>
    <cellStyle name="Normalny 38 2" xfId="1534" xr:uid="{00000000-0005-0000-0000-0000E0060000}"/>
    <cellStyle name="Normalny 39" xfId="1535" xr:uid="{00000000-0005-0000-0000-0000E1060000}"/>
    <cellStyle name="Normalny 39 2" xfId="1536" xr:uid="{00000000-0005-0000-0000-0000E2060000}"/>
    <cellStyle name="Normalny 4" xfId="1537" xr:uid="{00000000-0005-0000-0000-0000E3060000}"/>
    <cellStyle name="Normalny 4 2" xfId="1538" xr:uid="{00000000-0005-0000-0000-0000E4060000}"/>
    <cellStyle name="Normalny 4_Saldo" xfId="1539" xr:uid="{00000000-0005-0000-0000-0000E5060000}"/>
    <cellStyle name="Normalny 40" xfId="1540" xr:uid="{00000000-0005-0000-0000-0000E6060000}"/>
    <cellStyle name="Normalny 40 2" xfId="1541" xr:uid="{00000000-0005-0000-0000-0000E7060000}"/>
    <cellStyle name="Normalny 41" xfId="1542" xr:uid="{00000000-0005-0000-0000-0000E8060000}"/>
    <cellStyle name="Normalny 41 2" xfId="1543" xr:uid="{00000000-0005-0000-0000-0000E9060000}"/>
    <cellStyle name="Normalny 41 3" xfId="1544" xr:uid="{00000000-0005-0000-0000-0000EA060000}"/>
    <cellStyle name="Normalny 41 3 2" xfId="2113" xr:uid="{00000000-0005-0000-0000-0000EB060000}"/>
    <cellStyle name="Normalny 41 3 2 2" xfId="2489" xr:uid="{00000000-0005-0000-0000-0000EC060000}"/>
    <cellStyle name="Normalny 41 3 3" xfId="2304" xr:uid="{00000000-0005-0000-0000-0000ED060000}"/>
    <cellStyle name="Normalny 41 4" xfId="2112" xr:uid="{00000000-0005-0000-0000-0000EE060000}"/>
    <cellStyle name="Normalny 41 4 2" xfId="2488" xr:uid="{00000000-0005-0000-0000-0000EF060000}"/>
    <cellStyle name="Normalny 41 5" xfId="2303" xr:uid="{00000000-0005-0000-0000-0000F0060000}"/>
    <cellStyle name="Normalny 42" xfId="1545" xr:uid="{00000000-0005-0000-0000-0000F1060000}"/>
    <cellStyle name="Normalny 42 2" xfId="1546" xr:uid="{00000000-0005-0000-0000-0000F2060000}"/>
    <cellStyle name="Normalny 42 3" xfId="1547" xr:uid="{00000000-0005-0000-0000-0000F3060000}"/>
    <cellStyle name="Normalny 42 3 2" xfId="2115" xr:uid="{00000000-0005-0000-0000-0000F4060000}"/>
    <cellStyle name="Normalny 42 3 2 2" xfId="2491" xr:uid="{00000000-0005-0000-0000-0000F5060000}"/>
    <cellStyle name="Normalny 42 3 3" xfId="2306" xr:uid="{00000000-0005-0000-0000-0000F6060000}"/>
    <cellStyle name="Normalny 42 4" xfId="2114" xr:uid="{00000000-0005-0000-0000-0000F7060000}"/>
    <cellStyle name="Normalny 42 4 2" xfId="2490" xr:uid="{00000000-0005-0000-0000-0000F8060000}"/>
    <cellStyle name="Normalny 42 5" xfId="2305" xr:uid="{00000000-0005-0000-0000-0000F9060000}"/>
    <cellStyle name="Normalny 43" xfId="1548" xr:uid="{00000000-0005-0000-0000-0000FA060000}"/>
    <cellStyle name="Normalny 43 2" xfId="1549" xr:uid="{00000000-0005-0000-0000-0000FB060000}"/>
    <cellStyle name="Normalny 43 2 2" xfId="1550" xr:uid="{00000000-0005-0000-0000-0000FC060000}"/>
    <cellStyle name="Normalny 43 2 2 2" xfId="2118" xr:uid="{00000000-0005-0000-0000-0000FD060000}"/>
    <cellStyle name="Normalny 43 2 2 2 2" xfId="2494" xr:uid="{00000000-0005-0000-0000-0000FE060000}"/>
    <cellStyle name="Normalny 43 2 2 3" xfId="2309" xr:uid="{00000000-0005-0000-0000-0000FF060000}"/>
    <cellStyle name="Normalny 43 2 3" xfId="2117" xr:uid="{00000000-0005-0000-0000-000000070000}"/>
    <cellStyle name="Normalny 43 2 3 2" xfId="2493" xr:uid="{00000000-0005-0000-0000-000001070000}"/>
    <cellStyle name="Normalny 43 2 4" xfId="2308" xr:uid="{00000000-0005-0000-0000-000002070000}"/>
    <cellStyle name="Normalny 43 3" xfId="1551" xr:uid="{00000000-0005-0000-0000-000003070000}"/>
    <cellStyle name="Normalny 43 3 2" xfId="2119" xr:uid="{00000000-0005-0000-0000-000004070000}"/>
    <cellStyle name="Normalny 43 3 2 2" xfId="2495" xr:uid="{00000000-0005-0000-0000-000005070000}"/>
    <cellStyle name="Normalny 43 3 3" xfId="2310" xr:uid="{00000000-0005-0000-0000-000006070000}"/>
    <cellStyle name="Normalny 43 4" xfId="2116" xr:uid="{00000000-0005-0000-0000-000007070000}"/>
    <cellStyle name="Normalny 43 4 2" xfId="2492" xr:uid="{00000000-0005-0000-0000-000008070000}"/>
    <cellStyle name="Normalny 43 5" xfId="2307" xr:uid="{00000000-0005-0000-0000-000009070000}"/>
    <cellStyle name="Normalny 44" xfId="1552" xr:uid="{00000000-0005-0000-0000-00000A070000}"/>
    <cellStyle name="Normalny 44 2" xfId="1553" xr:uid="{00000000-0005-0000-0000-00000B070000}"/>
    <cellStyle name="Normalny 44 2 2" xfId="1554" xr:uid="{00000000-0005-0000-0000-00000C070000}"/>
    <cellStyle name="Normalny 44 2 2 2" xfId="2122" xr:uid="{00000000-0005-0000-0000-00000D070000}"/>
    <cellStyle name="Normalny 44 2 2 2 2" xfId="2498" xr:uid="{00000000-0005-0000-0000-00000E070000}"/>
    <cellStyle name="Normalny 44 2 2 3" xfId="2313" xr:uid="{00000000-0005-0000-0000-00000F070000}"/>
    <cellStyle name="Normalny 44 2 3" xfId="2121" xr:uid="{00000000-0005-0000-0000-000010070000}"/>
    <cellStyle name="Normalny 44 2 3 2" xfId="2497" xr:uid="{00000000-0005-0000-0000-000011070000}"/>
    <cellStyle name="Normalny 44 2 4" xfId="2312" xr:uid="{00000000-0005-0000-0000-000012070000}"/>
    <cellStyle name="Normalny 44 3" xfId="1555" xr:uid="{00000000-0005-0000-0000-000013070000}"/>
    <cellStyle name="Normalny 44 3 2" xfId="2123" xr:uid="{00000000-0005-0000-0000-000014070000}"/>
    <cellStyle name="Normalny 44 3 2 2" xfId="2499" xr:uid="{00000000-0005-0000-0000-000015070000}"/>
    <cellStyle name="Normalny 44 3 3" xfId="2314" xr:uid="{00000000-0005-0000-0000-000016070000}"/>
    <cellStyle name="Normalny 44 4" xfId="2120" xr:uid="{00000000-0005-0000-0000-000017070000}"/>
    <cellStyle name="Normalny 44 4 2" xfId="2496" xr:uid="{00000000-0005-0000-0000-000018070000}"/>
    <cellStyle name="Normalny 44 5" xfId="2311" xr:uid="{00000000-0005-0000-0000-000019070000}"/>
    <cellStyle name="Normalny 45" xfId="1556" xr:uid="{00000000-0005-0000-0000-00001A070000}"/>
    <cellStyle name="Normalny 45 2" xfId="1557" xr:uid="{00000000-0005-0000-0000-00001B070000}"/>
    <cellStyle name="Normalny 45 2 2" xfId="1558" xr:uid="{00000000-0005-0000-0000-00001C070000}"/>
    <cellStyle name="Normalny 45 2 2 2" xfId="2126" xr:uid="{00000000-0005-0000-0000-00001D070000}"/>
    <cellStyle name="Normalny 45 2 2 2 2" xfId="2502" xr:uid="{00000000-0005-0000-0000-00001E070000}"/>
    <cellStyle name="Normalny 45 2 2 3" xfId="2317" xr:uid="{00000000-0005-0000-0000-00001F070000}"/>
    <cellStyle name="Normalny 45 2 3" xfId="2125" xr:uid="{00000000-0005-0000-0000-000020070000}"/>
    <cellStyle name="Normalny 45 2 3 2" xfId="2501" xr:uid="{00000000-0005-0000-0000-000021070000}"/>
    <cellStyle name="Normalny 45 2 4" xfId="2316" xr:uid="{00000000-0005-0000-0000-000022070000}"/>
    <cellStyle name="Normalny 45 3" xfId="1559" xr:uid="{00000000-0005-0000-0000-000023070000}"/>
    <cellStyle name="Normalny 45 3 2" xfId="2127" xr:uid="{00000000-0005-0000-0000-000024070000}"/>
    <cellStyle name="Normalny 45 3 2 2" xfId="2503" xr:uid="{00000000-0005-0000-0000-000025070000}"/>
    <cellStyle name="Normalny 45 3 3" xfId="2318" xr:uid="{00000000-0005-0000-0000-000026070000}"/>
    <cellStyle name="Normalny 45 4" xfId="2124" xr:uid="{00000000-0005-0000-0000-000027070000}"/>
    <cellStyle name="Normalny 45 4 2" xfId="2500" xr:uid="{00000000-0005-0000-0000-000028070000}"/>
    <cellStyle name="Normalny 45 5" xfId="2315" xr:uid="{00000000-0005-0000-0000-000029070000}"/>
    <cellStyle name="Normalny 46" xfId="1560" xr:uid="{00000000-0005-0000-0000-00002A070000}"/>
    <cellStyle name="Normalny 46 2" xfId="1561" xr:uid="{00000000-0005-0000-0000-00002B070000}"/>
    <cellStyle name="Normalny 46 2 2" xfId="1562" xr:uid="{00000000-0005-0000-0000-00002C070000}"/>
    <cellStyle name="Normalny 46 2 2 2" xfId="2130" xr:uid="{00000000-0005-0000-0000-00002D070000}"/>
    <cellStyle name="Normalny 46 2 2 2 2" xfId="2506" xr:uid="{00000000-0005-0000-0000-00002E070000}"/>
    <cellStyle name="Normalny 46 2 2 3" xfId="2321" xr:uid="{00000000-0005-0000-0000-00002F070000}"/>
    <cellStyle name="Normalny 46 2 3" xfId="2129" xr:uid="{00000000-0005-0000-0000-000030070000}"/>
    <cellStyle name="Normalny 46 2 3 2" xfId="2505" xr:uid="{00000000-0005-0000-0000-000031070000}"/>
    <cellStyle name="Normalny 46 2 4" xfId="2320" xr:uid="{00000000-0005-0000-0000-000032070000}"/>
    <cellStyle name="Normalny 46 3" xfId="1563" xr:uid="{00000000-0005-0000-0000-000033070000}"/>
    <cellStyle name="Normalny 46 3 2" xfId="2131" xr:uid="{00000000-0005-0000-0000-000034070000}"/>
    <cellStyle name="Normalny 46 3 2 2" xfId="2507" xr:uid="{00000000-0005-0000-0000-000035070000}"/>
    <cellStyle name="Normalny 46 3 3" xfId="2322" xr:uid="{00000000-0005-0000-0000-000036070000}"/>
    <cellStyle name="Normalny 46 4" xfId="2128" xr:uid="{00000000-0005-0000-0000-000037070000}"/>
    <cellStyle name="Normalny 46 4 2" xfId="2504" xr:uid="{00000000-0005-0000-0000-000038070000}"/>
    <cellStyle name="Normalny 46 5" xfId="2319" xr:uid="{00000000-0005-0000-0000-000039070000}"/>
    <cellStyle name="Normalny 47" xfId="1564" xr:uid="{00000000-0005-0000-0000-00003A070000}"/>
    <cellStyle name="Normalny 47 2" xfId="1565" xr:uid="{00000000-0005-0000-0000-00003B070000}"/>
    <cellStyle name="Normalny 47 2 2" xfId="1566" xr:uid="{00000000-0005-0000-0000-00003C070000}"/>
    <cellStyle name="Normalny 47 2 2 2" xfId="2134" xr:uid="{00000000-0005-0000-0000-00003D070000}"/>
    <cellStyle name="Normalny 47 2 2 2 2" xfId="2510" xr:uid="{00000000-0005-0000-0000-00003E070000}"/>
    <cellStyle name="Normalny 47 2 2 3" xfId="2325" xr:uid="{00000000-0005-0000-0000-00003F070000}"/>
    <cellStyle name="Normalny 47 2 3" xfId="2133" xr:uid="{00000000-0005-0000-0000-000040070000}"/>
    <cellStyle name="Normalny 47 2 3 2" xfId="2509" xr:uid="{00000000-0005-0000-0000-000041070000}"/>
    <cellStyle name="Normalny 47 2 4" xfId="2324" xr:uid="{00000000-0005-0000-0000-000042070000}"/>
    <cellStyle name="Normalny 47 3" xfId="1567" xr:uid="{00000000-0005-0000-0000-000043070000}"/>
    <cellStyle name="Normalny 47 3 2" xfId="2135" xr:uid="{00000000-0005-0000-0000-000044070000}"/>
    <cellStyle name="Normalny 47 3 2 2" xfId="2511" xr:uid="{00000000-0005-0000-0000-000045070000}"/>
    <cellStyle name="Normalny 47 3 3" xfId="2326" xr:uid="{00000000-0005-0000-0000-000046070000}"/>
    <cellStyle name="Normalny 47 4" xfId="2132" xr:uid="{00000000-0005-0000-0000-000047070000}"/>
    <cellStyle name="Normalny 47 4 2" xfId="2508" xr:uid="{00000000-0005-0000-0000-000048070000}"/>
    <cellStyle name="Normalny 47 5" xfId="2323" xr:uid="{00000000-0005-0000-0000-000049070000}"/>
    <cellStyle name="Normalny 48" xfId="1568" xr:uid="{00000000-0005-0000-0000-00004A070000}"/>
    <cellStyle name="Normalny 48 2" xfId="1569" xr:uid="{00000000-0005-0000-0000-00004B070000}"/>
    <cellStyle name="Normalny 48 2 2" xfId="1570" xr:uid="{00000000-0005-0000-0000-00004C070000}"/>
    <cellStyle name="Normalny 48 2 2 2" xfId="2138" xr:uid="{00000000-0005-0000-0000-00004D070000}"/>
    <cellStyle name="Normalny 48 2 2 2 2" xfId="2514" xr:uid="{00000000-0005-0000-0000-00004E070000}"/>
    <cellStyle name="Normalny 48 2 2 3" xfId="2329" xr:uid="{00000000-0005-0000-0000-00004F070000}"/>
    <cellStyle name="Normalny 48 2 3" xfId="2137" xr:uid="{00000000-0005-0000-0000-000050070000}"/>
    <cellStyle name="Normalny 48 2 3 2" xfId="2513" xr:uid="{00000000-0005-0000-0000-000051070000}"/>
    <cellStyle name="Normalny 48 2 4" xfId="2328" xr:uid="{00000000-0005-0000-0000-000052070000}"/>
    <cellStyle name="Normalny 48 3" xfId="1571" xr:uid="{00000000-0005-0000-0000-000053070000}"/>
    <cellStyle name="Normalny 48 3 2" xfId="2139" xr:uid="{00000000-0005-0000-0000-000054070000}"/>
    <cellStyle name="Normalny 48 3 2 2" xfId="2515" xr:uid="{00000000-0005-0000-0000-000055070000}"/>
    <cellStyle name="Normalny 48 3 3" xfId="2330" xr:uid="{00000000-0005-0000-0000-000056070000}"/>
    <cellStyle name="Normalny 48 4" xfId="2136" xr:uid="{00000000-0005-0000-0000-000057070000}"/>
    <cellStyle name="Normalny 48 4 2" xfId="2512" xr:uid="{00000000-0005-0000-0000-000058070000}"/>
    <cellStyle name="Normalny 48 5" xfId="2327" xr:uid="{00000000-0005-0000-0000-000059070000}"/>
    <cellStyle name="Normalny 49" xfId="1572" xr:uid="{00000000-0005-0000-0000-00005A070000}"/>
    <cellStyle name="Normalny 49 2" xfId="1573" xr:uid="{00000000-0005-0000-0000-00005B070000}"/>
    <cellStyle name="Normalny 49 2 2" xfId="1574" xr:uid="{00000000-0005-0000-0000-00005C070000}"/>
    <cellStyle name="Normalny 49 2 2 2" xfId="2142" xr:uid="{00000000-0005-0000-0000-00005D070000}"/>
    <cellStyle name="Normalny 49 2 2 2 2" xfId="2518" xr:uid="{00000000-0005-0000-0000-00005E070000}"/>
    <cellStyle name="Normalny 49 2 2 3" xfId="2333" xr:uid="{00000000-0005-0000-0000-00005F070000}"/>
    <cellStyle name="Normalny 49 2 3" xfId="2141" xr:uid="{00000000-0005-0000-0000-000060070000}"/>
    <cellStyle name="Normalny 49 2 3 2" xfId="2517" xr:uid="{00000000-0005-0000-0000-000061070000}"/>
    <cellStyle name="Normalny 49 2 4" xfId="2332" xr:uid="{00000000-0005-0000-0000-000062070000}"/>
    <cellStyle name="Normalny 49 3" xfId="1575" xr:uid="{00000000-0005-0000-0000-000063070000}"/>
    <cellStyle name="Normalny 49 3 2" xfId="2143" xr:uid="{00000000-0005-0000-0000-000064070000}"/>
    <cellStyle name="Normalny 49 3 2 2" xfId="2519" xr:uid="{00000000-0005-0000-0000-000065070000}"/>
    <cellStyle name="Normalny 49 3 3" xfId="2334" xr:uid="{00000000-0005-0000-0000-000066070000}"/>
    <cellStyle name="Normalny 49 4" xfId="2140" xr:uid="{00000000-0005-0000-0000-000067070000}"/>
    <cellStyle name="Normalny 49 4 2" xfId="2516" xr:uid="{00000000-0005-0000-0000-000068070000}"/>
    <cellStyle name="Normalny 49 5" xfId="2331" xr:uid="{00000000-0005-0000-0000-000069070000}"/>
    <cellStyle name="Normalny 5" xfId="1576" xr:uid="{00000000-0005-0000-0000-00006A070000}"/>
    <cellStyle name="Normalny 5 2" xfId="1577" xr:uid="{00000000-0005-0000-0000-00006B070000}"/>
    <cellStyle name="Normalny 5 2 2" xfId="2144" xr:uid="{00000000-0005-0000-0000-00006C070000}"/>
    <cellStyle name="Normalny 5 2 2 2" xfId="2520" xr:uid="{00000000-0005-0000-0000-00006D070000}"/>
    <cellStyle name="Normalny 5 2 3" xfId="2335" xr:uid="{00000000-0005-0000-0000-00006E070000}"/>
    <cellStyle name="Normalny 50" xfId="1578" xr:uid="{00000000-0005-0000-0000-00006F070000}"/>
    <cellStyle name="Normalny 50 2" xfId="1579" xr:uid="{00000000-0005-0000-0000-000070070000}"/>
    <cellStyle name="Normalny 50 2 2" xfId="1580" xr:uid="{00000000-0005-0000-0000-000071070000}"/>
    <cellStyle name="Normalny 50 2 2 2" xfId="2147" xr:uid="{00000000-0005-0000-0000-000072070000}"/>
    <cellStyle name="Normalny 50 2 2 2 2" xfId="2523" xr:uid="{00000000-0005-0000-0000-000073070000}"/>
    <cellStyle name="Normalny 50 2 2 3" xfId="2338" xr:uid="{00000000-0005-0000-0000-000074070000}"/>
    <cellStyle name="Normalny 50 2 3" xfId="2146" xr:uid="{00000000-0005-0000-0000-000075070000}"/>
    <cellStyle name="Normalny 50 2 3 2" xfId="2522" xr:uid="{00000000-0005-0000-0000-000076070000}"/>
    <cellStyle name="Normalny 50 2 4" xfId="2337" xr:uid="{00000000-0005-0000-0000-000077070000}"/>
    <cellStyle name="Normalny 50 3" xfId="1581" xr:uid="{00000000-0005-0000-0000-000078070000}"/>
    <cellStyle name="Normalny 50 3 2" xfId="2148" xr:uid="{00000000-0005-0000-0000-000079070000}"/>
    <cellStyle name="Normalny 50 3 2 2" xfId="2524" xr:uid="{00000000-0005-0000-0000-00007A070000}"/>
    <cellStyle name="Normalny 50 3 3" xfId="2339" xr:uid="{00000000-0005-0000-0000-00007B070000}"/>
    <cellStyle name="Normalny 50 4" xfId="2145" xr:uid="{00000000-0005-0000-0000-00007C070000}"/>
    <cellStyle name="Normalny 50 4 2" xfId="2521" xr:uid="{00000000-0005-0000-0000-00007D070000}"/>
    <cellStyle name="Normalny 50 5" xfId="2336" xr:uid="{00000000-0005-0000-0000-00007E070000}"/>
    <cellStyle name="Normalny 51" xfId="1582" xr:uid="{00000000-0005-0000-0000-00007F070000}"/>
    <cellStyle name="Normalny 51 2" xfId="1583" xr:uid="{00000000-0005-0000-0000-000080070000}"/>
    <cellStyle name="Normalny 51 2 2" xfId="1584" xr:uid="{00000000-0005-0000-0000-000081070000}"/>
    <cellStyle name="Normalny 51 2 2 2" xfId="2151" xr:uid="{00000000-0005-0000-0000-000082070000}"/>
    <cellStyle name="Normalny 51 2 2 2 2" xfId="2527" xr:uid="{00000000-0005-0000-0000-000083070000}"/>
    <cellStyle name="Normalny 51 2 2 3" xfId="2342" xr:uid="{00000000-0005-0000-0000-000084070000}"/>
    <cellStyle name="Normalny 51 2 3" xfId="2150" xr:uid="{00000000-0005-0000-0000-000085070000}"/>
    <cellStyle name="Normalny 51 2 3 2" xfId="2526" xr:uid="{00000000-0005-0000-0000-000086070000}"/>
    <cellStyle name="Normalny 51 2 4" xfId="2341" xr:uid="{00000000-0005-0000-0000-000087070000}"/>
    <cellStyle name="Normalny 51 3" xfId="1585" xr:uid="{00000000-0005-0000-0000-000088070000}"/>
    <cellStyle name="Normalny 51 3 2" xfId="2152" xr:uid="{00000000-0005-0000-0000-000089070000}"/>
    <cellStyle name="Normalny 51 3 2 2" xfId="2528" xr:uid="{00000000-0005-0000-0000-00008A070000}"/>
    <cellStyle name="Normalny 51 3 3" xfId="2343" xr:uid="{00000000-0005-0000-0000-00008B070000}"/>
    <cellStyle name="Normalny 51 4" xfId="2149" xr:uid="{00000000-0005-0000-0000-00008C070000}"/>
    <cellStyle name="Normalny 51 4 2" xfId="2525" xr:uid="{00000000-0005-0000-0000-00008D070000}"/>
    <cellStyle name="Normalny 51 5" xfId="2340" xr:uid="{00000000-0005-0000-0000-00008E070000}"/>
    <cellStyle name="Normalny 52" xfId="1586" xr:uid="{00000000-0005-0000-0000-00008F070000}"/>
    <cellStyle name="Normalny 52 2" xfId="1587" xr:uid="{00000000-0005-0000-0000-000090070000}"/>
    <cellStyle name="Normalny 52 2 2" xfId="1588" xr:uid="{00000000-0005-0000-0000-000091070000}"/>
    <cellStyle name="Normalny 52 2 2 2" xfId="2155" xr:uid="{00000000-0005-0000-0000-000092070000}"/>
    <cellStyle name="Normalny 52 2 2 2 2" xfId="2531" xr:uid="{00000000-0005-0000-0000-000093070000}"/>
    <cellStyle name="Normalny 52 2 2 3" xfId="2346" xr:uid="{00000000-0005-0000-0000-000094070000}"/>
    <cellStyle name="Normalny 52 2 3" xfId="2154" xr:uid="{00000000-0005-0000-0000-000095070000}"/>
    <cellStyle name="Normalny 52 2 3 2" xfId="2530" xr:uid="{00000000-0005-0000-0000-000096070000}"/>
    <cellStyle name="Normalny 52 2 4" xfId="2345" xr:uid="{00000000-0005-0000-0000-000097070000}"/>
    <cellStyle name="Normalny 52 3" xfId="1589" xr:uid="{00000000-0005-0000-0000-000098070000}"/>
    <cellStyle name="Normalny 52 3 2" xfId="2156" xr:uid="{00000000-0005-0000-0000-000099070000}"/>
    <cellStyle name="Normalny 52 3 2 2" xfId="2532" xr:uid="{00000000-0005-0000-0000-00009A070000}"/>
    <cellStyle name="Normalny 52 3 3" xfId="2347" xr:uid="{00000000-0005-0000-0000-00009B070000}"/>
    <cellStyle name="Normalny 52 4" xfId="2153" xr:uid="{00000000-0005-0000-0000-00009C070000}"/>
    <cellStyle name="Normalny 52 4 2" xfId="2529" xr:uid="{00000000-0005-0000-0000-00009D070000}"/>
    <cellStyle name="Normalny 52 5" xfId="2344" xr:uid="{00000000-0005-0000-0000-00009E070000}"/>
    <cellStyle name="Normalny 53" xfId="1590" xr:uid="{00000000-0005-0000-0000-00009F070000}"/>
    <cellStyle name="Normalny 53 2" xfId="1591" xr:uid="{00000000-0005-0000-0000-0000A0070000}"/>
    <cellStyle name="Normalny 53 2 2" xfId="1592" xr:uid="{00000000-0005-0000-0000-0000A1070000}"/>
    <cellStyle name="Normalny 53 2 2 2" xfId="2159" xr:uid="{00000000-0005-0000-0000-0000A2070000}"/>
    <cellStyle name="Normalny 53 2 2 2 2" xfId="2535" xr:uid="{00000000-0005-0000-0000-0000A3070000}"/>
    <cellStyle name="Normalny 53 2 2 3" xfId="2350" xr:uid="{00000000-0005-0000-0000-0000A4070000}"/>
    <cellStyle name="Normalny 53 2 3" xfId="2158" xr:uid="{00000000-0005-0000-0000-0000A5070000}"/>
    <cellStyle name="Normalny 53 2 3 2" xfId="2534" xr:uid="{00000000-0005-0000-0000-0000A6070000}"/>
    <cellStyle name="Normalny 53 2 4" xfId="2349" xr:uid="{00000000-0005-0000-0000-0000A7070000}"/>
    <cellStyle name="Normalny 53 3" xfId="1593" xr:uid="{00000000-0005-0000-0000-0000A8070000}"/>
    <cellStyle name="Normalny 53 3 2" xfId="2160" xr:uid="{00000000-0005-0000-0000-0000A9070000}"/>
    <cellStyle name="Normalny 53 3 2 2" xfId="2536" xr:uid="{00000000-0005-0000-0000-0000AA070000}"/>
    <cellStyle name="Normalny 53 3 3" xfId="2351" xr:uid="{00000000-0005-0000-0000-0000AB070000}"/>
    <cellStyle name="Normalny 53 4" xfId="2157" xr:uid="{00000000-0005-0000-0000-0000AC070000}"/>
    <cellStyle name="Normalny 53 4 2" xfId="2533" xr:uid="{00000000-0005-0000-0000-0000AD070000}"/>
    <cellStyle name="Normalny 53 5" xfId="2348" xr:uid="{00000000-0005-0000-0000-0000AE070000}"/>
    <cellStyle name="Normalny 54" xfId="1594" xr:uid="{00000000-0005-0000-0000-0000AF070000}"/>
    <cellStyle name="Normalny 54 2" xfId="1595" xr:uid="{00000000-0005-0000-0000-0000B0070000}"/>
    <cellStyle name="Normalny 54 2 2" xfId="1596" xr:uid="{00000000-0005-0000-0000-0000B1070000}"/>
    <cellStyle name="Normalny 54 2 2 2" xfId="2162" xr:uid="{00000000-0005-0000-0000-0000B2070000}"/>
    <cellStyle name="Normalny 54 2 2 2 2" xfId="2538" xr:uid="{00000000-0005-0000-0000-0000B3070000}"/>
    <cellStyle name="Normalny 54 2 2 3" xfId="2353" xr:uid="{00000000-0005-0000-0000-0000B4070000}"/>
    <cellStyle name="Normalny 54 2 3" xfId="2161" xr:uid="{00000000-0005-0000-0000-0000B5070000}"/>
    <cellStyle name="Normalny 54 2 3 2" xfId="2537" xr:uid="{00000000-0005-0000-0000-0000B6070000}"/>
    <cellStyle name="Normalny 54 2 4" xfId="2352" xr:uid="{00000000-0005-0000-0000-0000B7070000}"/>
    <cellStyle name="Normalny 55" xfId="1597" xr:uid="{00000000-0005-0000-0000-0000B8070000}"/>
    <cellStyle name="Normalny 55 2" xfId="1598" xr:uid="{00000000-0005-0000-0000-0000B9070000}"/>
    <cellStyle name="Normalny 55 2 2" xfId="1599" xr:uid="{00000000-0005-0000-0000-0000BA070000}"/>
    <cellStyle name="Normalny 55 2 2 2" xfId="2164" xr:uid="{00000000-0005-0000-0000-0000BB070000}"/>
    <cellStyle name="Normalny 55 2 2 2 2" xfId="2540" xr:uid="{00000000-0005-0000-0000-0000BC070000}"/>
    <cellStyle name="Normalny 55 2 2 3" xfId="2355" xr:uid="{00000000-0005-0000-0000-0000BD070000}"/>
    <cellStyle name="Normalny 55 2 3" xfId="2163" xr:uid="{00000000-0005-0000-0000-0000BE070000}"/>
    <cellStyle name="Normalny 55 2 3 2" xfId="2539" xr:uid="{00000000-0005-0000-0000-0000BF070000}"/>
    <cellStyle name="Normalny 55 2 4" xfId="2354" xr:uid="{00000000-0005-0000-0000-0000C0070000}"/>
    <cellStyle name="Normalny 56" xfId="1600" xr:uid="{00000000-0005-0000-0000-0000C1070000}"/>
    <cellStyle name="Normalny 56 2" xfId="1601" xr:uid="{00000000-0005-0000-0000-0000C2070000}"/>
    <cellStyle name="Normalny 56 2 2" xfId="1602" xr:uid="{00000000-0005-0000-0000-0000C3070000}"/>
    <cellStyle name="Normalny 56 2 2 2" xfId="2166" xr:uid="{00000000-0005-0000-0000-0000C4070000}"/>
    <cellStyle name="Normalny 56 2 2 2 2" xfId="2542" xr:uid="{00000000-0005-0000-0000-0000C5070000}"/>
    <cellStyle name="Normalny 56 2 2 3" xfId="2357" xr:uid="{00000000-0005-0000-0000-0000C6070000}"/>
    <cellStyle name="Normalny 56 2 3" xfId="2165" xr:uid="{00000000-0005-0000-0000-0000C7070000}"/>
    <cellStyle name="Normalny 56 2 3 2" xfId="2541" xr:uid="{00000000-0005-0000-0000-0000C8070000}"/>
    <cellStyle name="Normalny 56 2 4" xfId="2356" xr:uid="{00000000-0005-0000-0000-0000C9070000}"/>
    <cellStyle name="Normalny 57" xfId="1603" xr:uid="{00000000-0005-0000-0000-0000CA070000}"/>
    <cellStyle name="Normalny 57 2" xfId="1604" xr:uid="{00000000-0005-0000-0000-0000CB070000}"/>
    <cellStyle name="Normalny 57 2 2" xfId="1605" xr:uid="{00000000-0005-0000-0000-0000CC070000}"/>
    <cellStyle name="Normalny 57 2 2 2" xfId="2169" xr:uid="{00000000-0005-0000-0000-0000CD070000}"/>
    <cellStyle name="Normalny 57 2 2 2 2" xfId="2545" xr:uid="{00000000-0005-0000-0000-0000CE070000}"/>
    <cellStyle name="Normalny 57 2 2 3" xfId="2360" xr:uid="{00000000-0005-0000-0000-0000CF070000}"/>
    <cellStyle name="Normalny 57 2 3" xfId="2168" xr:uid="{00000000-0005-0000-0000-0000D0070000}"/>
    <cellStyle name="Normalny 57 2 3 2" xfId="2544" xr:uid="{00000000-0005-0000-0000-0000D1070000}"/>
    <cellStyle name="Normalny 57 2 4" xfId="2359" xr:uid="{00000000-0005-0000-0000-0000D2070000}"/>
    <cellStyle name="Normalny 57 3" xfId="1606" xr:uid="{00000000-0005-0000-0000-0000D3070000}"/>
    <cellStyle name="Normalny 57 3 2" xfId="2170" xr:uid="{00000000-0005-0000-0000-0000D4070000}"/>
    <cellStyle name="Normalny 57 3 2 2" xfId="2546" xr:uid="{00000000-0005-0000-0000-0000D5070000}"/>
    <cellStyle name="Normalny 57 3 3" xfId="2361" xr:uid="{00000000-0005-0000-0000-0000D6070000}"/>
    <cellStyle name="Normalny 57 4" xfId="2167" xr:uid="{00000000-0005-0000-0000-0000D7070000}"/>
    <cellStyle name="Normalny 57 4 2" xfId="2543" xr:uid="{00000000-0005-0000-0000-0000D8070000}"/>
    <cellStyle name="Normalny 57 5" xfId="2358" xr:uid="{00000000-0005-0000-0000-0000D9070000}"/>
    <cellStyle name="Normalny 58" xfId="1607" xr:uid="{00000000-0005-0000-0000-0000DA070000}"/>
    <cellStyle name="Normalny 58 2" xfId="1608" xr:uid="{00000000-0005-0000-0000-0000DB070000}"/>
    <cellStyle name="Normalny 58 2 2" xfId="1609" xr:uid="{00000000-0005-0000-0000-0000DC070000}"/>
    <cellStyle name="Normalny 58 2 2 2" xfId="2173" xr:uid="{00000000-0005-0000-0000-0000DD070000}"/>
    <cellStyle name="Normalny 58 2 2 2 2" xfId="2549" xr:uid="{00000000-0005-0000-0000-0000DE070000}"/>
    <cellStyle name="Normalny 58 2 2 3" xfId="2364" xr:uid="{00000000-0005-0000-0000-0000DF070000}"/>
    <cellStyle name="Normalny 58 2 3" xfId="2172" xr:uid="{00000000-0005-0000-0000-0000E0070000}"/>
    <cellStyle name="Normalny 58 2 3 2" xfId="2548" xr:uid="{00000000-0005-0000-0000-0000E1070000}"/>
    <cellStyle name="Normalny 58 2 4" xfId="2363" xr:uid="{00000000-0005-0000-0000-0000E2070000}"/>
    <cellStyle name="Normalny 58 3" xfId="1610" xr:uid="{00000000-0005-0000-0000-0000E3070000}"/>
    <cellStyle name="Normalny 58 3 2" xfId="2174" xr:uid="{00000000-0005-0000-0000-0000E4070000}"/>
    <cellStyle name="Normalny 58 3 2 2" xfId="2550" xr:uid="{00000000-0005-0000-0000-0000E5070000}"/>
    <cellStyle name="Normalny 58 3 3" xfId="2365" xr:uid="{00000000-0005-0000-0000-0000E6070000}"/>
    <cellStyle name="Normalny 58 4" xfId="2171" xr:uid="{00000000-0005-0000-0000-0000E7070000}"/>
    <cellStyle name="Normalny 58 4 2" xfId="2547" xr:uid="{00000000-0005-0000-0000-0000E8070000}"/>
    <cellStyle name="Normalny 58 5" xfId="2362" xr:uid="{00000000-0005-0000-0000-0000E9070000}"/>
    <cellStyle name="Normalny 59" xfId="1611" xr:uid="{00000000-0005-0000-0000-0000EA070000}"/>
    <cellStyle name="Normalny 59 2" xfId="1612" xr:uid="{00000000-0005-0000-0000-0000EB070000}"/>
    <cellStyle name="Normalny 59 2 2" xfId="1613" xr:uid="{00000000-0005-0000-0000-0000EC070000}"/>
    <cellStyle name="Normalny 59 2 2 2" xfId="2177" xr:uid="{00000000-0005-0000-0000-0000ED070000}"/>
    <cellStyle name="Normalny 59 2 2 2 2" xfId="2553" xr:uid="{00000000-0005-0000-0000-0000EE070000}"/>
    <cellStyle name="Normalny 59 2 2 3" xfId="2368" xr:uid="{00000000-0005-0000-0000-0000EF070000}"/>
    <cellStyle name="Normalny 59 2 3" xfId="2176" xr:uid="{00000000-0005-0000-0000-0000F0070000}"/>
    <cellStyle name="Normalny 59 2 3 2" xfId="2552" xr:uid="{00000000-0005-0000-0000-0000F1070000}"/>
    <cellStyle name="Normalny 59 2 4" xfId="2367" xr:uid="{00000000-0005-0000-0000-0000F2070000}"/>
    <cellStyle name="Normalny 59 3" xfId="1614" xr:uid="{00000000-0005-0000-0000-0000F3070000}"/>
    <cellStyle name="Normalny 59 3 2" xfId="2178" xr:uid="{00000000-0005-0000-0000-0000F4070000}"/>
    <cellStyle name="Normalny 59 3 2 2" xfId="2554" xr:uid="{00000000-0005-0000-0000-0000F5070000}"/>
    <cellStyle name="Normalny 59 3 3" xfId="2369" xr:uid="{00000000-0005-0000-0000-0000F6070000}"/>
    <cellStyle name="Normalny 59 4" xfId="2175" xr:uid="{00000000-0005-0000-0000-0000F7070000}"/>
    <cellStyle name="Normalny 59 4 2" xfId="2551" xr:uid="{00000000-0005-0000-0000-0000F8070000}"/>
    <cellStyle name="Normalny 59 5" xfId="2366" xr:uid="{00000000-0005-0000-0000-0000F9070000}"/>
    <cellStyle name="Normalny 6" xfId="1615" xr:uid="{00000000-0005-0000-0000-0000FA070000}"/>
    <cellStyle name="Normalny 6 2" xfId="1616" xr:uid="{00000000-0005-0000-0000-0000FB070000}"/>
    <cellStyle name="Normalny 6 2 2" xfId="1617" xr:uid="{00000000-0005-0000-0000-0000FC070000}"/>
    <cellStyle name="Normalny 6 2 2 2" xfId="2181" xr:uid="{00000000-0005-0000-0000-0000FD070000}"/>
    <cellStyle name="Normalny 6 2 2 2 2" xfId="2557" xr:uid="{00000000-0005-0000-0000-0000FE070000}"/>
    <cellStyle name="Normalny 6 2 2 3" xfId="2372" xr:uid="{00000000-0005-0000-0000-0000FF070000}"/>
    <cellStyle name="Normalny 6 2 3" xfId="2180" xr:uid="{00000000-0005-0000-0000-000000080000}"/>
    <cellStyle name="Normalny 6 2 3 2" xfId="2556" xr:uid="{00000000-0005-0000-0000-000001080000}"/>
    <cellStyle name="Normalny 6 2 4" xfId="2371" xr:uid="{00000000-0005-0000-0000-000002080000}"/>
    <cellStyle name="Normalny 6 3" xfId="1618" xr:uid="{00000000-0005-0000-0000-000003080000}"/>
    <cellStyle name="Normalny 6 3 2" xfId="1619" xr:uid="{00000000-0005-0000-0000-000004080000}"/>
    <cellStyle name="Normalny 6 3 2 2" xfId="2183" xr:uid="{00000000-0005-0000-0000-000005080000}"/>
    <cellStyle name="Normalny 6 3 2 2 2" xfId="2559" xr:uid="{00000000-0005-0000-0000-000006080000}"/>
    <cellStyle name="Normalny 6 3 2 3" xfId="2374" xr:uid="{00000000-0005-0000-0000-000007080000}"/>
    <cellStyle name="Normalny 6 3 3" xfId="2182" xr:uid="{00000000-0005-0000-0000-000008080000}"/>
    <cellStyle name="Normalny 6 3 3 2" xfId="2558" xr:uid="{00000000-0005-0000-0000-000009080000}"/>
    <cellStyle name="Normalny 6 3 4" xfId="2373" xr:uid="{00000000-0005-0000-0000-00000A080000}"/>
    <cellStyle name="Normalny 6 4" xfId="1620" xr:uid="{00000000-0005-0000-0000-00000B080000}"/>
    <cellStyle name="Normalny 6 4 2" xfId="2184" xr:uid="{00000000-0005-0000-0000-00000C080000}"/>
    <cellStyle name="Normalny 6 4 2 2" xfId="2560" xr:uid="{00000000-0005-0000-0000-00000D080000}"/>
    <cellStyle name="Normalny 6 4 3" xfId="2375" xr:uid="{00000000-0005-0000-0000-00000E080000}"/>
    <cellStyle name="Normalny 6 5" xfId="1621" xr:uid="{00000000-0005-0000-0000-00000F080000}"/>
    <cellStyle name="Normalny 6 6" xfId="2179" xr:uid="{00000000-0005-0000-0000-000010080000}"/>
    <cellStyle name="Normalny 6 6 2" xfId="2555" xr:uid="{00000000-0005-0000-0000-000011080000}"/>
    <cellStyle name="Normalny 6 7" xfId="2370" xr:uid="{00000000-0005-0000-0000-000012080000}"/>
    <cellStyle name="Normalny 60" xfId="1622" xr:uid="{00000000-0005-0000-0000-000013080000}"/>
    <cellStyle name="Normalny 60 2" xfId="1623" xr:uid="{00000000-0005-0000-0000-000014080000}"/>
    <cellStyle name="Normalny 60 2 2" xfId="1624" xr:uid="{00000000-0005-0000-0000-000015080000}"/>
    <cellStyle name="Normalny 60 2 2 2" xfId="2187" xr:uid="{00000000-0005-0000-0000-000016080000}"/>
    <cellStyle name="Normalny 60 2 2 2 2" xfId="2563" xr:uid="{00000000-0005-0000-0000-000017080000}"/>
    <cellStyle name="Normalny 60 2 2 3" xfId="2378" xr:uid="{00000000-0005-0000-0000-000018080000}"/>
    <cellStyle name="Normalny 60 2 3" xfId="2186" xr:uid="{00000000-0005-0000-0000-000019080000}"/>
    <cellStyle name="Normalny 60 2 3 2" xfId="2562" xr:uid="{00000000-0005-0000-0000-00001A080000}"/>
    <cellStyle name="Normalny 60 2 4" xfId="2377" xr:uid="{00000000-0005-0000-0000-00001B080000}"/>
    <cellStyle name="Normalny 60 3" xfId="1625" xr:uid="{00000000-0005-0000-0000-00001C080000}"/>
    <cellStyle name="Normalny 60 3 2" xfId="2188" xr:uid="{00000000-0005-0000-0000-00001D080000}"/>
    <cellStyle name="Normalny 60 3 2 2" xfId="2564" xr:uid="{00000000-0005-0000-0000-00001E080000}"/>
    <cellStyle name="Normalny 60 3 3" xfId="2379" xr:uid="{00000000-0005-0000-0000-00001F080000}"/>
    <cellStyle name="Normalny 60 4" xfId="2185" xr:uid="{00000000-0005-0000-0000-000020080000}"/>
    <cellStyle name="Normalny 60 4 2" xfId="2561" xr:uid="{00000000-0005-0000-0000-000021080000}"/>
    <cellStyle name="Normalny 60 5" xfId="2376" xr:uid="{00000000-0005-0000-0000-000022080000}"/>
    <cellStyle name="Normalny 61" xfId="1626" xr:uid="{00000000-0005-0000-0000-000023080000}"/>
    <cellStyle name="Normalny 61 2" xfId="1627" xr:uid="{00000000-0005-0000-0000-000024080000}"/>
    <cellStyle name="Normalny 61 2 2" xfId="2190" xr:uid="{00000000-0005-0000-0000-000025080000}"/>
    <cellStyle name="Normalny 61 2 2 2" xfId="2566" xr:uid="{00000000-0005-0000-0000-000026080000}"/>
    <cellStyle name="Normalny 61 2 3" xfId="2381" xr:uid="{00000000-0005-0000-0000-000027080000}"/>
    <cellStyle name="Normalny 61 3" xfId="2189" xr:uid="{00000000-0005-0000-0000-000028080000}"/>
    <cellStyle name="Normalny 61 3 2" xfId="2565" xr:uid="{00000000-0005-0000-0000-000029080000}"/>
    <cellStyle name="Normalny 61 4" xfId="2380" xr:uid="{00000000-0005-0000-0000-00002A080000}"/>
    <cellStyle name="Normalny 62" xfId="1628" xr:uid="{00000000-0005-0000-0000-00002B080000}"/>
    <cellStyle name="Normalny 62 2" xfId="1629" xr:uid="{00000000-0005-0000-0000-00002C080000}"/>
    <cellStyle name="Normalny 62 2 2" xfId="2192" xr:uid="{00000000-0005-0000-0000-00002D080000}"/>
    <cellStyle name="Normalny 62 2 2 2" xfId="2568" xr:uid="{00000000-0005-0000-0000-00002E080000}"/>
    <cellStyle name="Normalny 62 2 3" xfId="2383" xr:uid="{00000000-0005-0000-0000-00002F080000}"/>
    <cellStyle name="Normalny 62 3" xfId="2191" xr:uid="{00000000-0005-0000-0000-000030080000}"/>
    <cellStyle name="Normalny 62 3 2" xfId="2567" xr:uid="{00000000-0005-0000-0000-000031080000}"/>
    <cellStyle name="Normalny 62 4" xfId="2382" xr:uid="{00000000-0005-0000-0000-000032080000}"/>
    <cellStyle name="Normalny 63" xfId="1630" xr:uid="{00000000-0005-0000-0000-000033080000}"/>
    <cellStyle name="Normalny 63 2" xfId="1631" xr:uid="{00000000-0005-0000-0000-000034080000}"/>
    <cellStyle name="Normalny 63 2 2" xfId="2194" xr:uid="{00000000-0005-0000-0000-000035080000}"/>
    <cellStyle name="Normalny 63 2 2 2" xfId="2570" xr:uid="{00000000-0005-0000-0000-000036080000}"/>
    <cellStyle name="Normalny 63 2 3" xfId="2385" xr:uid="{00000000-0005-0000-0000-000037080000}"/>
    <cellStyle name="Normalny 63 3" xfId="2193" xr:uid="{00000000-0005-0000-0000-000038080000}"/>
    <cellStyle name="Normalny 63 3 2" xfId="2569" xr:uid="{00000000-0005-0000-0000-000039080000}"/>
    <cellStyle name="Normalny 63 4" xfId="2384" xr:uid="{00000000-0005-0000-0000-00003A080000}"/>
    <cellStyle name="Normalny 64" xfId="1632" xr:uid="{00000000-0005-0000-0000-00003B080000}"/>
    <cellStyle name="Normalny 65" xfId="1633" xr:uid="{00000000-0005-0000-0000-00003C080000}"/>
    <cellStyle name="Normalny 65 2" xfId="1634" xr:uid="{00000000-0005-0000-0000-00003D080000}"/>
    <cellStyle name="Normalny 65 2 2" xfId="2196" xr:uid="{00000000-0005-0000-0000-00003E080000}"/>
    <cellStyle name="Normalny 65 2 2 2" xfId="2572" xr:uid="{00000000-0005-0000-0000-00003F080000}"/>
    <cellStyle name="Normalny 65 2 3" xfId="2387" xr:uid="{00000000-0005-0000-0000-000040080000}"/>
    <cellStyle name="Normalny 65 3" xfId="2195" xr:uid="{00000000-0005-0000-0000-000041080000}"/>
    <cellStyle name="Normalny 65 3 2" xfId="2571" xr:uid="{00000000-0005-0000-0000-000042080000}"/>
    <cellStyle name="Normalny 65 4" xfId="2386" xr:uid="{00000000-0005-0000-0000-000043080000}"/>
    <cellStyle name="Normalny 66" xfId="1635" xr:uid="{00000000-0005-0000-0000-000044080000}"/>
    <cellStyle name="Normalny 66 2" xfId="1636" xr:uid="{00000000-0005-0000-0000-000045080000}"/>
    <cellStyle name="Normalny 66 2 2" xfId="2198" xr:uid="{00000000-0005-0000-0000-000046080000}"/>
    <cellStyle name="Normalny 66 2 2 2" xfId="2574" xr:uid="{00000000-0005-0000-0000-000047080000}"/>
    <cellStyle name="Normalny 66 2 3" xfId="2389" xr:uid="{00000000-0005-0000-0000-000048080000}"/>
    <cellStyle name="Normalny 66 3" xfId="2197" xr:uid="{00000000-0005-0000-0000-000049080000}"/>
    <cellStyle name="Normalny 66 3 2" xfId="2573" xr:uid="{00000000-0005-0000-0000-00004A080000}"/>
    <cellStyle name="Normalny 66 4" xfId="2388" xr:uid="{00000000-0005-0000-0000-00004B080000}"/>
    <cellStyle name="Normalny 67" xfId="1637" xr:uid="{00000000-0005-0000-0000-00004C080000}"/>
    <cellStyle name="Normalny 67 2" xfId="1638" xr:uid="{00000000-0005-0000-0000-00004D080000}"/>
    <cellStyle name="Normalny 67 2 2" xfId="2200" xr:uid="{00000000-0005-0000-0000-00004E080000}"/>
    <cellStyle name="Normalny 67 2 2 2" xfId="2576" xr:uid="{00000000-0005-0000-0000-00004F080000}"/>
    <cellStyle name="Normalny 67 2 3" xfId="2391" xr:uid="{00000000-0005-0000-0000-000050080000}"/>
    <cellStyle name="Normalny 67 3" xfId="2199" xr:uid="{00000000-0005-0000-0000-000051080000}"/>
    <cellStyle name="Normalny 67 3 2" xfId="2575" xr:uid="{00000000-0005-0000-0000-000052080000}"/>
    <cellStyle name="Normalny 67 4" xfId="2390" xr:uid="{00000000-0005-0000-0000-000053080000}"/>
    <cellStyle name="Normalny 68" xfId="1639" xr:uid="{00000000-0005-0000-0000-000054080000}"/>
    <cellStyle name="Normalny 68 2" xfId="1640" xr:uid="{00000000-0005-0000-0000-000055080000}"/>
    <cellStyle name="Normalny 68 2 2" xfId="2202" xr:uid="{00000000-0005-0000-0000-000056080000}"/>
    <cellStyle name="Normalny 68 2 2 2" xfId="2578" xr:uid="{00000000-0005-0000-0000-000057080000}"/>
    <cellStyle name="Normalny 68 2 3" xfId="2393" xr:uid="{00000000-0005-0000-0000-000058080000}"/>
    <cellStyle name="Normalny 68 3" xfId="2201" xr:uid="{00000000-0005-0000-0000-000059080000}"/>
    <cellStyle name="Normalny 68 3 2" xfId="2577" xr:uid="{00000000-0005-0000-0000-00005A080000}"/>
    <cellStyle name="Normalny 68 4" xfId="2392" xr:uid="{00000000-0005-0000-0000-00005B080000}"/>
    <cellStyle name="Normalny 69" xfId="1641" xr:uid="{00000000-0005-0000-0000-00005C080000}"/>
    <cellStyle name="Normalny 69 2" xfId="1642" xr:uid="{00000000-0005-0000-0000-00005D080000}"/>
    <cellStyle name="Normalny 69 2 2" xfId="2204" xr:uid="{00000000-0005-0000-0000-00005E080000}"/>
    <cellStyle name="Normalny 69 2 2 2" xfId="2580" xr:uid="{00000000-0005-0000-0000-00005F080000}"/>
    <cellStyle name="Normalny 69 2 3" xfId="2395" xr:uid="{00000000-0005-0000-0000-000060080000}"/>
    <cellStyle name="Normalny 69 3" xfId="2203" xr:uid="{00000000-0005-0000-0000-000061080000}"/>
    <cellStyle name="Normalny 69 3 2" xfId="2579" xr:uid="{00000000-0005-0000-0000-000062080000}"/>
    <cellStyle name="Normalny 69 4" xfId="2394" xr:uid="{00000000-0005-0000-0000-000063080000}"/>
    <cellStyle name="Normalny 7" xfId="1643" xr:uid="{00000000-0005-0000-0000-000064080000}"/>
    <cellStyle name="Normalny 7 10" xfId="1644" xr:uid="{00000000-0005-0000-0000-000065080000}"/>
    <cellStyle name="Normalny 7 2" xfId="1645" xr:uid="{00000000-0005-0000-0000-000066080000}"/>
    <cellStyle name="Normalny 7 2 2" xfId="1646" xr:uid="{00000000-0005-0000-0000-000067080000}"/>
    <cellStyle name="Normalny 7 2 2 2" xfId="1647" xr:uid="{00000000-0005-0000-0000-000068080000}"/>
    <cellStyle name="Normalny 7 2 2 2 2" xfId="1648" xr:uid="{00000000-0005-0000-0000-000069080000}"/>
    <cellStyle name="Normalny 7 2 2 2 2 2" xfId="1649" xr:uid="{00000000-0005-0000-0000-00006A080000}"/>
    <cellStyle name="Normalny 7 2 2 2 2 2 2" xfId="1650" xr:uid="{00000000-0005-0000-0000-00006B080000}"/>
    <cellStyle name="Normalny 7 2 2 2 2 2 2 2" xfId="1651" xr:uid="{00000000-0005-0000-0000-00006C080000}"/>
    <cellStyle name="Normalny 7 2 2 2 2 2 3" xfId="1652" xr:uid="{00000000-0005-0000-0000-00006D080000}"/>
    <cellStyle name="Normalny 7 2 2 2 2 2_RPP" xfId="1653" xr:uid="{00000000-0005-0000-0000-00006E080000}"/>
    <cellStyle name="Normalny 7 2 2 2 2 3" xfId="1654" xr:uid="{00000000-0005-0000-0000-00006F080000}"/>
    <cellStyle name="Normalny 7 2 2 2 2 3 2" xfId="1655" xr:uid="{00000000-0005-0000-0000-000070080000}"/>
    <cellStyle name="Normalny 7 2 2 2 2 4" xfId="1656" xr:uid="{00000000-0005-0000-0000-000071080000}"/>
    <cellStyle name="Normalny 7 2 2 2 2_RPP" xfId="1657" xr:uid="{00000000-0005-0000-0000-000072080000}"/>
    <cellStyle name="Normalny 7 2 2 2 3" xfId="1658" xr:uid="{00000000-0005-0000-0000-000073080000}"/>
    <cellStyle name="Normalny 7 2 2 2 3 2" xfId="1659" xr:uid="{00000000-0005-0000-0000-000074080000}"/>
    <cellStyle name="Normalny 7 2 2 2 3 2 2" xfId="1660" xr:uid="{00000000-0005-0000-0000-000075080000}"/>
    <cellStyle name="Normalny 7 2 2 2 3 3" xfId="1661" xr:uid="{00000000-0005-0000-0000-000076080000}"/>
    <cellStyle name="Normalny 7 2 2 2 3_RPP" xfId="1662" xr:uid="{00000000-0005-0000-0000-000077080000}"/>
    <cellStyle name="Normalny 7 2 2 2 4" xfId="1663" xr:uid="{00000000-0005-0000-0000-000078080000}"/>
    <cellStyle name="Normalny 7 2 2 2 4 2" xfId="1664" xr:uid="{00000000-0005-0000-0000-000079080000}"/>
    <cellStyle name="Normalny 7 2 2 2 5" xfId="1665" xr:uid="{00000000-0005-0000-0000-00007A080000}"/>
    <cellStyle name="Normalny 7 2 2 2_RPP" xfId="1666" xr:uid="{00000000-0005-0000-0000-00007B080000}"/>
    <cellStyle name="Normalny 7 2 2 3" xfId="1667" xr:uid="{00000000-0005-0000-0000-00007C080000}"/>
    <cellStyle name="Normalny 7 2 2 3 2" xfId="1668" xr:uid="{00000000-0005-0000-0000-00007D080000}"/>
    <cellStyle name="Normalny 7 2 2 3 2 2" xfId="1669" xr:uid="{00000000-0005-0000-0000-00007E080000}"/>
    <cellStyle name="Normalny 7 2 2 3 2 2 2" xfId="1670" xr:uid="{00000000-0005-0000-0000-00007F080000}"/>
    <cellStyle name="Normalny 7 2 2 3 2 2 2 2" xfId="1671" xr:uid="{00000000-0005-0000-0000-000080080000}"/>
    <cellStyle name="Normalny 7 2 2 3 2 2 3" xfId="1672" xr:uid="{00000000-0005-0000-0000-000081080000}"/>
    <cellStyle name="Normalny 7 2 2 3 2 2_RPP" xfId="1673" xr:uid="{00000000-0005-0000-0000-000082080000}"/>
    <cellStyle name="Normalny 7 2 2 3 2 3" xfId="1674" xr:uid="{00000000-0005-0000-0000-000083080000}"/>
    <cellStyle name="Normalny 7 2 2 3 2 3 2" xfId="1675" xr:uid="{00000000-0005-0000-0000-000084080000}"/>
    <cellStyle name="Normalny 7 2 2 3 2 4" xfId="1676" xr:uid="{00000000-0005-0000-0000-000085080000}"/>
    <cellStyle name="Normalny 7 2 2 3 2_RPP" xfId="1677" xr:uid="{00000000-0005-0000-0000-000086080000}"/>
    <cellStyle name="Normalny 7 2 2 3 3" xfId="1678" xr:uid="{00000000-0005-0000-0000-000087080000}"/>
    <cellStyle name="Normalny 7 2 2 3 3 2" xfId="1679" xr:uid="{00000000-0005-0000-0000-000088080000}"/>
    <cellStyle name="Normalny 7 2 2 3 3 2 2" xfId="1680" xr:uid="{00000000-0005-0000-0000-000089080000}"/>
    <cellStyle name="Normalny 7 2 2 3 3 3" xfId="1681" xr:uid="{00000000-0005-0000-0000-00008A080000}"/>
    <cellStyle name="Normalny 7 2 2 3 3_RPP" xfId="1682" xr:uid="{00000000-0005-0000-0000-00008B080000}"/>
    <cellStyle name="Normalny 7 2 2 3 4" xfId="1683" xr:uid="{00000000-0005-0000-0000-00008C080000}"/>
    <cellStyle name="Normalny 7 2 2 3 4 2" xfId="1684" xr:uid="{00000000-0005-0000-0000-00008D080000}"/>
    <cellStyle name="Normalny 7 2 2 3 5" xfId="1685" xr:uid="{00000000-0005-0000-0000-00008E080000}"/>
    <cellStyle name="Normalny 7 2 2 3_RPP" xfId="1686" xr:uid="{00000000-0005-0000-0000-00008F080000}"/>
    <cellStyle name="Normalny 7 2 2 4" xfId="1687" xr:uid="{00000000-0005-0000-0000-000090080000}"/>
    <cellStyle name="Normalny 7 2 2 4 2" xfId="1688" xr:uid="{00000000-0005-0000-0000-000091080000}"/>
    <cellStyle name="Normalny 7 2 2 4 2 2" xfId="1689" xr:uid="{00000000-0005-0000-0000-000092080000}"/>
    <cellStyle name="Normalny 7 2 2 4 2 2 2" xfId="1690" xr:uid="{00000000-0005-0000-0000-000093080000}"/>
    <cellStyle name="Normalny 7 2 2 4 2 3" xfId="1691" xr:uid="{00000000-0005-0000-0000-000094080000}"/>
    <cellStyle name="Normalny 7 2 2 4 2_RPP" xfId="1692" xr:uid="{00000000-0005-0000-0000-000095080000}"/>
    <cellStyle name="Normalny 7 2 2 4 3" xfId="1693" xr:uid="{00000000-0005-0000-0000-000096080000}"/>
    <cellStyle name="Normalny 7 2 2 4 3 2" xfId="1694" xr:uid="{00000000-0005-0000-0000-000097080000}"/>
    <cellStyle name="Normalny 7 2 2 4 4" xfId="1695" xr:uid="{00000000-0005-0000-0000-000098080000}"/>
    <cellStyle name="Normalny 7 2 2 4_RPP" xfId="1696" xr:uid="{00000000-0005-0000-0000-000099080000}"/>
    <cellStyle name="Normalny 7 2 2 5" xfId="1697" xr:uid="{00000000-0005-0000-0000-00009A080000}"/>
    <cellStyle name="Normalny 7 2 2 5 2" xfId="1698" xr:uid="{00000000-0005-0000-0000-00009B080000}"/>
    <cellStyle name="Normalny 7 2 2 5 2 2" xfId="1699" xr:uid="{00000000-0005-0000-0000-00009C080000}"/>
    <cellStyle name="Normalny 7 2 2 5 3" xfId="1700" xr:uid="{00000000-0005-0000-0000-00009D080000}"/>
    <cellStyle name="Normalny 7 2 2 5_RPP" xfId="1701" xr:uid="{00000000-0005-0000-0000-00009E080000}"/>
    <cellStyle name="Normalny 7 2 2 6" xfId="1702" xr:uid="{00000000-0005-0000-0000-00009F080000}"/>
    <cellStyle name="Normalny 7 2 2 6 2" xfId="1703" xr:uid="{00000000-0005-0000-0000-0000A0080000}"/>
    <cellStyle name="Normalny 7 2 2 7" xfId="1704" xr:uid="{00000000-0005-0000-0000-0000A1080000}"/>
    <cellStyle name="Normalny 7 2 2_RPP" xfId="1705" xr:uid="{00000000-0005-0000-0000-0000A2080000}"/>
    <cellStyle name="Normalny 7 2 3" xfId="1706" xr:uid="{00000000-0005-0000-0000-0000A3080000}"/>
    <cellStyle name="Normalny 7 2 3 2" xfId="1707" xr:uid="{00000000-0005-0000-0000-0000A4080000}"/>
    <cellStyle name="Normalny 7 2 3 2 2" xfId="1708" xr:uid="{00000000-0005-0000-0000-0000A5080000}"/>
    <cellStyle name="Normalny 7 2 3 2 2 2" xfId="1709" xr:uid="{00000000-0005-0000-0000-0000A6080000}"/>
    <cellStyle name="Normalny 7 2 3 2 2 2 2" xfId="1710" xr:uid="{00000000-0005-0000-0000-0000A7080000}"/>
    <cellStyle name="Normalny 7 2 3 2 2 3" xfId="1711" xr:uid="{00000000-0005-0000-0000-0000A8080000}"/>
    <cellStyle name="Normalny 7 2 3 2 2_RPP" xfId="1712" xr:uid="{00000000-0005-0000-0000-0000A9080000}"/>
    <cellStyle name="Normalny 7 2 3 2 3" xfId="1713" xr:uid="{00000000-0005-0000-0000-0000AA080000}"/>
    <cellStyle name="Normalny 7 2 3 2 3 2" xfId="1714" xr:uid="{00000000-0005-0000-0000-0000AB080000}"/>
    <cellStyle name="Normalny 7 2 3 2 4" xfId="1715" xr:uid="{00000000-0005-0000-0000-0000AC080000}"/>
    <cellStyle name="Normalny 7 2 3 2_RPP" xfId="1716" xr:uid="{00000000-0005-0000-0000-0000AD080000}"/>
    <cellStyle name="Normalny 7 2 3 3" xfId="1717" xr:uid="{00000000-0005-0000-0000-0000AE080000}"/>
    <cellStyle name="Normalny 7 2 3 3 2" xfId="1718" xr:uid="{00000000-0005-0000-0000-0000AF080000}"/>
    <cellStyle name="Normalny 7 2 3 3 2 2" xfId="1719" xr:uid="{00000000-0005-0000-0000-0000B0080000}"/>
    <cellStyle name="Normalny 7 2 3 3 3" xfId="1720" xr:uid="{00000000-0005-0000-0000-0000B1080000}"/>
    <cellStyle name="Normalny 7 2 3 3_RPP" xfId="1721" xr:uid="{00000000-0005-0000-0000-0000B2080000}"/>
    <cellStyle name="Normalny 7 2 3 4" xfId="1722" xr:uid="{00000000-0005-0000-0000-0000B3080000}"/>
    <cellStyle name="Normalny 7 2 3 4 2" xfId="1723" xr:uid="{00000000-0005-0000-0000-0000B4080000}"/>
    <cellStyle name="Normalny 7 2 3 5" xfId="1724" xr:uid="{00000000-0005-0000-0000-0000B5080000}"/>
    <cellStyle name="Normalny 7 2 3_RPP" xfId="1725" xr:uid="{00000000-0005-0000-0000-0000B6080000}"/>
    <cellStyle name="Normalny 7 2 4" xfId="1726" xr:uid="{00000000-0005-0000-0000-0000B7080000}"/>
    <cellStyle name="Normalny 7 2 4 2" xfId="1727" xr:uid="{00000000-0005-0000-0000-0000B8080000}"/>
    <cellStyle name="Normalny 7 2 4 2 2" xfId="1728" xr:uid="{00000000-0005-0000-0000-0000B9080000}"/>
    <cellStyle name="Normalny 7 2 4 2 2 2" xfId="1729" xr:uid="{00000000-0005-0000-0000-0000BA080000}"/>
    <cellStyle name="Normalny 7 2 4 2 2 2 2" xfId="1730" xr:uid="{00000000-0005-0000-0000-0000BB080000}"/>
    <cellStyle name="Normalny 7 2 4 2 2 3" xfId="1731" xr:uid="{00000000-0005-0000-0000-0000BC080000}"/>
    <cellStyle name="Normalny 7 2 4 2 2_RPP" xfId="1732" xr:uid="{00000000-0005-0000-0000-0000BD080000}"/>
    <cellStyle name="Normalny 7 2 4 2 3" xfId="1733" xr:uid="{00000000-0005-0000-0000-0000BE080000}"/>
    <cellStyle name="Normalny 7 2 4 2 3 2" xfId="1734" xr:uid="{00000000-0005-0000-0000-0000BF080000}"/>
    <cellStyle name="Normalny 7 2 4 2 4" xfId="1735" xr:uid="{00000000-0005-0000-0000-0000C0080000}"/>
    <cellStyle name="Normalny 7 2 4 2_RPP" xfId="1736" xr:uid="{00000000-0005-0000-0000-0000C1080000}"/>
    <cellStyle name="Normalny 7 2 4 3" xfId="1737" xr:uid="{00000000-0005-0000-0000-0000C2080000}"/>
    <cellStyle name="Normalny 7 2 4 3 2" xfId="1738" xr:uid="{00000000-0005-0000-0000-0000C3080000}"/>
    <cellStyle name="Normalny 7 2 4 3 2 2" xfId="1739" xr:uid="{00000000-0005-0000-0000-0000C4080000}"/>
    <cellStyle name="Normalny 7 2 4 3 3" xfId="1740" xr:uid="{00000000-0005-0000-0000-0000C5080000}"/>
    <cellStyle name="Normalny 7 2 4 3_RPP" xfId="1741" xr:uid="{00000000-0005-0000-0000-0000C6080000}"/>
    <cellStyle name="Normalny 7 2 4 4" xfId="1742" xr:uid="{00000000-0005-0000-0000-0000C7080000}"/>
    <cellStyle name="Normalny 7 2 4 4 2" xfId="1743" xr:uid="{00000000-0005-0000-0000-0000C8080000}"/>
    <cellStyle name="Normalny 7 2 4 5" xfId="1744" xr:uid="{00000000-0005-0000-0000-0000C9080000}"/>
    <cellStyle name="Normalny 7 2 4_RPP" xfId="1745" xr:uid="{00000000-0005-0000-0000-0000CA080000}"/>
    <cellStyle name="Normalny 7 2 5" xfId="1746" xr:uid="{00000000-0005-0000-0000-0000CB080000}"/>
    <cellStyle name="Normalny 7 2 5 2" xfId="1747" xr:uid="{00000000-0005-0000-0000-0000CC080000}"/>
    <cellStyle name="Normalny 7 2 5 2 2" xfId="1748" xr:uid="{00000000-0005-0000-0000-0000CD080000}"/>
    <cellStyle name="Normalny 7 2 5 2 2 2" xfId="1749" xr:uid="{00000000-0005-0000-0000-0000CE080000}"/>
    <cellStyle name="Normalny 7 2 5 2 3" xfId="1750" xr:uid="{00000000-0005-0000-0000-0000CF080000}"/>
    <cellStyle name="Normalny 7 2 5 2_RPP" xfId="1751" xr:uid="{00000000-0005-0000-0000-0000D0080000}"/>
    <cellStyle name="Normalny 7 2 5 3" xfId="1752" xr:uid="{00000000-0005-0000-0000-0000D1080000}"/>
    <cellStyle name="Normalny 7 2 5 3 2" xfId="1753" xr:uid="{00000000-0005-0000-0000-0000D2080000}"/>
    <cellStyle name="Normalny 7 2 5 4" xfId="1754" xr:uid="{00000000-0005-0000-0000-0000D3080000}"/>
    <cellStyle name="Normalny 7 2 5_RPP" xfId="1755" xr:uid="{00000000-0005-0000-0000-0000D4080000}"/>
    <cellStyle name="Normalny 7 2 6" xfId="1756" xr:uid="{00000000-0005-0000-0000-0000D5080000}"/>
    <cellStyle name="Normalny 7 2 6 2" xfId="1757" xr:uid="{00000000-0005-0000-0000-0000D6080000}"/>
    <cellStyle name="Normalny 7 2 6 2 2" xfId="1758" xr:uid="{00000000-0005-0000-0000-0000D7080000}"/>
    <cellStyle name="Normalny 7 2 6 3" xfId="1759" xr:uid="{00000000-0005-0000-0000-0000D8080000}"/>
    <cellStyle name="Normalny 7 2 6_RPP" xfId="1760" xr:uid="{00000000-0005-0000-0000-0000D9080000}"/>
    <cellStyle name="Normalny 7 2 7" xfId="1761" xr:uid="{00000000-0005-0000-0000-0000DA080000}"/>
    <cellStyle name="Normalny 7 2 7 2" xfId="1762" xr:uid="{00000000-0005-0000-0000-0000DB080000}"/>
    <cellStyle name="Normalny 7 2 8" xfId="1763" xr:uid="{00000000-0005-0000-0000-0000DC080000}"/>
    <cellStyle name="Normalny 7 2_RPP" xfId="1764" xr:uid="{00000000-0005-0000-0000-0000DD080000}"/>
    <cellStyle name="Normalny 7 3" xfId="1765" xr:uid="{00000000-0005-0000-0000-0000DE080000}"/>
    <cellStyle name="Normalny 7 3 2" xfId="1766" xr:uid="{00000000-0005-0000-0000-0000DF080000}"/>
    <cellStyle name="Normalny 7 3 2 2" xfId="1767" xr:uid="{00000000-0005-0000-0000-0000E0080000}"/>
    <cellStyle name="Normalny 7 3 2 2 2" xfId="1768" xr:uid="{00000000-0005-0000-0000-0000E1080000}"/>
    <cellStyle name="Normalny 7 3 2 2 2 2" xfId="1769" xr:uid="{00000000-0005-0000-0000-0000E2080000}"/>
    <cellStyle name="Normalny 7 3 2 2 2 2 2" xfId="1770" xr:uid="{00000000-0005-0000-0000-0000E3080000}"/>
    <cellStyle name="Normalny 7 3 2 2 2 3" xfId="1771" xr:uid="{00000000-0005-0000-0000-0000E4080000}"/>
    <cellStyle name="Normalny 7 3 2 2 2_RPP" xfId="1772" xr:uid="{00000000-0005-0000-0000-0000E5080000}"/>
    <cellStyle name="Normalny 7 3 2 2 3" xfId="1773" xr:uid="{00000000-0005-0000-0000-0000E6080000}"/>
    <cellStyle name="Normalny 7 3 2 2 3 2" xfId="1774" xr:uid="{00000000-0005-0000-0000-0000E7080000}"/>
    <cellStyle name="Normalny 7 3 2 2 4" xfId="1775" xr:uid="{00000000-0005-0000-0000-0000E8080000}"/>
    <cellStyle name="Normalny 7 3 2 2_RPP" xfId="1776" xr:uid="{00000000-0005-0000-0000-0000E9080000}"/>
    <cellStyle name="Normalny 7 3 2 3" xfId="1777" xr:uid="{00000000-0005-0000-0000-0000EA080000}"/>
    <cellStyle name="Normalny 7 3 2 3 2" xfId="1778" xr:uid="{00000000-0005-0000-0000-0000EB080000}"/>
    <cellStyle name="Normalny 7 3 2 3 2 2" xfId="1779" xr:uid="{00000000-0005-0000-0000-0000EC080000}"/>
    <cellStyle name="Normalny 7 3 2 3 3" xfId="1780" xr:uid="{00000000-0005-0000-0000-0000ED080000}"/>
    <cellStyle name="Normalny 7 3 2 3_RPP" xfId="1781" xr:uid="{00000000-0005-0000-0000-0000EE080000}"/>
    <cellStyle name="Normalny 7 3 2 4" xfId="1782" xr:uid="{00000000-0005-0000-0000-0000EF080000}"/>
    <cellStyle name="Normalny 7 3 2 4 2" xfId="1783" xr:uid="{00000000-0005-0000-0000-0000F0080000}"/>
    <cellStyle name="Normalny 7 3 2 5" xfId="1784" xr:uid="{00000000-0005-0000-0000-0000F1080000}"/>
    <cellStyle name="Normalny 7 3 2_RPP" xfId="1785" xr:uid="{00000000-0005-0000-0000-0000F2080000}"/>
    <cellStyle name="Normalny 7 3 3" xfId="1786" xr:uid="{00000000-0005-0000-0000-0000F3080000}"/>
    <cellStyle name="Normalny 7 3 3 2" xfId="1787" xr:uid="{00000000-0005-0000-0000-0000F4080000}"/>
    <cellStyle name="Normalny 7 3 3 2 2" xfId="1788" xr:uid="{00000000-0005-0000-0000-0000F5080000}"/>
    <cellStyle name="Normalny 7 3 3 2 2 2" xfId="1789" xr:uid="{00000000-0005-0000-0000-0000F6080000}"/>
    <cellStyle name="Normalny 7 3 3 2 2 2 2" xfId="1790" xr:uid="{00000000-0005-0000-0000-0000F7080000}"/>
    <cellStyle name="Normalny 7 3 3 2 2 3" xfId="1791" xr:uid="{00000000-0005-0000-0000-0000F8080000}"/>
    <cellStyle name="Normalny 7 3 3 2 2_RPP" xfId="1792" xr:uid="{00000000-0005-0000-0000-0000F9080000}"/>
    <cellStyle name="Normalny 7 3 3 2 3" xfId="1793" xr:uid="{00000000-0005-0000-0000-0000FA080000}"/>
    <cellStyle name="Normalny 7 3 3 2 3 2" xfId="1794" xr:uid="{00000000-0005-0000-0000-0000FB080000}"/>
    <cellStyle name="Normalny 7 3 3 2 4" xfId="1795" xr:uid="{00000000-0005-0000-0000-0000FC080000}"/>
    <cellStyle name="Normalny 7 3 3 2_RPP" xfId="1796" xr:uid="{00000000-0005-0000-0000-0000FD080000}"/>
    <cellStyle name="Normalny 7 3 3 3" xfId="1797" xr:uid="{00000000-0005-0000-0000-0000FE080000}"/>
    <cellStyle name="Normalny 7 3 3 3 2" xfId="1798" xr:uid="{00000000-0005-0000-0000-0000FF080000}"/>
    <cellStyle name="Normalny 7 3 3 3 2 2" xfId="1799" xr:uid="{00000000-0005-0000-0000-000000090000}"/>
    <cellStyle name="Normalny 7 3 3 3 3" xfId="1800" xr:uid="{00000000-0005-0000-0000-000001090000}"/>
    <cellStyle name="Normalny 7 3 3 3_RPP" xfId="1801" xr:uid="{00000000-0005-0000-0000-000002090000}"/>
    <cellStyle name="Normalny 7 3 3 4" xfId="1802" xr:uid="{00000000-0005-0000-0000-000003090000}"/>
    <cellStyle name="Normalny 7 3 3 4 2" xfId="1803" xr:uid="{00000000-0005-0000-0000-000004090000}"/>
    <cellStyle name="Normalny 7 3 3 5" xfId="1804" xr:uid="{00000000-0005-0000-0000-000005090000}"/>
    <cellStyle name="Normalny 7 3 3_RPP" xfId="1805" xr:uid="{00000000-0005-0000-0000-000006090000}"/>
    <cellStyle name="Normalny 7 3 4" xfId="1806" xr:uid="{00000000-0005-0000-0000-000007090000}"/>
    <cellStyle name="Normalny 7 3 4 2" xfId="1807" xr:uid="{00000000-0005-0000-0000-000008090000}"/>
    <cellStyle name="Normalny 7 3 4 2 2" xfId="1808" xr:uid="{00000000-0005-0000-0000-000009090000}"/>
    <cellStyle name="Normalny 7 3 4 2 2 2" xfId="1809" xr:uid="{00000000-0005-0000-0000-00000A090000}"/>
    <cellStyle name="Normalny 7 3 4 2 3" xfId="1810" xr:uid="{00000000-0005-0000-0000-00000B090000}"/>
    <cellStyle name="Normalny 7 3 4 2_RPP" xfId="1811" xr:uid="{00000000-0005-0000-0000-00000C090000}"/>
    <cellStyle name="Normalny 7 3 4 3" xfId="1812" xr:uid="{00000000-0005-0000-0000-00000D090000}"/>
    <cellStyle name="Normalny 7 3 4 3 2" xfId="1813" xr:uid="{00000000-0005-0000-0000-00000E090000}"/>
    <cellStyle name="Normalny 7 3 4 4" xfId="1814" xr:uid="{00000000-0005-0000-0000-00000F090000}"/>
    <cellStyle name="Normalny 7 3 4_RPP" xfId="1815" xr:uid="{00000000-0005-0000-0000-000010090000}"/>
    <cellStyle name="Normalny 7 3 5" xfId="1816" xr:uid="{00000000-0005-0000-0000-000011090000}"/>
    <cellStyle name="Normalny 7 3 5 2" xfId="1817" xr:uid="{00000000-0005-0000-0000-000012090000}"/>
    <cellStyle name="Normalny 7 3 5 2 2" xfId="1818" xr:uid="{00000000-0005-0000-0000-000013090000}"/>
    <cellStyle name="Normalny 7 3 5 3" xfId="1819" xr:uid="{00000000-0005-0000-0000-000014090000}"/>
    <cellStyle name="Normalny 7 3 5_RPP" xfId="1820" xr:uid="{00000000-0005-0000-0000-000015090000}"/>
    <cellStyle name="Normalny 7 3 6" xfId="1821" xr:uid="{00000000-0005-0000-0000-000016090000}"/>
    <cellStyle name="Normalny 7 3 6 2" xfId="1822" xr:uid="{00000000-0005-0000-0000-000017090000}"/>
    <cellStyle name="Normalny 7 3 7" xfId="1823" xr:uid="{00000000-0005-0000-0000-000018090000}"/>
    <cellStyle name="Normalny 7 3_RPP" xfId="1824" xr:uid="{00000000-0005-0000-0000-000019090000}"/>
    <cellStyle name="Normalny 7 4" xfId="1825" xr:uid="{00000000-0005-0000-0000-00001A090000}"/>
    <cellStyle name="Normalny 7 4 2" xfId="1826" xr:uid="{00000000-0005-0000-0000-00001B090000}"/>
    <cellStyle name="Normalny 7 4 2 2" xfId="1827" xr:uid="{00000000-0005-0000-0000-00001C090000}"/>
    <cellStyle name="Normalny 7 4 2 2 2" xfId="1828" xr:uid="{00000000-0005-0000-0000-00001D090000}"/>
    <cellStyle name="Normalny 7 4 2 2 2 2" xfId="1829" xr:uid="{00000000-0005-0000-0000-00001E090000}"/>
    <cellStyle name="Normalny 7 4 2 2 3" xfId="1830" xr:uid="{00000000-0005-0000-0000-00001F090000}"/>
    <cellStyle name="Normalny 7 4 2 2_RPP" xfId="1831" xr:uid="{00000000-0005-0000-0000-000020090000}"/>
    <cellStyle name="Normalny 7 4 2 3" xfId="1832" xr:uid="{00000000-0005-0000-0000-000021090000}"/>
    <cellStyle name="Normalny 7 4 2 3 2" xfId="1833" xr:uid="{00000000-0005-0000-0000-000022090000}"/>
    <cellStyle name="Normalny 7 4 2 4" xfId="1834" xr:uid="{00000000-0005-0000-0000-000023090000}"/>
    <cellStyle name="Normalny 7 4 2_RPP" xfId="1835" xr:uid="{00000000-0005-0000-0000-000024090000}"/>
    <cellStyle name="Normalny 7 4 3" xfId="1836" xr:uid="{00000000-0005-0000-0000-000025090000}"/>
    <cellStyle name="Normalny 7 4 3 2" xfId="1837" xr:uid="{00000000-0005-0000-0000-000026090000}"/>
    <cellStyle name="Normalny 7 4 3 2 2" xfId="1838" xr:uid="{00000000-0005-0000-0000-000027090000}"/>
    <cellStyle name="Normalny 7 4 3 3" xfId="1839" xr:uid="{00000000-0005-0000-0000-000028090000}"/>
    <cellStyle name="Normalny 7 4 3_RPP" xfId="1840" xr:uid="{00000000-0005-0000-0000-000029090000}"/>
    <cellStyle name="Normalny 7 4 4" xfId="1841" xr:uid="{00000000-0005-0000-0000-00002A090000}"/>
    <cellStyle name="Normalny 7 4 4 2" xfId="1842" xr:uid="{00000000-0005-0000-0000-00002B090000}"/>
    <cellStyle name="Normalny 7 4 5" xfId="1843" xr:uid="{00000000-0005-0000-0000-00002C090000}"/>
    <cellStyle name="Normalny 7 4_RPP" xfId="1844" xr:uid="{00000000-0005-0000-0000-00002D090000}"/>
    <cellStyle name="Normalny 7 5" xfId="1845" xr:uid="{00000000-0005-0000-0000-00002E090000}"/>
    <cellStyle name="Normalny 7 5 2" xfId="1846" xr:uid="{00000000-0005-0000-0000-00002F090000}"/>
    <cellStyle name="Normalny 7 5 2 2" xfId="1847" xr:uid="{00000000-0005-0000-0000-000030090000}"/>
    <cellStyle name="Normalny 7 5 2 2 2" xfId="1848" xr:uid="{00000000-0005-0000-0000-000031090000}"/>
    <cellStyle name="Normalny 7 5 2 2 2 2" xfId="1849" xr:uid="{00000000-0005-0000-0000-000032090000}"/>
    <cellStyle name="Normalny 7 5 2 2 3" xfId="1850" xr:uid="{00000000-0005-0000-0000-000033090000}"/>
    <cellStyle name="Normalny 7 5 2 2_RPP" xfId="1851" xr:uid="{00000000-0005-0000-0000-000034090000}"/>
    <cellStyle name="Normalny 7 5 2 3" xfId="1852" xr:uid="{00000000-0005-0000-0000-000035090000}"/>
    <cellStyle name="Normalny 7 5 2 3 2" xfId="1853" xr:uid="{00000000-0005-0000-0000-000036090000}"/>
    <cellStyle name="Normalny 7 5 2 4" xfId="1854" xr:uid="{00000000-0005-0000-0000-000037090000}"/>
    <cellStyle name="Normalny 7 5 2_RPP" xfId="1855" xr:uid="{00000000-0005-0000-0000-000038090000}"/>
    <cellStyle name="Normalny 7 5 3" xfId="1856" xr:uid="{00000000-0005-0000-0000-000039090000}"/>
    <cellStyle name="Normalny 7 5 3 2" xfId="1857" xr:uid="{00000000-0005-0000-0000-00003A090000}"/>
    <cellStyle name="Normalny 7 5 3 2 2" xfId="1858" xr:uid="{00000000-0005-0000-0000-00003B090000}"/>
    <cellStyle name="Normalny 7 5 3 3" xfId="1859" xr:uid="{00000000-0005-0000-0000-00003C090000}"/>
    <cellStyle name="Normalny 7 5 3_RPP" xfId="1860" xr:uid="{00000000-0005-0000-0000-00003D090000}"/>
    <cellStyle name="Normalny 7 5 4" xfId="1861" xr:uid="{00000000-0005-0000-0000-00003E090000}"/>
    <cellStyle name="Normalny 7 5 4 2" xfId="1862" xr:uid="{00000000-0005-0000-0000-00003F090000}"/>
    <cellStyle name="Normalny 7 5 5" xfId="1863" xr:uid="{00000000-0005-0000-0000-000040090000}"/>
    <cellStyle name="Normalny 7 5_RPP" xfId="1864" xr:uid="{00000000-0005-0000-0000-000041090000}"/>
    <cellStyle name="Normalny 7 6" xfId="1865" xr:uid="{00000000-0005-0000-0000-000042090000}"/>
    <cellStyle name="Normalny 7 6 2" xfId="1866" xr:uid="{00000000-0005-0000-0000-000043090000}"/>
    <cellStyle name="Normalny 7 6 2 2" xfId="1867" xr:uid="{00000000-0005-0000-0000-000044090000}"/>
    <cellStyle name="Normalny 7 6 2 2 2" xfId="1868" xr:uid="{00000000-0005-0000-0000-000045090000}"/>
    <cellStyle name="Normalny 7 6 2 3" xfId="1869" xr:uid="{00000000-0005-0000-0000-000046090000}"/>
    <cellStyle name="Normalny 7 6 2_RPP" xfId="1870" xr:uid="{00000000-0005-0000-0000-000047090000}"/>
    <cellStyle name="Normalny 7 6 3" xfId="1871" xr:uid="{00000000-0005-0000-0000-000048090000}"/>
    <cellStyle name="Normalny 7 6 3 2" xfId="1872" xr:uid="{00000000-0005-0000-0000-000049090000}"/>
    <cellStyle name="Normalny 7 6 4" xfId="1873" xr:uid="{00000000-0005-0000-0000-00004A090000}"/>
    <cellStyle name="Normalny 7 6_RPP" xfId="1874" xr:uid="{00000000-0005-0000-0000-00004B090000}"/>
    <cellStyle name="Normalny 7 7" xfId="1875" xr:uid="{00000000-0005-0000-0000-00004C090000}"/>
    <cellStyle name="Normalny 7 7 2" xfId="1876" xr:uid="{00000000-0005-0000-0000-00004D090000}"/>
    <cellStyle name="Normalny 7 7 2 2" xfId="1877" xr:uid="{00000000-0005-0000-0000-00004E090000}"/>
    <cellStyle name="Normalny 7 7 3" xfId="1878" xr:uid="{00000000-0005-0000-0000-00004F090000}"/>
    <cellStyle name="Normalny 7 7_RPP" xfId="1879" xr:uid="{00000000-0005-0000-0000-000050090000}"/>
    <cellStyle name="Normalny 7 8" xfId="1880" xr:uid="{00000000-0005-0000-0000-000051090000}"/>
    <cellStyle name="Normalny 7 8 2" xfId="1881" xr:uid="{00000000-0005-0000-0000-000052090000}"/>
    <cellStyle name="Normalny 7 9" xfId="1882" xr:uid="{00000000-0005-0000-0000-000053090000}"/>
    <cellStyle name="Normalny 7_RPP" xfId="1883" xr:uid="{00000000-0005-0000-0000-000054090000}"/>
    <cellStyle name="Normalny 70" xfId="1884" xr:uid="{00000000-0005-0000-0000-000055090000}"/>
    <cellStyle name="Normalny 70 2" xfId="1885" xr:uid="{00000000-0005-0000-0000-000056090000}"/>
    <cellStyle name="Normalny 70 2 2" xfId="2206" xr:uid="{00000000-0005-0000-0000-000057090000}"/>
    <cellStyle name="Normalny 70 2 2 2" xfId="2582" xr:uid="{00000000-0005-0000-0000-000058090000}"/>
    <cellStyle name="Normalny 70 2 3" xfId="2397" xr:uid="{00000000-0005-0000-0000-000059090000}"/>
    <cellStyle name="Normalny 70 3" xfId="2205" xr:uid="{00000000-0005-0000-0000-00005A090000}"/>
    <cellStyle name="Normalny 70 3 2" xfId="2581" xr:uid="{00000000-0005-0000-0000-00005B090000}"/>
    <cellStyle name="Normalny 70 4" xfId="2396" xr:uid="{00000000-0005-0000-0000-00005C090000}"/>
    <cellStyle name="Normalny 71" xfId="1886" xr:uid="{00000000-0005-0000-0000-00005D090000}"/>
    <cellStyle name="Normalny 71 2" xfId="1887" xr:uid="{00000000-0005-0000-0000-00005E090000}"/>
    <cellStyle name="Normalny 71 2 2" xfId="2208" xr:uid="{00000000-0005-0000-0000-00005F090000}"/>
    <cellStyle name="Normalny 71 2 2 2" xfId="2584" xr:uid="{00000000-0005-0000-0000-000060090000}"/>
    <cellStyle name="Normalny 71 2 3" xfId="2399" xr:uid="{00000000-0005-0000-0000-000061090000}"/>
    <cellStyle name="Normalny 71 3" xfId="2207" xr:uid="{00000000-0005-0000-0000-000062090000}"/>
    <cellStyle name="Normalny 71 3 2" xfId="2583" xr:uid="{00000000-0005-0000-0000-000063090000}"/>
    <cellStyle name="Normalny 71 4" xfId="2398" xr:uid="{00000000-0005-0000-0000-000064090000}"/>
    <cellStyle name="Normalny 72" xfId="1888" xr:uid="{00000000-0005-0000-0000-000065090000}"/>
    <cellStyle name="Normalny 72 2" xfId="1889" xr:uid="{00000000-0005-0000-0000-000066090000}"/>
    <cellStyle name="Normalny 72 2 2" xfId="2210" xr:uid="{00000000-0005-0000-0000-000067090000}"/>
    <cellStyle name="Normalny 72 2 2 2" xfId="2586" xr:uid="{00000000-0005-0000-0000-000068090000}"/>
    <cellStyle name="Normalny 72 2 3" xfId="2401" xr:uid="{00000000-0005-0000-0000-000069090000}"/>
    <cellStyle name="Normalny 72 3" xfId="2209" xr:uid="{00000000-0005-0000-0000-00006A090000}"/>
    <cellStyle name="Normalny 72 3 2" xfId="2585" xr:uid="{00000000-0005-0000-0000-00006B090000}"/>
    <cellStyle name="Normalny 72 4" xfId="2400" xr:uid="{00000000-0005-0000-0000-00006C090000}"/>
    <cellStyle name="Normalny 73" xfId="1890" xr:uid="{00000000-0005-0000-0000-00006D090000}"/>
    <cellStyle name="Normalny 73 2" xfId="1891" xr:uid="{00000000-0005-0000-0000-00006E090000}"/>
    <cellStyle name="Normalny 73 2 2" xfId="2212" xr:uid="{00000000-0005-0000-0000-00006F090000}"/>
    <cellStyle name="Normalny 73 2 2 2" xfId="2588" xr:uid="{00000000-0005-0000-0000-000070090000}"/>
    <cellStyle name="Normalny 73 2 3" xfId="2403" xr:uid="{00000000-0005-0000-0000-000071090000}"/>
    <cellStyle name="Normalny 73 3" xfId="2211" xr:uid="{00000000-0005-0000-0000-000072090000}"/>
    <cellStyle name="Normalny 73 3 2" xfId="2587" xr:uid="{00000000-0005-0000-0000-000073090000}"/>
    <cellStyle name="Normalny 73 4" xfId="2402" xr:uid="{00000000-0005-0000-0000-000074090000}"/>
    <cellStyle name="Normalny 74" xfId="1892" xr:uid="{00000000-0005-0000-0000-000075090000}"/>
    <cellStyle name="Normalny 74 2" xfId="2213" xr:uid="{00000000-0005-0000-0000-000076090000}"/>
    <cellStyle name="Normalny 74 2 2" xfId="2589" xr:uid="{00000000-0005-0000-0000-000077090000}"/>
    <cellStyle name="Normalny 74 3" xfId="2404" xr:uid="{00000000-0005-0000-0000-000078090000}"/>
    <cellStyle name="Normalny 75" xfId="1893" xr:uid="{00000000-0005-0000-0000-000079090000}"/>
    <cellStyle name="Normalny 75 2" xfId="2214" xr:uid="{00000000-0005-0000-0000-00007A090000}"/>
    <cellStyle name="Normalny 75 2 2" xfId="2590" xr:uid="{00000000-0005-0000-0000-00007B090000}"/>
    <cellStyle name="Normalny 75 3" xfId="2405" xr:uid="{00000000-0005-0000-0000-00007C090000}"/>
    <cellStyle name="Normalny 76" xfId="1894" xr:uid="{00000000-0005-0000-0000-00007D090000}"/>
    <cellStyle name="Normalny 77" xfId="1895" xr:uid="{00000000-0005-0000-0000-00007E090000}"/>
    <cellStyle name="Normalny 78" xfId="1896" xr:uid="{00000000-0005-0000-0000-00007F090000}"/>
    <cellStyle name="Normalny 79" xfId="1897" xr:uid="{00000000-0005-0000-0000-000080090000}"/>
    <cellStyle name="Normalny 8" xfId="1898" xr:uid="{00000000-0005-0000-0000-000081090000}"/>
    <cellStyle name="Normalny 8 2" xfId="1899" xr:uid="{00000000-0005-0000-0000-000082090000}"/>
    <cellStyle name="Normalny 8 3" xfId="1900" xr:uid="{00000000-0005-0000-0000-000083090000}"/>
    <cellStyle name="Normalny 8 3 2" xfId="1901" xr:uid="{00000000-0005-0000-0000-000084090000}"/>
    <cellStyle name="Normalny 8 3 2 2" xfId="2217" xr:uid="{00000000-0005-0000-0000-000085090000}"/>
    <cellStyle name="Normalny 8 3 2 2 2" xfId="2593" xr:uid="{00000000-0005-0000-0000-000086090000}"/>
    <cellStyle name="Normalny 8 3 2 3" xfId="2408" xr:uid="{00000000-0005-0000-0000-000087090000}"/>
    <cellStyle name="Normalny 8 3 3" xfId="2216" xr:uid="{00000000-0005-0000-0000-000088090000}"/>
    <cellStyle name="Normalny 8 3 3 2" xfId="2592" xr:uid="{00000000-0005-0000-0000-000089090000}"/>
    <cellStyle name="Normalny 8 3 4" xfId="2407" xr:uid="{00000000-0005-0000-0000-00008A090000}"/>
    <cellStyle name="Normalny 8 4" xfId="1902" xr:uid="{00000000-0005-0000-0000-00008B090000}"/>
    <cellStyle name="Normalny 8 4 2" xfId="1903" xr:uid="{00000000-0005-0000-0000-00008C090000}"/>
    <cellStyle name="Normalny 8 4 2 2" xfId="2219" xr:uid="{00000000-0005-0000-0000-00008D090000}"/>
    <cellStyle name="Normalny 8 4 2 2 2" xfId="2595" xr:uid="{00000000-0005-0000-0000-00008E090000}"/>
    <cellStyle name="Normalny 8 4 2 3" xfId="2410" xr:uid="{00000000-0005-0000-0000-00008F090000}"/>
    <cellStyle name="Normalny 8 4 3" xfId="2218" xr:uid="{00000000-0005-0000-0000-000090090000}"/>
    <cellStyle name="Normalny 8 4 3 2" xfId="2594" xr:uid="{00000000-0005-0000-0000-000091090000}"/>
    <cellStyle name="Normalny 8 4 4" xfId="2409" xr:uid="{00000000-0005-0000-0000-000092090000}"/>
    <cellStyle name="Normalny 8 5" xfId="1904" xr:uid="{00000000-0005-0000-0000-000093090000}"/>
    <cellStyle name="Normalny 8 5 2" xfId="2220" xr:uid="{00000000-0005-0000-0000-000094090000}"/>
    <cellStyle name="Normalny 8 5 2 2" xfId="2596" xr:uid="{00000000-0005-0000-0000-000095090000}"/>
    <cellStyle name="Normalny 8 5 3" xfId="2411" xr:uid="{00000000-0005-0000-0000-000096090000}"/>
    <cellStyle name="Normalny 8 6" xfId="2215" xr:uid="{00000000-0005-0000-0000-000097090000}"/>
    <cellStyle name="Normalny 8 6 2" xfId="2591" xr:uid="{00000000-0005-0000-0000-000098090000}"/>
    <cellStyle name="Normalny 8 7" xfId="2406" xr:uid="{00000000-0005-0000-0000-000099090000}"/>
    <cellStyle name="Normalny 80" xfId="11" xr:uid="{00000000-0005-0000-0000-00009A090000}"/>
    <cellStyle name="Normalny 81" xfId="1905" xr:uid="{00000000-0005-0000-0000-00009B090000}"/>
    <cellStyle name="Normalny 82" xfId="1906" xr:uid="{00000000-0005-0000-0000-00009C090000}"/>
    <cellStyle name="Normalny 83" xfId="1907" xr:uid="{00000000-0005-0000-0000-00009D090000}"/>
    <cellStyle name="Normalny 84" xfId="1908" xr:uid="{00000000-0005-0000-0000-00009E090000}"/>
    <cellStyle name="Normalny 85" xfId="1909" xr:uid="{00000000-0005-0000-0000-00009F090000}"/>
    <cellStyle name="Normalny 86" xfId="1910" xr:uid="{00000000-0005-0000-0000-0000A0090000}"/>
    <cellStyle name="Normalny 87" xfId="1911" xr:uid="{00000000-0005-0000-0000-0000A1090000}"/>
    <cellStyle name="Normalny 88" xfId="1912" xr:uid="{00000000-0005-0000-0000-0000A2090000}"/>
    <cellStyle name="Normalny 89" xfId="2222" xr:uid="{00000000-0005-0000-0000-0000A3090000}"/>
    <cellStyle name="Normalny 89 2" xfId="2597" xr:uid="{00000000-0005-0000-0000-0000A4090000}"/>
    <cellStyle name="Normalny 9" xfId="1913" xr:uid="{00000000-0005-0000-0000-0000A5090000}"/>
    <cellStyle name="Normalny 9 10" xfId="1914" xr:uid="{00000000-0005-0000-0000-0000A6090000}"/>
    <cellStyle name="Normalny 9 2" xfId="1915" xr:uid="{00000000-0005-0000-0000-0000A7090000}"/>
    <cellStyle name="Normalny 9 2 2" xfId="1916" xr:uid="{00000000-0005-0000-0000-0000A8090000}"/>
    <cellStyle name="Normalny 9 2 2 2" xfId="1917" xr:uid="{00000000-0005-0000-0000-0000A9090000}"/>
    <cellStyle name="Normalny 9 2 2 2 2" xfId="1918" xr:uid="{00000000-0005-0000-0000-0000AA090000}"/>
    <cellStyle name="Normalny 9 2 2 2 2 2" xfId="1919" xr:uid="{00000000-0005-0000-0000-0000AB090000}"/>
    <cellStyle name="Normalny 9 2 2 2 2 2 2" xfId="1920" xr:uid="{00000000-0005-0000-0000-0000AC090000}"/>
    <cellStyle name="Normalny 9 2 2 2 2 3" xfId="1921" xr:uid="{00000000-0005-0000-0000-0000AD090000}"/>
    <cellStyle name="Normalny 9 2 2 2 2_RPP" xfId="1922" xr:uid="{00000000-0005-0000-0000-0000AE090000}"/>
    <cellStyle name="Normalny 9 2 2 2 3" xfId="1923" xr:uid="{00000000-0005-0000-0000-0000AF090000}"/>
    <cellStyle name="Normalny 9 2 2 2 3 2" xfId="1924" xr:uid="{00000000-0005-0000-0000-0000B0090000}"/>
    <cellStyle name="Normalny 9 2 2 2 4" xfId="1925" xr:uid="{00000000-0005-0000-0000-0000B1090000}"/>
    <cellStyle name="Normalny 9 2 2 2_RPP" xfId="1926" xr:uid="{00000000-0005-0000-0000-0000B2090000}"/>
    <cellStyle name="Normalny 9 2 2 3" xfId="1927" xr:uid="{00000000-0005-0000-0000-0000B3090000}"/>
    <cellStyle name="Normalny 9 2 2 3 2" xfId="1928" xr:uid="{00000000-0005-0000-0000-0000B4090000}"/>
    <cellStyle name="Normalny 9 2 2 3 2 2" xfId="1929" xr:uid="{00000000-0005-0000-0000-0000B5090000}"/>
    <cellStyle name="Normalny 9 2 2 3 3" xfId="1930" xr:uid="{00000000-0005-0000-0000-0000B6090000}"/>
    <cellStyle name="Normalny 9 2 2 3_RPP" xfId="1931" xr:uid="{00000000-0005-0000-0000-0000B7090000}"/>
    <cellStyle name="Normalny 9 2 2 4" xfId="1932" xr:uid="{00000000-0005-0000-0000-0000B8090000}"/>
    <cellStyle name="Normalny 9 2 2 4 2" xfId="1933" xr:uid="{00000000-0005-0000-0000-0000B9090000}"/>
    <cellStyle name="Normalny 9 2 2 5" xfId="1934" xr:uid="{00000000-0005-0000-0000-0000BA090000}"/>
    <cellStyle name="Normalny 9 2 2_RPP" xfId="1935" xr:uid="{00000000-0005-0000-0000-0000BB090000}"/>
    <cellStyle name="Normalny 9 2 3" xfId="1936" xr:uid="{00000000-0005-0000-0000-0000BC090000}"/>
    <cellStyle name="Normalny 9 2 3 2" xfId="1937" xr:uid="{00000000-0005-0000-0000-0000BD090000}"/>
    <cellStyle name="Normalny 9 2 3 2 2" xfId="1938" xr:uid="{00000000-0005-0000-0000-0000BE090000}"/>
    <cellStyle name="Normalny 9 2 3 2 2 2" xfId="1939" xr:uid="{00000000-0005-0000-0000-0000BF090000}"/>
    <cellStyle name="Normalny 9 2 3 2 2 2 2" xfId="1940" xr:uid="{00000000-0005-0000-0000-0000C0090000}"/>
    <cellStyle name="Normalny 9 2 3 2 2 3" xfId="1941" xr:uid="{00000000-0005-0000-0000-0000C1090000}"/>
    <cellStyle name="Normalny 9 2 3 2 2_RPP" xfId="1942" xr:uid="{00000000-0005-0000-0000-0000C2090000}"/>
    <cellStyle name="Normalny 9 2 3 2 3" xfId="1943" xr:uid="{00000000-0005-0000-0000-0000C3090000}"/>
    <cellStyle name="Normalny 9 2 3 2 3 2" xfId="1944" xr:uid="{00000000-0005-0000-0000-0000C4090000}"/>
    <cellStyle name="Normalny 9 2 3 2 4" xfId="1945" xr:uid="{00000000-0005-0000-0000-0000C5090000}"/>
    <cellStyle name="Normalny 9 2 3 2_RPP" xfId="1946" xr:uid="{00000000-0005-0000-0000-0000C6090000}"/>
    <cellStyle name="Normalny 9 2 3 3" xfId="1947" xr:uid="{00000000-0005-0000-0000-0000C7090000}"/>
    <cellStyle name="Normalny 9 2 3 3 2" xfId="1948" xr:uid="{00000000-0005-0000-0000-0000C8090000}"/>
    <cellStyle name="Normalny 9 2 3 3 2 2" xfId="1949" xr:uid="{00000000-0005-0000-0000-0000C9090000}"/>
    <cellStyle name="Normalny 9 2 3 3 3" xfId="1950" xr:uid="{00000000-0005-0000-0000-0000CA090000}"/>
    <cellStyle name="Normalny 9 2 3 3_RPP" xfId="1951" xr:uid="{00000000-0005-0000-0000-0000CB090000}"/>
    <cellStyle name="Normalny 9 2 3 4" xfId="1952" xr:uid="{00000000-0005-0000-0000-0000CC090000}"/>
    <cellStyle name="Normalny 9 2 3 4 2" xfId="1953" xr:uid="{00000000-0005-0000-0000-0000CD090000}"/>
    <cellStyle name="Normalny 9 2 3 5" xfId="1954" xr:uid="{00000000-0005-0000-0000-0000CE090000}"/>
    <cellStyle name="Normalny 9 2 3_RPP" xfId="1955" xr:uid="{00000000-0005-0000-0000-0000CF090000}"/>
    <cellStyle name="Normalny 9 2 4" xfId="1956" xr:uid="{00000000-0005-0000-0000-0000D0090000}"/>
    <cellStyle name="Normalny 9 2 4 2" xfId="1957" xr:uid="{00000000-0005-0000-0000-0000D1090000}"/>
    <cellStyle name="Normalny 9 2 4 2 2" xfId="1958" xr:uid="{00000000-0005-0000-0000-0000D2090000}"/>
    <cellStyle name="Normalny 9 2 4 2 2 2" xfId="1959" xr:uid="{00000000-0005-0000-0000-0000D3090000}"/>
    <cellStyle name="Normalny 9 2 4 2 3" xfId="1960" xr:uid="{00000000-0005-0000-0000-0000D4090000}"/>
    <cellStyle name="Normalny 9 2 4 2_RPP" xfId="1961" xr:uid="{00000000-0005-0000-0000-0000D5090000}"/>
    <cellStyle name="Normalny 9 2 4 3" xfId="1962" xr:uid="{00000000-0005-0000-0000-0000D6090000}"/>
    <cellStyle name="Normalny 9 2 4 3 2" xfId="1963" xr:uid="{00000000-0005-0000-0000-0000D7090000}"/>
    <cellStyle name="Normalny 9 2 4 4" xfId="1964" xr:uid="{00000000-0005-0000-0000-0000D8090000}"/>
    <cellStyle name="Normalny 9 2 4_RPP" xfId="1965" xr:uid="{00000000-0005-0000-0000-0000D9090000}"/>
    <cellStyle name="Normalny 9 2 5" xfId="1966" xr:uid="{00000000-0005-0000-0000-0000DA090000}"/>
    <cellStyle name="Normalny 9 2 5 2" xfId="1967" xr:uid="{00000000-0005-0000-0000-0000DB090000}"/>
    <cellStyle name="Normalny 9 2 5 2 2" xfId="1968" xr:uid="{00000000-0005-0000-0000-0000DC090000}"/>
    <cellStyle name="Normalny 9 2 5 3" xfId="1969" xr:uid="{00000000-0005-0000-0000-0000DD090000}"/>
    <cellStyle name="Normalny 9 2 5_RPP" xfId="1970" xr:uid="{00000000-0005-0000-0000-0000DE090000}"/>
    <cellStyle name="Normalny 9 2 6" xfId="1971" xr:uid="{00000000-0005-0000-0000-0000DF090000}"/>
    <cellStyle name="Normalny 9 2 6 2" xfId="1972" xr:uid="{00000000-0005-0000-0000-0000E0090000}"/>
    <cellStyle name="Normalny 9 2 7" xfId="1973" xr:uid="{00000000-0005-0000-0000-0000E1090000}"/>
    <cellStyle name="Normalny 9 2_RPP" xfId="1974" xr:uid="{00000000-0005-0000-0000-0000E2090000}"/>
    <cellStyle name="Normalny 9 3" xfId="1975" xr:uid="{00000000-0005-0000-0000-0000E3090000}"/>
    <cellStyle name="Normalny 9 3 2" xfId="1976" xr:uid="{00000000-0005-0000-0000-0000E4090000}"/>
    <cellStyle name="Normalny 9 3 2 2" xfId="1977" xr:uid="{00000000-0005-0000-0000-0000E5090000}"/>
    <cellStyle name="Normalny 9 3 2 2 2" xfId="1978" xr:uid="{00000000-0005-0000-0000-0000E6090000}"/>
    <cellStyle name="Normalny 9 3 2 2 2 2" xfId="1979" xr:uid="{00000000-0005-0000-0000-0000E7090000}"/>
    <cellStyle name="Normalny 9 3 2 2 3" xfId="1980" xr:uid="{00000000-0005-0000-0000-0000E8090000}"/>
    <cellStyle name="Normalny 9 3 2 2_RPP" xfId="1981" xr:uid="{00000000-0005-0000-0000-0000E9090000}"/>
    <cellStyle name="Normalny 9 3 2 3" xfId="1982" xr:uid="{00000000-0005-0000-0000-0000EA090000}"/>
    <cellStyle name="Normalny 9 3 2 3 2" xfId="1983" xr:uid="{00000000-0005-0000-0000-0000EB090000}"/>
    <cellStyle name="Normalny 9 3 2 4" xfId="1984" xr:uid="{00000000-0005-0000-0000-0000EC090000}"/>
    <cellStyle name="Normalny 9 3 2_RPP" xfId="1985" xr:uid="{00000000-0005-0000-0000-0000ED090000}"/>
    <cellStyle name="Normalny 9 3 3" xfId="1986" xr:uid="{00000000-0005-0000-0000-0000EE090000}"/>
    <cellStyle name="Normalny 9 3 3 2" xfId="1987" xr:uid="{00000000-0005-0000-0000-0000EF090000}"/>
    <cellStyle name="Normalny 9 3 3 2 2" xfId="1988" xr:uid="{00000000-0005-0000-0000-0000F0090000}"/>
    <cellStyle name="Normalny 9 3 3 3" xfId="1989" xr:uid="{00000000-0005-0000-0000-0000F1090000}"/>
    <cellStyle name="Normalny 9 3 3_RPP" xfId="1990" xr:uid="{00000000-0005-0000-0000-0000F2090000}"/>
    <cellStyle name="Normalny 9 3 4" xfId="1991" xr:uid="{00000000-0005-0000-0000-0000F3090000}"/>
    <cellStyle name="Normalny 9 3 4 2" xfId="1992" xr:uid="{00000000-0005-0000-0000-0000F4090000}"/>
    <cellStyle name="Normalny 9 3 5" xfId="1993" xr:uid="{00000000-0005-0000-0000-0000F5090000}"/>
    <cellStyle name="Normalny 9 3_RPP" xfId="1994" xr:uid="{00000000-0005-0000-0000-0000F6090000}"/>
    <cellStyle name="Normalny 9 4" xfId="1995" xr:uid="{00000000-0005-0000-0000-0000F7090000}"/>
    <cellStyle name="Normalny 9 4 2" xfId="1996" xr:uid="{00000000-0005-0000-0000-0000F8090000}"/>
    <cellStyle name="Normalny 9 4 2 2" xfId="1997" xr:uid="{00000000-0005-0000-0000-0000F9090000}"/>
    <cellStyle name="Normalny 9 4 2 2 2" xfId="1998" xr:uid="{00000000-0005-0000-0000-0000FA090000}"/>
    <cellStyle name="Normalny 9 4 2 2 2 2" xfId="1999" xr:uid="{00000000-0005-0000-0000-0000FB090000}"/>
    <cellStyle name="Normalny 9 4 2 2 3" xfId="2000" xr:uid="{00000000-0005-0000-0000-0000FC090000}"/>
    <cellStyle name="Normalny 9 4 2 2_RPP" xfId="2001" xr:uid="{00000000-0005-0000-0000-0000FD090000}"/>
    <cellStyle name="Normalny 9 4 2 3" xfId="2002" xr:uid="{00000000-0005-0000-0000-0000FE090000}"/>
    <cellStyle name="Normalny 9 4 2 3 2" xfId="2003" xr:uid="{00000000-0005-0000-0000-0000FF090000}"/>
    <cellStyle name="Normalny 9 4 2 4" xfId="2004" xr:uid="{00000000-0005-0000-0000-0000000A0000}"/>
    <cellStyle name="Normalny 9 4 2_RPP" xfId="2005" xr:uid="{00000000-0005-0000-0000-0000010A0000}"/>
    <cellStyle name="Normalny 9 4 3" xfId="2006" xr:uid="{00000000-0005-0000-0000-0000020A0000}"/>
    <cellStyle name="Normalny 9 4 3 2" xfId="2007" xr:uid="{00000000-0005-0000-0000-0000030A0000}"/>
    <cellStyle name="Normalny 9 4 3 2 2" xfId="2008" xr:uid="{00000000-0005-0000-0000-0000040A0000}"/>
    <cellStyle name="Normalny 9 4 3 3" xfId="2009" xr:uid="{00000000-0005-0000-0000-0000050A0000}"/>
    <cellStyle name="Normalny 9 4 3_RPP" xfId="2010" xr:uid="{00000000-0005-0000-0000-0000060A0000}"/>
    <cellStyle name="Normalny 9 4 4" xfId="2011" xr:uid="{00000000-0005-0000-0000-0000070A0000}"/>
    <cellStyle name="Normalny 9 4 4 2" xfId="2012" xr:uid="{00000000-0005-0000-0000-0000080A0000}"/>
    <cellStyle name="Normalny 9 4 5" xfId="2013" xr:uid="{00000000-0005-0000-0000-0000090A0000}"/>
    <cellStyle name="Normalny 9 4_RPP" xfId="2014" xr:uid="{00000000-0005-0000-0000-00000A0A0000}"/>
    <cellStyle name="Normalny 9 5" xfId="2015" xr:uid="{00000000-0005-0000-0000-00000B0A0000}"/>
    <cellStyle name="Normalny 9 5 2" xfId="2016" xr:uid="{00000000-0005-0000-0000-00000C0A0000}"/>
    <cellStyle name="Normalny 9 5 2 2" xfId="2017" xr:uid="{00000000-0005-0000-0000-00000D0A0000}"/>
    <cellStyle name="Normalny 9 5 2 2 2" xfId="2018" xr:uid="{00000000-0005-0000-0000-00000E0A0000}"/>
    <cellStyle name="Normalny 9 5 2 3" xfId="2019" xr:uid="{00000000-0005-0000-0000-00000F0A0000}"/>
    <cellStyle name="Normalny 9 5 2_RPP" xfId="2020" xr:uid="{00000000-0005-0000-0000-0000100A0000}"/>
    <cellStyle name="Normalny 9 5 3" xfId="2021" xr:uid="{00000000-0005-0000-0000-0000110A0000}"/>
    <cellStyle name="Normalny 9 5 3 2" xfId="2022" xr:uid="{00000000-0005-0000-0000-0000120A0000}"/>
    <cellStyle name="Normalny 9 5 4" xfId="2023" xr:uid="{00000000-0005-0000-0000-0000130A0000}"/>
    <cellStyle name="Normalny 9 5_RPP" xfId="2024" xr:uid="{00000000-0005-0000-0000-0000140A0000}"/>
    <cellStyle name="Normalny 9 6" xfId="2025" xr:uid="{00000000-0005-0000-0000-0000150A0000}"/>
    <cellStyle name="Normalny 9 6 2" xfId="2026" xr:uid="{00000000-0005-0000-0000-0000160A0000}"/>
    <cellStyle name="Normalny 9 6 2 2" xfId="2027" xr:uid="{00000000-0005-0000-0000-0000170A0000}"/>
    <cellStyle name="Normalny 9 6 3" xfId="2028" xr:uid="{00000000-0005-0000-0000-0000180A0000}"/>
    <cellStyle name="Normalny 9 6_RPP" xfId="2029" xr:uid="{00000000-0005-0000-0000-0000190A0000}"/>
    <cellStyle name="Normalny 9 7" xfId="2030" xr:uid="{00000000-0005-0000-0000-00001A0A0000}"/>
    <cellStyle name="Normalny 9 7 2" xfId="2031" xr:uid="{00000000-0005-0000-0000-00001B0A0000}"/>
    <cellStyle name="Normalny 9 8" xfId="2032" xr:uid="{00000000-0005-0000-0000-00001C0A0000}"/>
    <cellStyle name="Normalny 9 9" xfId="2033" xr:uid="{00000000-0005-0000-0000-00001D0A0000}"/>
    <cellStyle name="Normalny 9_RPP" xfId="2034" xr:uid="{00000000-0005-0000-0000-00001E0A0000}"/>
    <cellStyle name="Normalny 90" xfId="2223" xr:uid="{00000000-0005-0000-0000-00001F0A0000}"/>
    <cellStyle name="Normalny 91" xfId="2224" xr:uid="{00000000-0005-0000-0000-0000200A0000}"/>
    <cellStyle name="Normalny 91 2" xfId="2598" xr:uid="{00000000-0005-0000-0000-0000210A0000}"/>
    <cellStyle name="Normalny 92" xfId="2225" xr:uid="{00000000-0005-0000-0000-0000220A0000}"/>
    <cellStyle name="Normalny 93 2" xfId="2600" xr:uid="{00000000-0005-0000-0000-0000230A0000}"/>
    <cellStyle name="Normalny_pkon - wzór" xfId="4" xr:uid="{00000000-0005-0000-0000-0000250A0000}"/>
    <cellStyle name="Normalny_RoedlConsult_311202_sprawozdanie_z_dział_jedn" xfId="5" xr:uid="{00000000-0005-0000-0000-0000260A0000}"/>
    <cellStyle name="Normalny_spółkaxxxxxxraportex" xfId="6" xr:uid="{00000000-0005-0000-0000-0000270A0000}"/>
    <cellStyle name="Normalny_spółkaxxxxxxraportex 2" xfId="2221" xr:uid="{00000000-0005-0000-0000-0000280A0000}"/>
    <cellStyle name="Normalny_Sprawozdanie Finansowe po korekcie II" xfId="7" xr:uid="{00000000-0005-0000-0000-0000290A0000}"/>
    <cellStyle name="Normalny_tabele dla klienta" xfId="8" xr:uid="{00000000-0005-0000-0000-00002B0A0000}"/>
    <cellStyle name="Styl 1" xfId="2601" xr:uid="{00000000-0005-0000-0000-00002D0A0000}"/>
  </cellStyles>
  <dxfs count="3">
    <dxf>
      <numFmt numFmtId="0" formatCode="General"/>
    </dxf>
    <dxf>
      <numFmt numFmtId="0" formatCode="General"/>
    </dxf>
    <dxf>
      <numFmt numFmtId="0" formatCode="General"/>
    </dxf>
  </dxfs>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3514725</xdr:colOff>
      <xdr:row>1</xdr:row>
      <xdr:rowOff>9525</xdr:rowOff>
    </xdr:from>
    <xdr:to>
      <xdr:col>5</xdr:col>
      <xdr:colOff>234660</xdr:colOff>
      <xdr:row>1</xdr:row>
      <xdr:rowOff>515592</xdr:rowOff>
    </xdr:to>
    <xdr:pic>
      <xdr:nvPicPr>
        <xdr:cNvPr id="2" name="Obraz 1" descr="Rödl_Partner_Logo">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675" y="171450"/>
          <a:ext cx="2177760" cy="506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923925</xdr:colOff>
      <xdr:row>1</xdr:row>
      <xdr:rowOff>0</xdr:rowOff>
    </xdr:from>
    <xdr:to>
      <xdr:col>7</xdr:col>
      <xdr:colOff>215610</xdr:colOff>
      <xdr:row>1</xdr:row>
      <xdr:rowOff>506067</xdr:rowOff>
    </xdr:to>
    <xdr:pic>
      <xdr:nvPicPr>
        <xdr:cNvPr id="2" name="Obraz 1" descr="Rödl_Partner_Logo">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62725" y="161925"/>
          <a:ext cx="2177760" cy="506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215265</xdr:colOff>
      <xdr:row>56</xdr:row>
      <xdr:rowOff>113930</xdr:rowOff>
    </xdr:from>
    <xdr:to>
      <xdr:col>12</xdr:col>
      <xdr:colOff>81403</xdr:colOff>
      <xdr:row>67</xdr:row>
      <xdr:rowOff>32801</xdr:rowOff>
    </xdr:to>
    <xdr:pic>
      <xdr:nvPicPr>
        <xdr:cNvPr id="12" name="Obraz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a:stretch>
          <a:fillRect/>
        </a:stretch>
      </xdr:blipFill>
      <xdr:spPr>
        <a:xfrm>
          <a:off x="8703945" y="8511170"/>
          <a:ext cx="3828538" cy="17629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hs.zz\ros\Users\G.Kurczakowski\Desktop\07.01.2020\Kopia%20Sprawozdanie%20finansowe%202019%20-%20du&#380;e%20jednostki_wz&#243;r_v%2007.01.2020_z_AX.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klienci\2013\Grupa%20Hammer\Hammer%20sp.%20z%20o.o\31.08.2013\HBI\pbc\Kopia%20Sprawozdanie%20finansowe%20wz&#243;r%20-%20Pozna&#324;_do%20wyja&#347;nien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s"/>
      <sheetName val="GA2"/>
      <sheetName val="table of contents"/>
      <sheetName val="PKD"/>
      <sheetName val="Title"/>
      <sheetName val="11"/>
      <sheetName val="Introduction"/>
      <sheetName val="balance sheet"/>
      <sheetName val="balance sheet (corrections)"/>
      <sheetName val="Bilans po korektach"/>
      <sheetName val="F1"/>
      <sheetName val="F2"/>
      <sheetName val="RZiS Por."/>
      <sheetName val="RZiS Por. po korektach"/>
      <sheetName val="F3"/>
      <sheetName val="FORMATKA_RPP bezpośredni"/>
      <sheetName val="RZiS Kal."/>
      <sheetName val="CF mp"/>
      <sheetName val="F4"/>
      <sheetName val="nota do CF"/>
      <sheetName val="CF kalkulacja"/>
      <sheetName val="CF mb"/>
      <sheetName val="Z. Zm. w Kap."/>
      <sheetName val="F5"/>
      <sheetName val="F6"/>
      <sheetName val="Nota do Z. Zm. w Kap."/>
      <sheetName val="ID tytul"/>
      <sheetName val="nota 1.1.-1.2"/>
      <sheetName val="nota 1.1.b"/>
      <sheetName val="nota 1.1.c"/>
      <sheetName val="nota 1.2"/>
      <sheetName val="nota 1.3-1.10"/>
      <sheetName val="nota 1.11"/>
      <sheetName val="nota 1.12-1.15"/>
      <sheetName val="nota 1.16-1.19"/>
      <sheetName val="nota 2"/>
      <sheetName val="CIT2"/>
      <sheetName val="nota 3,4"/>
      <sheetName val="nota 5"/>
      <sheetName val="nota 6"/>
      <sheetName val="nota 7"/>
      <sheetName val="nota 8-11"/>
      <sheetName val="Arkusz21"/>
      <sheetName val="Arkusz3"/>
      <sheetName val="Arkusz1"/>
      <sheetName val="n"/>
      <sheetName val="nota 9, 10"/>
      <sheetName val="SPRAWOZDANIE"/>
      <sheetName val="SPRAWOZDANIE S.A."/>
      <sheetName val="CIT"/>
    </sheetNames>
    <sheetDataSet>
      <sheetData sheetId="0"/>
      <sheetData sheetId="1">
        <row r="14">
          <cell r="D14">
            <v>1</v>
          </cell>
        </row>
        <row r="15">
          <cell r="D15">
            <v>2019</v>
          </cell>
        </row>
        <row r="16">
          <cell r="D16" t="str">
            <v>Kraków</v>
          </cell>
          <cell r="L16" t="str">
            <v>Gdańsk</v>
          </cell>
          <cell r="M16" t="str">
            <v>Danzig</v>
          </cell>
          <cell r="N16" t="str">
            <v>Gdansk</v>
          </cell>
          <cell r="O16" t="str">
            <v>Gdańsku</v>
          </cell>
          <cell r="P16" t="str">
            <v>w</v>
          </cell>
        </row>
        <row r="17">
          <cell r="C17" t="str">
            <v>w</v>
          </cell>
          <cell r="D17" t="str">
            <v>Krakowie</v>
          </cell>
          <cell r="L17" t="str">
            <v>Gliwice</v>
          </cell>
          <cell r="M17" t="str">
            <v>Gleiwitz</v>
          </cell>
          <cell r="N17" t="str">
            <v>Gliwice</v>
          </cell>
          <cell r="O17" t="str">
            <v>Gliwicach</v>
          </cell>
          <cell r="P17" t="str">
            <v>w</v>
          </cell>
        </row>
        <row r="18">
          <cell r="L18" t="str">
            <v>Kraków</v>
          </cell>
          <cell r="M18" t="str">
            <v>Krakau</v>
          </cell>
          <cell r="N18" t="str">
            <v>Cracow</v>
          </cell>
          <cell r="O18" t="str">
            <v>Krakowie</v>
          </cell>
          <cell r="P18" t="str">
            <v>w</v>
          </cell>
        </row>
        <row r="19">
          <cell r="D19" t="str">
            <v>Spółka testowa Sp. z o.o.</v>
          </cell>
          <cell r="L19" t="str">
            <v>Poznań</v>
          </cell>
          <cell r="M19" t="str">
            <v>Posen</v>
          </cell>
          <cell r="N19" t="str">
            <v>Poznan</v>
          </cell>
          <cell r="O19" t="str">
            <v>Poznaniu</v>
          </cell>
          <cell r="P19" t="str">
            <v>w</v>
          </cell>
        </row>
        <row r="20">
          <cell r="D20">
            <v>0</v>
          </cell>
          <cell r="L20" t="str">
            <v>Warszawa</v>
          </cell>
          <cell r="M20" t="str">
            <v>Warschau</v>
          </cell>
          <cell r="N20" t="str">
            <v>Warsaw</v>
          </cell>
          <cell r="O20" t="str">
            <v>Warszawie</v>
          </cell>
          <cell r="P20" t="str">
            <v>w</v>
          </cell>
        </row>
        <row r="21">
          <cell r="D21" t="str">
            <v>22-350</v>
          </cell>
          <cell r="L21" t="str">
            <v>Wrocław</v>
          </cell>
          <cell r="M21" t="str">
            <v>Breslau</v>
          </cell>
          <cell r="N21" t="str">
            <v>Wroclaw</v>
          </cell>
          <cell r="O21" t="str">
            <v>Wrocławiu</v>
          </cell>
          <cell r="P21" t="str">
            <v>we</v>
          </cell>
        </row>
        <row r="22">
          <cell r="D22" t="str">
            <v>Wrocław</v>
          </cell>
        </row>
        <row r="24">
          <cell r="D24" t="str">
            <v>Sprawozdanie finansowe sporządzone za rok obrotowy 2019</v>
          </cell>
        </row>
        <row r="28">
          <cell r="D28" t="str">
            <v>31.12.2019</v>
          </cell>
        </row>
        <row r="31">
          <cell r="L31" t="str">
            <v>Gdańsk</v>
          </cell>
          <cell r="M31" t="str">
            <v>ul. Chrzanowskiego 10/U7</v>
          </cell>
          <cell r="N31" t="str">
            <v>PL-80-278 Gdańsk</v>
          </cell>
          <cell r="O31" t="str">
            <v>Telefon + 48 (58) 520 38 73</v>
          </cell>
          <cell r="P31" t="str">
            <v>Telefax  + 48 (58) 520 27 20</v>
          </cell>
          <cell r="Q31" t="str">
            <v>E-mail    gdansk@roedl.pl</v>
          </cell>
          <cell r="R31">
            <v>0</v>
          </cell>
        </row>
        <row r="32">
          <cell r="L32" t="str">
            <v>Gliwice</v>
          </cell>
          <cell r="M32" t="str">
            <v>ul. Zygmunta Starego 26</v>
          </cell>
          <cell r="N32" t="str">
            <v>PL-44-100 Gliwice</v>
          </cell>
          <cell r="O32" t="str">
            <v>Telefon + 48 (32) 330 12 00</v>
          </cell>
          <cell r="P32" t="str">
            <v>Telefax  + 48 (32) 330 12 05</v>
          </cell>
          <cell r="Q32" t="str">
            <v>E-mail    gliwice@roedl.pl</v>
          </cell>
          <cell r="R32">
            <v>0</v>
          </cell>
        </row>
        <row r="33">
          <cell r="D33" t="str">
            <v>01.01.2019</v>
          </cell>
          <cell r="L33" t="str">
            <v>Kraków</v>
          </cell>
          <cell r="M33" t="str">
            <v>ul. Skałeczna 2</v>
          </cell>
          <cell r="N33" t="str">
            <v>PL-31-065 Kraków</v>
          </cell>
          <cell r="O33" t="str">
            <v>Telefon + 48 (12) 428 61 00</v>
          </cell>
          <cell r="P33" t="str">
            <v>Telefax  + 48 (12) 428 61 05</v>
          </cell>
          <cell r="Q33" t="str">
            <v>E-mail    krakow@roedl.pl</v>
          </cell>
          <cell r="R33">
            <v>0</v>
          </cell>
        </row>
        <row r="34">
          <cell r="L34" t="str">
            <v>Poznań</v>
          </cell>
          <cell r="M34" t="str">
            <v>ul. Górki 7</v>
          </cell>
          <cell r="N34" t="str">
            <v>PL-60-204 Poznań</v>
          </cell>
          <cell r="O34" t="str">
            <v>Telefon + 48 (61) 864 49 00</v>
          </cell>
          <cell r="P34" t="str">
            <v>Telefax  + 48 (61) 864 49 01</v>
          </cell>
          <cell r="Q34" t="str">
            <v>E-mail    poznan@roedl.pl</v>
          </cell>
          <cell r="R34">
            <v>0</v>
          </cell>
        </row>
        <row r="35">
          <cell r="L35" t="str">
            <v>Warszawa</v>
          </cell>
          <cell r="M35" t="str">
            <v>ul. Sienna 73</v>
          </cell>
          <cell r="N35" t="str">
            <v>PL-00-833 Warszawa</v>
          </cell>
          <cell r="O35" t="str">
            <v>Telefon + 48 (22) 696 28 00</v>
          </cell>
          <cell r="P35" t="str">
            <v>Telefax  + 48 (22) 696 28 01</v>
          </cell>
          <cell r="Q35" t="str">
            <v>E-mail    warszawa@roedl.pl</v>
          </cell>
          <cell r="R35">
            <v>0</v>
          </cell>
        </row>
        <row r="36">
          <cell r="L36" t="str">
            <v>Wrocław</v>
          </cell>
          <cell r="M36" t="str">
            <v>ul. Św. Mikołaja 19</v>
          </cell>
          <cell r="N36" t="str">
            <v>PL-50-128 Wrocław</v>
          </cell>
          <cell r="O36" t="str">
            <v>Telefon + 48 (71) 606 00 00</v>
          </cell>
          <cell r="P36" t="str">
            <v>Telefax  + 48 (71) 606 01 31</v>
          </cell>
          <cell r="Q36" t="str">
            <v>E-mail    wroclaw@roedl.pl</v>
          </cell>
          <cell r="R36">
            <v>0</v>
          </cell>
        </row>
        <row r="38">
          <cell r="D38" t="str">
            <v>31.12.2018</v>
          </cell>
        </row>
        <row r="49">
          <cell r="D49">
            <v>1</v>
          </cell>
        </row>
        <row r="52">
          <cell r="D52">
            <v>2</v>
          </cell>
        </row>
      </sheetData>
      <sheetData sheetId="2"/>
      <sheetData sheetId="3"/>
      <sheetData sheetId="4"/>
      <sheetData sheetId="5"/>
      <sheetData sheetId="6">
        <row r="81">
          <cell r="AC81" t="str">
            <v>1.000,00</v>
          </cell>
        </row>
        <row r="83">
          <cell r="AC83" t="str">
            <v>3.500,00</v>
          </cell>
        </row>
        <row r="86">
          <cell r="AC86" t="str">
            <v>1.000,00</v>
          </cell>
        </row>
        <row r="87">
          <cell r="AC87" t="str">
            <v>3.500,00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ja"/>
      <sheetName val="Dane"/>
      <sheetName val="Wprowadzenie"/>
      <sheetName val="Bilans"/>
      <sheetName val="RZiS Por."/>
      <sheetName val="RZiS Kal."/>
      <sheetName val="ZZWK"/>
      <sheetName val="RPP mp"/>
      <sheetName val="RPP mb"/>
      <sheetName val="Dod info"/>
    </sheetNames>
    <sheetDataSet>
      <sheetData sheetId="0" refreshError="1"/>
      <sheetData sheetId="1">
        <row r="24">
          <cell r="S24" t="str">
            <v>01.01.2004</v>
          </cell>
          <cell r="AF24" t="str">
            <v>31.12.2004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neZewnętrzne_1" connectionId="1" xr16:uid="{00000000-0016-0000-0000-000000000000}" autoFormatId="0" applyNumberFormats="0" applyBorderFormats="0" applyFontFormats="1" applyPatternFormats="1" applyAlignmentFormats="0" applyWidthHeightFormats="0">
  <queryTableRefresh preserveSortFilterLayout="0" nextId="4" unboundColumnsRight="2">
    <queryTableFields count="3">
      <queryTableField id="1" name="Name" tableColumnId="12"/>
      <queryTableField id="2" dataBound="0" tableColumnId="13"/>
      <queryTableField id="3" dataBound="0"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Kopia_Sprawozdanie_finansowe_2019___duże_jednostki_wzór_v_07_01_2020_z_AX_xlsm" displayName="Kopia_Sprawozdanie_finansowe_2019___duże_jednostki_wzór_v_07_01_2020_z_AX_xlsm" ref="B1:D49" tableType="queryTable" totalsRowShown="0">
  <autoFilter ref="B1:D49" xr:uid="{00000000-0009-0000-0100-000001000000}"/>
  <tableColumns count="3">
    <tableColumn id="12" xr3:uid="{00000000-0010-0000-0000-00000C000000}" uniqueName="12" name="1" queryTableFieldId="1" dataDxfId="2"/>
    <tableColumn id="13" xr3:uid="{00000000-0010-0000-0000-00000D000000}" uniqueName="13" name="2" queryTableFieldId="2" dataDxfId="1"/>
    <tableColumn id="14" xr3:uid="{00000000-0010-0000-0000-00000E000000}" uniqueName="14" name="3" queryTableFieldId="3" dataDxfId="0"/>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1"/>
  <dimension ref="A1:D49"/>
  <sheetViews>
    <sheetView workbookViewId="0">
      <selection activeCell="D18" sqref="D18"/>
    </sheetView>
  </sheetViews>
  <sheetFormatPr defaultColWidth="9.140625" defaultRowHeight="12.75"/>
  <cols>
    <col min="1" max="2" width="9.140625" style="327"/>
    <col min="3" max="3" width="13.28515625" style="327" bestFit="1" customWidth="1"/>
    <col min="4" max="16384" width="9.140625" style="327"/>
  </cols>
  <sheetData>
    <row r="1" spans="1:4" ht="15">
      <c r="A1" s="328"/>
      <c r="B1" s="329" t="s">
        <v>5637</v>
      </c>
      <c r="C1" t="s">
        <v>5638</v>
      </c>
      <c r="D1" t="s">
        <v>5639</v>
      </c>
    </row>
    <row r="2" spans="1:4">
      <c r="A2" s="330" t="s">
        <v>5640</v>
      </c>
      <c r="B2" s="329" t="s">
        <v>5640</v>
      </c>
      <c r="C2" t="s">
        <v>5649</v>
      </c>
      <c r="D2" s="331" t="s">
        <v>5641</v>
      </c>
    </row>
    <row r="3" spans="1:4">
      <c r="A3" s="330" t="s">
        <v>5642</v>
      </c>
      <c r="B3" s="329" t="s">
        <v>5642</v>
      </c>
      <c r="C3" s="329" t="s">
        <v>5650</v>
      </c>
      <c r="D3" s="329" t="s">
        <v>5651</v>
      </c>
    </row>
    <row r="4" spans="1:4">
      <c r="A4" s="330" t="s">
        <v>349</v>
      </c>
      <c r="B4" s="329" t="s">
        <v>349</v>
      </c>
      <c r="C4" s="329" t="s">
        <v>5652</v>
      </c>
      <c r="D4" s="329" t="s">
        <v>5653</v>
      </c>
    </row>
    <row r="5" spans="1:4">
      <c r="A5" s="330" t="s">
        <v>350</v>
      </c>
      <c r="B5" s="329" t="s">
        <v>350</v>
      </c>
      <c r="C5" s="329" t="s">
        <v>5654</v>
      </c>
      <c r="D5" s="329" t="s">
        <v>5655</v>
      </c>
    </row>
    <row r="6" spans="1:4">
      <c r="A6" s="330" t="s">
        <v>5643</v>
      </c>
      <c r="B6" s="329" t="s">
        <v>5643</v>
      </c>
      <c r="C6" s="329" t="s">
        <v>5656</v>
      </c>
      <c r="D6" s="329" t="s">
        <v>5657</v>
      </c>
    </row>
    <row r="7" spans="1:4">
      <c r="A7" s="330" t="s">
        <v>5644</v>
      </c>
      <c r="B7" s="329" t="s">
        <v>5644</v>
      </c>
      <c r="C7" s="329" t="s">
        <v>5658</v>
      </c>
      <c r="D7" s="329" t="s">
        <v>5659</v>
      </c>
    </row>
    <row r="8" spans="1:4">
      <c r="A8" s="330" t="s">
        <v>1086</v>
      </c>
      <c r="B8" s="329" t="s">
        <v>1086</v>
      </c>
      <c r="C8" s="329" t="s">
        <v>5660</v>
      </c>
      <c r="D8" s="329" t="s">
        <v>5661</v>
      </c>
    </row>
    <row r="9" spans="1:4">
      <c r="A9" s="330" t="s">
        <v>8695</v>
      </c>
      <c r="B9" s="329" t="s">
        <v>8695</v>
      </c>
      <c r="C9" s="329" t="s">
        <v>8696</v>
      </c>
      <c r="D9" s="329" t="s">
        <v>8697</v>
      </c>
    </row>
    <row r="10" spans="1:4">
      <c r="A10" s="330" t="s">
        <v>5645</v>
      </c>
      <c r="B10" s="329" t="s">
        <v>5645</v>
      </c>
      <c r="C10" s="329" t="s">
        <v>5662</v>
      </c>
      <c r="D10" s="329" t="s">
        <v>5663</v>
      </c>
    </row>
    <row r="11" spans="1:4">
      <c r="A11" s="330" t="s">
        <v>390</v>
      </c>
      <c r="B11" s="329" t="s">
        <v>390</v>
      </c>
      <c r="C11" s="329" t="s">
        <v>5664</v>
      </c>
      <c r="D11" s="329" t="s">
        <v>5665</v>
      </c>
    </row>
    <row r="12" spans="1:4">
      <c r="A12" s="330" t="s">
        <v>5646</v>
      </c>
      <c r="B12" s="329" t="s">
        <v>5646</v>
      </c>
      <c r="C12" s="329" t="s">
        <v>5666</v>
      </c>
      <c r="D12" s="329" t="s">
        <v>5667</v>
      </c>
    </row>
    <row r="13" spans="1:4">
      <c r="A13" s="330" t="s">
        <v>509</v>
      </c>
      <c r="B13" s="329" t="s">
        <v>509</v>
      </c>
      <c r="C13" s="329" t="s">
        <v>5668</v>
      </c>
      <c r="D13" s="329" t="s">
        <v>5669</v>
      </c>
    </row>
    <row r="14" spans="1:4">
      <c r="A14" s="330" t="s">
        <v>616</v>
      </c>
      <c r="B14" s="329" t="s">
        <v>616</v>
      </c>
      <c r="C14" s="329" t="s">
        <v>5670</v>
      </c>
      <c r="D14" s="329" t="s">
        <v>5671</v>
      </c>
    </row>
    <row r="15" spans="1:4">
      <c r="A15" s="330" t="s">
        <v>395</v>
      </c>
      <c r="B15" s="329" t="s">
        <v>395</v>
      </c>
      <c r="C15" s="329" t="s">
        <v>5672</v>
      </c>
      <c r="D15" s="329" t="s">
        <v>5673</v>
      </c>
    </row>
    <row r="16" spans="1:4">
      <c r="A16" s="330" t="s">
        <v>5647</v>
      </c>
      <c r="B16" s="329" t="s">
        <v>5647</v>
      </c>
      <c r="C16" s="329" t="s">
        <v>5674</v>
      </c>
      <c r="D16" s="329" t="s">
        <v>5675</v>
      </c>
    </row>
    <row r="17" spans="1:4">
      <c r="A17" s="332" t="s">
        <v>5648</v>
      </c>
      <c r="B17" s="329" t="s">
        <v>5648</v>
      </c>
      <c r="C17" s="329" t="s">
        <v>5676</v>
      </c>
      <c r="D17" s="329" t="s">
        <v>5677</v>
      </c>
    </row>
    <row r="18" spans="1:4">
      <c r="A18" s="333" t="s">
        <v>5649</v>
      </c>
      <c r="B18" s="329" t="s">
        <v>5640</v>
      </c>
      <c r="C18" s="329" t="s">
        <v>5649</v>
      </c>
      <c r="D18" s="331" t="s">
        <v>5641</v>
      </c>
    </row>
    <row r="19" spans="1:4">
      <c r="A19" s="334" t="s">
        <v>5650</v>
      </c>
      <c r="B19" s="329" t="s">
        <v>5642</v>
      </c>
      <c r="C19" s="329" t="s">
        <v>5650</v>
      </c>
      <c r="D19" s="329" t="s">
        <v>5651</v>
      </c>
    </row>
    <row r="20" spans="1:4">
      <c r="A20" s="334" t="s">
        <v>5652</v>
      </c>
      <c r="B20" s="329" t="s">
        <v>349</v>
      </c>
      <c r="C20" s="329" t="s">
        <v>5652</v>
      </c>
      <c r="D20" s="329" t="s">
        <v>5653</v>
      </c>
    </row>
    <row r="21" spans="1:4">
      <c r="A21" s="334" t="s">
        <v>5654</v>
      </c>
      <c r="B21" s="329" t="s">
        <v>350</v>
      </c>
      <c r="C21" s="329" t="s">
        <v>5654</v>
      </c>
      <c r="D21" s="329" t="s">
        <v>5655</v>
      </c>
    </row>
    <row r="22" spans="1:4">
      <c r="A22" s="334" t="s">
        <v>5656</v>
      </c>
      <c r="B22" s="329" t="s">
        <v>5643</v>
      </c>
      <c r="C22" s="329" t="s">
        <v>5656</v>
      </c>
      <c r="D22" s="329" t="s">
        <v>5657</v>
      </c>
    </row>
    <row r="23" spans="1:4">
      <c r="A23" s="334" t="s">
        <v>5658</v>
      </c>
      <c r="B23" s="329" t="s">
        <v>5644</v>
      </c>
      <c r="C23" s="329" t="s">
        <v>5658</v>
      </c>
      <c r="D23" s="329" t="s">
        <v>5659</v>
      </c>
    </row>
    <row r="24" spans="1:4">
      <c r="A24" s="334" t="s">
        <v>5660</v>
      </c>
      <c r="B24" s="329" t="s">
        <v>1086</v>
      </c>
      <c r="C24" s="329" t="s">
        <v>5660</v>
      </c>
      <c r="D24" s="329" t="s">
        <v>5661</v>
      </c>
    </row>
    <row r="25" spans="1:4">
      <c r="A25" s="334" t="s">
        <v>8696</v>
      </c>
      <c r="B25" s="329" t="s">
        <v>8695</v>
      </c>
      <c r="C25" s="329" t="s">
        <v>8696</v>
      </c>
      <c r="D25" s="329" t="s">
        <v>8697</v>
      </c>
    </row>
    <row r="26" spans="1:4">
      <c r="A26" s="334" t="s">
        <v>5662</v>
      </c>
      <c r="B26" s="329" t="s">
        <v>5645</v>
      </c>
      <c r="C26" s="329" t="s">
        <v>5662</v>
      </c>
      <c r="D26" s="329" t="s">
        <v>5663</v>
      </c>
    </row>
    <row r="27" spans="1:4">
      <c r="A27" s="334" t="s">
        <v>5664</v>
      </c>
      <c r="B27" s="329" t="s">
        <v>390</v>
      </c>
      <c r="C27" s="329" t="s">
        <v>5664</v>
      </c>
      <c r="D27" s="329" t="s">
        <v>5665</v>
      </c>
    </row>
    <row r="28" spans="1:4">
      <c r="A28" s="334" t="s">
        <v>5666</v>
      </c>
      <c r="B28" s="329" t="s">
        <v>5646</v>
      </c>
      <c r="C28" s="329" t="s">
        <v>5666</v>
      </c>
      <c r="D28" s="329" t="s">
        <v>5667</v>
      </c>
    </row>
    <row r="29" spans="1:4">
      <c r="A29" s="334" t="s">
        <v>5668</v>
      </c>
      <c r="B29" s="329" t="s">
        <v>509</v>
      </c>
      <c r="C29" s="329" t="s">
        <v>5668</v>
      </c>
      <c r="D29" s="329" t="s">
        <v>5669</v>
      </c>
    </row>
    <row r="30" spans="1:4">
      <c r="A30" s="334" t="s">
        <v>5670</v>
      </c>
      <c r="B30" s="329" t="s">
        <v>616</v>
      </c>
      <c r="C30" s="329" t="s">
        <v>5670</v>
      </c>
      <c r="D30" s="329" t="s">
        <v>5671</v>
      </c>
    </row>
    <row r="31" spans="1:4">
      <c r="A31" s="334" t="s">
        <v>5672</v>
      </c>
      <c r="B31" s="329" t="s">
        <v>395</v>
      </c>
      <c r="C31" s="329" t="s">
        <v>5672</v>
      </c>
      <c r="D31" s="329" t="s">
        <v>5673</v>
      </c>
    </row>
    <row r="32" spans="1:4">
      <c r="A32" s="334" t="s">
        <v>5674</v>
      </c>
      <c r="B32" s="329" t="s">
        <v>5647</v>
      </c>
      <c r="C32" s="329" t="s">
        <v>5674</v>
      </c>
      <c r="D32" s="329" t="s">
        <v>5675</v>
      </c>
    </row>
    <row r="33" spans="1:4">
      <c r="A33" s="335" t="s">
        <v>5676</v>
      </c>
      <c r="B33" s="329" t="s">
        <v>5648</v>
      </c>
      <c r="C33" s="329" t="s">
        <v>5676</v>
      </c>
      <c r="D33" s="329" t="s">
        <v>5677</v>
      </c>
    </row>
    <row r="34" spans="1:4">
      <c r="A34" s="336" t="s">
        <v>5641</v>
      </c>
      <c r="B34" s="329" t="s">
        <v>5640</v>
      </c>
      <c r="C34" s="329" t="s">
        <v>5649</v>
      </c>
      <c r="D34" s="331" t="s">
        <v>5641</v>
      </c>
    </row>
    <row r="35" spans="1:4">
      <c r="A35" s="337" t="s">
        <v>5651</v>
      </c>
      <c r="B35" s="329" t="s">
        <v>5642</v>
      </c>
      <c r="C35" s="329" t="s">
        <v>5650</v>
      </c>
      <c r="D35" s="329" t="s">
        <v>5651</v>
      </c>
    </row>
    <row r="36" spans="1:4">
      <c r="A36" s="337" t="s">
        <v>5653</v>
      </c>
      <c r="B36" s="329" t="s">
        <v>349</v>
      </c>
      <c r="C36" s="329" t="s">
        <v>5652</v>
      </c>
      <c r="D36" s="329" t="s">
        <v>5653</v>
      </c>
    </row>
    <row r="37" spans="1:4">
      <c r="A37" s="337" t="s">
        <v>5655</v>
      </c>
      <c r="B37" s="329" t="s">
        <v>350</v>
      </c>
      <c r="C37" s="329" t="s">
        <v>5654</v>
      </c>
      <c r="D37" s="329" t="s">
        <v>5655</v>
      </c>
    </row>
    <row r="38" spans="1:4">
      <c r="A38" s="337" t="s">
        <v>5657</v>
      </c>
      <c r="B38" s="329" t="s">
        <v>5643</v>
      </c>
      <c r="C38" s="329" t="s">
        <v>5656</v>
      </c>
      <c r="D38" s="329" t="s">
        <v>5657</v>
      </c>
    </row>
    <row r="39" spans="1:4">
      <c r="A39" s="337" t="s">
        <v>5659</v>
      </c>
      <c r="B39" s="329" t="s">
        <v>5644</v>
      </c>
      <c r="C39" s="329" t="s">
        <v>5658</v>
      </c>
      <c r="D39" s="329" t="s">
        <v>5659</v>
      </c>
    </row>
    <row r="40" spans="1:4">
      <c r="A40" s="337" t="s">
        <v>5661</v>
      </c>
      <c r="B40" s="329" t="s">
        <v>1086</v>
      </c>
      <c r="C40" s="329" t="s">
        <v>5660</v>
      </c>
      <c r="D40" s="329" t="s">
        <v>5661</v>
      </c>
    </row>
    <row r="41" spans="1:4">
      <c r="A41" s="337" t="s">
        <v>8697</v>
      </c>
      <c r="B41" s="329" t="s">
        <v>8695</v>
      </c>
      <c r="C41" s="329" t="s">
        <v>8696</v>
      </c>
      <c r="D41" s="329" t="s">
        <v>8697</v>
      </c>
    </row>
    <row r="42" spans="1:4">
      <c r="A42" s="337" t="s">
        <v>5663</v>
      </c>
      <c r="B42" s="329" t="s">
        <v>5645</v>
      </c>
      <c r="C42" s="329" t="s">
        <v>5662</v>
      </c>
      <c r="D42" s="329" t="s">
        <v>5663</v>
      </c>
    </row>
    <row r="43" spans="1:4">
      <c r="A43" s="337" t="s">
        <v>5665</v>
      </c>
      <c r="B43" s="329" t="s">
        <v>390</v>
      </c>
      <c r="C43" s="329" t="s">
        <v>5664</v>
      </c>
      <c r="D43" s="329" t="s">
        <v>5665</v>
      </c>
    </row>
    <row r="44" spans="1:4">
      <c r="A44" s="337" t="s">
        <v>5667</v>
      </c>
      <c r="B44" s="329" t="s">
        <v>5646</v>
      </c>
      <c r="C44" s="329" t="s">
        <v>5666</v>
      </c>
      <c r="D44" s="329" t="s">
        <v>5667</v>
      </c>
    </row>
    <row r="45" spans="1:4">
      <c r="A45" s="337" t="s">
        <v>5669</v>
      </c>
      <c r="B45" s="329" t="s">
        <v>509</v>
      </c>
      <c r="C45" s="329" t="s">
        <v>5668</v>
      </c>
      <c r="D45" s="329" t="s">
        <v>5669</v>
      </c>
    </row>
    <row r="46" spans="1:4">
      <c r="A46" s="337" t="s">
        <v>5671</v>
      </c>
      <c r="B46" s="329" t="s">
        <v>616</v>
      </c>
      <c r="C46" s="329" t="s">
        <v>5670</v>
      </c>
      <c r="D46" s="329" t="s">
        <v>5671</v>
      </c>
    </row>
    <row r="47" spans="1:4">
      <c r="A47" s="337" t="s">
        <v>5673</v>
      </c>
      <c r="B47" s="329" t="s">
        <v>395</v>
      </c>
      <c r="C47" s="329" t="s">
        <v>5672</v>
      </c>
      <c r="D47" s="329" t="s">
        <v>5673</v>
      </c>
    </row>
    <row r="48" spans="1:4">
      <c r="A48" s="337" t="s">
        <v>5675</v>
      </c>
      <c r="B48" s="329" t="s">
        <v>5647</v>
      </c>
      <c r="C48" s="329" t="s">
        <v>5674</v>
      </c>
      <c r="D48" s="329" t="s">
        <v>5675</v>
      </c>
    </row>
    <row r="49" spans="1:4">
      <c r="A49" s="338" t="s">
        <v>5677</v>
      </c>
      <c r="B49" s="329" t="s">
        <v>5648</v>
      </c>
      <c r="C49" s="329" t="s">
        <v>5676</v>
      </c>
      <c r="D49" s="329" t="s">
        <v>5677</v>
      </c>
    </row>
  </sheetData>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87BE3-1365-46CE-83B9-D3A1C410F315}">
  <dimension ref="B1:AB256"/>
  <sheetViews>
    <sheetView showGridLines="0" view="pageBreakPreview" zoomScaleNormal="100" zoomScaleSheetLayoutView="100" workbookViewId="0"/>
  </sheetViews>
  <sheetFormatPr defaultColWidth="9.140625" defaultRowHeight="12.75"/>
  <cols>
    <col min="1" max="1" width="9.140625" style="474"/>
    <col min="2" max="2" width="3.42578125" style="474" customWidth="1"/>
    <col min="3" max="3" width="4.85546875" style="474" customWidth="1"/>
    <col min="4" max="4" width="2" style="474" customWidth="1"/>
    <col min="5" max="6" width="3.7109375" style="474" customWidth="1"/>
    <col min="7" max="7" width="2.85546875" style="474" customWidth="1"/>
    <col min="8" max="8" width="3.7109375" style="474" customWidth="1"/>
    <col min="9" max="9" width="10.7109375" style="474" customWidth="1"/>
    <col min="10" max="10" width="3.7109375" style="474" customWidth="1"/>
    <col min="11" max="11" width="2.85546875" style="474" customWidth="1"/>
    <col min="12" max="12" width="5.7109375" style="474" customWidth="1"/>
    <col min="13" max="15" width="3.7109375" style="474" customWidth="1"/>
    <col min="16" max="17" width="3.5703125" style="474" customWidth="1"/>
    <col min="18" max="19" width="3.7109375" style="474" customWidth="1"/>
    <col min="20" max="21" width="3.5703125" style="474" customWidth="1"/>
    <col min="22" max="22" width="3.7109375" style="474" customWidth="1"/>
    <col min="23" max="23" width="9.140625" style="474"/>
    <col min="24" max="24" width="11.7109375" style="474" customWidth="1"/>
    <col min="25" max="16384" width="9.140625" style="474"/>
  </cols>
  <sheetData>
    <row r="1" spans="2:28">
      <c r="B1" s="548" t="s">
        <v>1224</v>
      </c>
      <c r="C1" s="548"/>
      <c r="D1" s="548"/>
      <c r="E1" s="548"/>
      <c r="F1" s="548"/>
      <c r="G1" s="548"/>
      <c r="H1" s="548"/>
      <c r="I1" s="548"/>
      <c r="J1" s="548"/>
      <c r="K1" s="548"/>
      <c r="L1" s="548"/>
      <c r="M1" s="548"/>
      <c r="N1" s="548"/>
      <c r="O1" s="548"/>
      <c r="P1" s="548"/>
      <c r="Q1" s="548"/>
      <c r="R1" s="548"/>
      <c r="S1" s="548"/>
      <c r="T1" s="548"/>
      <c r="U1" s="548"/>
      <c r="V1" s="548"/>
    </row>
    <row r="2" spans="2:28" s="3" customFormat="1" ht="75.75" customHeight="1">
      <c r="B2" s="1"/>
      <c r="C2" s="2"/>
      <c r="D2" s="458"/>
      <c r="E2" s="458"/>
      <c r="F2" s="2"/>
      <c r="G2" s="458"/>
      <c r="H2" s="458"/>
      <c r="I2" s="2"/>
      <c r="J2" s="458"/>
      <c r="K2" s="458"/>
    </row>
    <row r="3" spans="2:28" s="459" customFormat="1">
      <c r="B3" s="476"/>
      <c r="C3" s="188"/>
      <c r="D3" s="188"/>
      <c r="E3" s="188"/>
      <c r="F3" s="188"/>
      <c r="G3" s="188"/>
      <c r="H3" s="188"/>
      <c r="I3" s="188"/>
      <c r="J3" s="188"/>
      <c r="K3" s="188"/>
      <c r="L3" s="188"/>
      <c r="M3" s="188"/>
      <c r="N3" s="188"/>
      <c r="O3" s="188"/>
      <c r="P3" s="188"/>
      <c r="Q3" s="188"/>
      <c r="R3" s="188"/>
      <c r="S3" s="188"/>
      <c r="T3" s="188"/>
      <c r="U3" s="188"/>
      <c r="V3" s="223"/>
      <c r="Y3" s="216"/>
      <c r="Z3" s="216"/>
      <c r="AA3" s="216"/>
      <c r="AB3" s="216"/>
    </row>
    <row r="4" spans="2:28" s="459" customFormat="1">
      <c r="B4" s="476"/>
      <c r="C4" s="188"/>
      <c r="D4" s="188"/>
      <c r="E4" s="188"/>
      <c r="F4" s="188"/>
      <c r="G4" s="188"/>
      <c r="H4" s="188"/>
      <c r="I4" s="188"/>
      <c r="J4" s="188"/>
      <c r="K4" s="188"/>
      <c r="L4" s="188"/>
      <c r="M4" s="188"/>
      <c r="N4" s="188"/>
      <c r="O4" s="188"/>
      <c r="P4" s="188"/>
      <c r="Q4" s="188"/>
      <c r="R4" s="188"/>
      <c r="S4" s="188"/>
      <c r="T4" s="188"/>
      <c r="U4" s="188"/>
      <c r="V4" s="223"/>
      <c r="W4" s="460"/>
      <c r="Y4" s="216"/>
      <c r="Z4" s="216"/>
      <c r="AA4" s="216"/>
      <c r="AB4" s="216"/>
    </row>
    <row r="5" spans="2:28" s="459" customFormat="1">
      <c r="B5" s="476"/>
      <c r="C5" s="188"/>
      <c r="D5" s="188"/>
      <c r="E5" s="188"/>
      <c r="F5" s="188"/>
      <c r="G5" s="188"/>
      <c r="H5" s="188"/>
      <c r="I5" s="188"/>
      <c r="J5" s="188"/>
      <c r="K5" s="188"/>
      <c r="L5" s="188"/>
      <c r="M5" s="188"/>
      <c r="N5" s="188"/>
      <c r="O5" s="188"/>
      <c r="P5" s="188"/>
      <c r="Q5" s="188"/>
      <c r="R5" s="188"/>
      <c r="S5" s="188"/>
      <c r="T5" s="188"/>
      <c r="U5" s="188"/>
      <c r="V5" s="223"/>
      <c r="Y5" s="216"/>
      <c r="Z5" s="216"/>
      <c r="AA5" s="216"/>
      <c r="AB5" s="216"/>
    </row>
    <row r="6" spans="2:28" s="459" customFormat="1">
      <c r="B6" s="476"/>
      <c r="C6" s="188"/>
      <c r="D6" s="188"/>
      <c r="E6" s="188"/>
      <c r="F6" s="188"/>
      <c r="G6" s="188"/>
      <c r="H6" s="188"/>
      <c r="I6" s="188"/>
      <c r="J6" s="188"/>
      <c r="K6" s="188"/>
      <c r="L6" s="188"/>
      <c r="M6" s="188"/>
      <c r="N6" s="188"/>
      <c r="O6" s="188"/>
      <c r="P6" s="188"/>
      <c r="Q6" s="188"/>
      <c r="R6" s="188"/>
      <c r="S6" s="188"/>
      <c r="T6" s="188"/>
      <c r="U6" s="188"/>
      <c r="V6" s="223"/>
      <c r="Y6" s="216"/>
      <c r="Z6" s="216"/>
      <c r="AA6" s="216"/>
      <c r="AB6" s="216"/>
    </row>
    <row r="7" spans="2:28" s="459" customFormat="1">
      <c r="B7" s="476"/>
      <c r="C7" s="188"/>
      <c r="D7" s="188"/>
      <c r="E7" s="188"/>
      <c r="F7" s="188"/>
      <c r="G7" s="188"/>
      <c r="H7" s="188"/>
      <c r="I7" s="188"/>
      <c r="J7" s="188"/>
      <c r="K7" s="188"/>
      <c r="L7" s="188"/>
      <c r="M7" s="188"/>
      <c r="N7" s="188"/>
      <c r="O7" s="188"/>
      <c r="P7" s="188"/>
      <c r="Q7" s="188"/>
      <c r="R7" s="188"/>
      <c r="S7" s="188"/>
      <c r="T7" s="188"/>
      <c r="U7" s="188"/>
      <c r="V7" s="223"/>
      <c r="Y7" s="216"/>
      <c r="Z7" s="216"/>
      <c r="AA7" s="216"/>
      <c r="AB7" s="216"/>
    </row>
    <row r="8" spans="2:28" s="459" customFormat="1">
      <c r="B8" s="476"/>
      <c r="C8" s="188"/>
      <c r="D8" s="188"/>
      <c r="E8" s="188"/>
      <c r="F8" s="188"/>
      <c r="G8" s="188"/>
      <c r="H8" s="188"/>
      <c r="I8" s="188"/>
      <c r="J8" s="188"/>
      <c r="K8" s="188"/>
      <c r="L8" s="188"/>
      <c r="M8" s="188"/>
      <c r="N8" s="188"/>
      <c r="O8" s="188"/>
      <c r="P8" s="188"/>
      <c r="Q8" s="188"/>
      <c r="R8" s="188"/>
      <c r="S8" s="188"/>
      <c r="T8" s="188"/>
      <c r="U8" s="188"/>
      <c r="V8" s="223"/>
      <c r="Y8" s="216"/>
      <c r="Z8" s="216"/>
      <c r="AA8" s="216"/>
      <c r="AB8" s="216"/>
    </row>
    <row r="9" spans="2:28" s="459" customFormat="1">
      <c r="B9" s="476"/>
      <c r="C9" s="188"/>
      <c r="D9" s="188"/>
      <c r="E9" s="188"/>
      <c r="F9" s="188"/>
      <c r="G9" s="188"/>
      <c r="H9" s="188"/>
      <c r="I9" s="188"/>
      <c r="J9" s="188"/>
      <c r="K9" s="188"/>
      <c r="L9" s="188"/>
      <c r="M9" s="188"/>
      <c r="N9" s="188"/>
      <c r="O9" s="188"/>
      <c r="P9" s="188"/>
      <c r="Q9" s="188"/>
      <c r="R9" s="188"/>
      <c r="S9" s="188"/>
      <c r="T9" s="188"/>
      <c r="U9" s="188"/>
      <c r="V9" s="223"/>
      <c r="Y9" s="216"/>
      <c r="Z9" s="216"/>
      <c r="AA9" s="216"/>
      <c r="AB9" s="216"/>
    </row>
    <row r="10" spans="2:28" s="459" customFormat="1">
      <c r="B10" s="476"/>
      <c r="C10" s="188"/>
      <c r="D10" s="188"/>
      <c r="E10" s="188"/>
      <c r="F10" s="188"/>
      <c r="G10" s="188"/>
      <c r="H10" s="188"/>
      <c r="I10" s="188"/>
      <c r="J10" s="188"/>
      <c r="K10" s="188"/>
      <c r="L10" s="188"/>
      <c r="M10" s="188"/>
      <c r="N10" s="188"/>
      <c r="O10" s="188"/>
      <c r="P10" s="188"/>
      <c r="Q10" s="188"/>
      <c r="R10" s="188"/>
      <c r="S10" s="188"/>
      <c r="T10" s="188"/>
      <c r="U10" s="188"/>
      <c r="V10" s="223"/>
      <c r="Y10" s="216"/>
      <c r="Z10" s="216"/>
      <c r="AA10" s="216"/>
      <c r="AB10" s="216"/>
    </row>
    <row r="11" spans="2:28" s="459" customFormat="1">
      <c r="B11" s="476"/>
      <c r="C11" s="188"/>
      <c r="D11" s="188"/>
      <c r="E11" s="188"/>
      <c r="F11" s="188"/>
      <c r="G11" s="188"/>
      <c r="H11" s="188"/>
      <c r="I11" s="188"/>
      <c r="J11" s="188"/>
      <c r="K11" s="188"/>
      <c r="L11" s="188"/>
      <c r="M11" s="188"/>
      <c r="N11" s="188"/>
      <c r="O11" s="188"/>
      <c r="P11" s="188"/>
      <c r="Q11" s="188"/>
      <c r="R11" s="188"/>
      <c r="S11" s="188"/>
      <c r="T11" s="188"/>
      <c r="U11" s="188"/>
      <c r="V11" s="223"/>
      <c r="Y11" s="216"/>
      <c r="Z11" s="216"/>
      <c r="AA11" s="216"/>
      <c r="AB11" s="216"/>
    </row>
    <row r="12" spans="2:28" s="459" customFormat="1">
      <c r="B12" s="476"/>
      <c r="C12" s="188"/>
      <c r="D12" s="188"/>
      <c r="E12" s="188"/>
      <c r="F12" s="188"/>
      <c r="G12" s="188"/>
      <c r="H12" s="188"/>
      <c r="I12" s="188"/>
      <c r="J12" s="188"/>
      <c r="K12" s="188"/>
      <c r="L12" s="188"/>
      <c r="M12" s="188"/>
      <c r="N12" s="188"/>
      <c r="O12" s="188"/>
      <c r="P12" s="188"/>
      <c r="Q12" s="188"/>
      <c r="R12" s="188"/>
      <c r="S12" s="188"/>
      <c r="T12" s="188"/>
      <c r="U12" s="188"/>
      <c r="V12" s="223"/>
      <c r="Y12" s="216"/>
      <c r="Z12" s="216"/>
      <c r="AA12" s="216"/>
      <c r="AB12" s="216"/>
    </row>
    <row r="13" spans="2:28" s="459" customFormat="1">
      <c r="B13" s="476"/>
      <c r="C13" s="188"/>
      <c r="D13" s="188"/>
      <c r="E13" s="188"/>
      <c r="F13" s="188"/>
      <c r="G13" s="188"/>
      <c r="H13" s="188"/>
      <c r="I13" s="188"/>
      <c r="J13" s="188"/>
      <c r="K13" s="188"/>
      <c r="L13" s="188"/>
      <c r="M13" s="188"/>
      <c r="N13" s="188"/>
      <c r="O13" s="188"/>
      <c r="P13" s="188"/>
      <c r="Q13" s="188"/>
      <c r="R13" s="188"/>
      <c r="S13" s="188"/>
      <c r="T13" s="188"/>
      <c r="U13" s="188"/>
      <c r="V13" s="223"/>
      <c r="Y13" s="216"/>
      <c r="Z13" s="216"/>
      <c r="AA13" s="216"/>
      <c r="AB13" s="216"/>
    </row>
    <row r="14" spans="2:28" s="459" customFormat="1">
      <c r="B14" s="476"/>
      <c r="C14" s="188"/>
      <c r="D14" s="188"/>
      <c r="E14" s="188"/>
      <c r="F14" s="188"/>
      <c r="G14" s="188"/>
      <c r="H14" s="188"/>
      <c r="I14" s="188"/>
      <c r="J14" s="188"/>
      <c r="K14" s="188"/>
      <c r="L14" s="188"/>
      <c r="M14" s="188"/>
      <c r="N14" s="188"/>
      <c r="O14" s="188"/>
      <c r="P14" s="188"/>
      <c r="Q14" s="188"/>
      <c r="R14" s="188"/>
      <c r="S14" s="188"/>
      <c r="T14" s="188"/>
      <c r="U14" s="188"/>
      <c r="V14" s="223"/>
      <c r="Y14" s="216"/>
      <c r="Z14" s="216"/>
      <c r="AA14" s="216"/>
      <c r="AB14" s="216"/>
    </row>
    <row r="15" spans="2:28" s="459" customFormat="1">
      <c r="B15" s="476"/>
      <c r="C15" s="188"/>
      <c r="D15" s="188"/>
      <c r="E15" s="188"/>
      <c r="F15" s="188"/>
      <c r="G15" s="188"/>
      <c r="H15" s="188"/>
      <c r="I15" s="188"/>
      <c r="J15" s="188"/>
      <c r="K15" s="188"/>
      <c r="L15" s="188"/>
      <c r="M15" s="188"/>
      <c r="N15" s="188"/>
      <c r="O15" s="188"/>
      <c r="P15" s="188"/>
      <c r="Q15" s="188"/>
      <c r="R15" s="188"/>
      <c r="S15" s="188"/>
      <c r="T15" s="188"/>
      <c r="U15" s="188"/>
      <c r="V15" s="223"/>
      <c r="Y15" s="216"/>
      <c r="Z15" s="216"/>
      <c r="AA15" s="216"/>
      <c r="AB15" s="216"/>
    </row>
    <row r="16" spans="2:28" s="459" customFormat="1">
      <c r="B16" s="476"/>
      <c r="C16" s="188"/>
      <c r="D16" s="188"/>
      <c r="E16" s="188"/>
      <c r="F16" s="188"/>
      <c r="G16" s="188"/>
      <c r="H16" s="188"/>
      <c r="I16" s="188"/>
      <c r="J16" s="188"/>
      <c r="K16" s="188"/>
      <c r="L16" s="188"/>
      <c r="M16" s="188"/>
      <c r="N16" s="188"/>
      <c r="O16" s="188"/>
      <c r="P16" s="188"/>
      <c r="Q16" s="188"/>
      <c r="R16" s="188"/>
      <c r="S16" s="188"/>
      <c r="T16" s="188"/>
      <c r="U16" s="188"/>
      <c r="V16" s="223"/>
      <c r="Y16" s="216"/>
      <c r="Z16" s="216"/>
      <c r="AA16" s="216"/>
      <c r="AB16" s="216"/>
    </row>
    <row r="17" spans="2:28" s="459" customFormat="1">
      <c r="B17" s="476"/>
      <c r="C17" s="188"/>
      <c r="D17" s="188"/>
      <c r="E17" s="188"/>
      <c r="F17" s="188"/>
      <c r="G17" s="188"/>
      <c r="H17" s="188"/>
      <c r="I17" s="188"/>
      <c r="J17" s="188"/>
      <c r="K17" s="188"/>
      <c r="L17" s="188"/>
      <c r="M17" s="188"/>
      <c r="N17" s="188"/>
      <c r="O17" s="188"/>
      <c r="P17" s="188"/>
      <c r="Q17" s="188"/>
      <c r="R17" s="188"/>
      <c r="S17" s="188"/>
      <c r="T17" s="188"/>
      <c r="U17" s="188"/>
      <c r="V17" s="223"/>
      <c r="Y17" s="216"/>
      <c r="Z17" s="216"/>
      <c r="AA17" s="216"/>
      <c r="AB17" s="216"/>
    </row>
    <row r="18" spans="2:28" s="459" customFormat="1">
      <c r="B18" s="476"/>
      <c r="C18" s="188"/>
      <c r="D18" s="188"/>
      <c r="E18" s="188"/>
      <c r="F18" s="188"/>
      <c r="G18" s="188"/>
      <c r="H18" s="188"/>
      <c r="I18" s="188"/>
      <c r="J18" s="188"/>
      <c r="K18" s="188"/>
      <c r="L18" s="188"/>
      <c r="M18" s="188"/>
      <c r="N18" s="188"/>
      <c r="O18" s="188"/>
      <c r="P18" s="188"/>
      <c r="Q18" s="188"/>
      <c r="R18" s="188"/>
      <c r="S18" s="188"/>
      <c r="T18" s="188"/>
      <c r="U18" s="188"/>
      <c r="V18" s="223"/>
      <c r="Y18" s="216"/>
      <c r="Z18" s="216"/>
      <c r="AA18" s="216"/>
      <c r="AB18" s="216"/>
    </row>
    <row r="19" spans="2:28" s="459" customFormat="1">
      <c r="B19" s="476"/>
      <c r="C19" s="188"/>
      <c r="D19" s="188"/>
      <c r="E19" s="188"/>
      <c r="F19" s="188"/>
      <c r="G19" s="188"/>
      <c r="H19" s="188"/>
      <c r="I19" s="188"/>
      <c r="J19" s="188"/>
      <c r="K19" s="188"/>
      <c r="L19" s="188"/>
      <c r="M19" s="188"/>
      <c r="N19" s="188"/>
      <c r="O19" s="188"/>
      <c r="P19" s="188"/>
      <c r="Q19" s="188"/>
      <c r="R19" s="188"/>
      <c r="S19" s="188"/>
      <c r="T19" s="188"/>
      <c r="U19" s="188"/>
      <c r="V19" s="223"/>
      <c r="Y19" s="216"/>
      <c r="Z19" s="216"/>
      <c r="AA19" s="216"/>
      <c r="AB19" s="216"/>
    </row>
    <row r="20" spans="2:28" s="459" customFormat="1">
      <c r="B20" s="476"/>
      <c r="C20" s="188"/>
      <c r="D20" s="188"/>
      <c r="E20" s="188"/>
      <c r="F20" s="188"/>
      <c r="G20" s="188"/>
      <c r="H20" s="188"/>
      <c r="I20" s="188"/>
      <c r="J20" s="188"/>
      <c r="K20" s="188"/>
      <c r="L20" s="188"/>
      <c r="M20" s="188"/>
      <c r="N20" s="188"/>
      <c r="O20" s="188"/>
      <c r="P20" s="188"/>
      <c r="Q20" s="188"/>
      <c r="R20" s="188"/>
      <c r="S20" s="188"/>
      <c r="T20" s="188"/>
      <c r="U20" s="188"/>
      <c r="V20" s="223"/>
      <c r="Y20" s="216"/>
      <c r="Z20" s="216"/>
      <c r="AA20" s="216"/>
      <c r="AB20" s="216"/>
    </row>
    <row r="21" spans="2:28" s="459" customFormat="1">
      <c r="B21" s="476"/>
      <c r="C21" s="188"/>
      <c r="D21" s="188"/>
      <c r="E21" s="188"/>
      <c r="F21" s="188"/>
      <c r="G21" s="188"/>
      <c r="H21" s="550" t="str">
        <f>CHOOSE(jezyk,n!A1289,n!B1289,n!C1289,n!D1285)</f>
        <v>SPRAWOZDANIE ZARZĄDU Z DZIAŁALNOŚCI JEDNOSTKI</v>
      </c>
      <c r="I21" s="550"/>
      <c r="J21" s="550"/>
      <c r="K21" s="550"/>
      <c r="L21" s="550"/>
      <c r="M21" s="550"/>
      <c r="N21" s="550"/>
      <c r="O21" s="550"/>
      <c r="P21" s="550"/>
      <c r="Q21" s="550"/>
      <c r="R21" s="550"/>
      <c r="S21" s="550"/>
      <c r="T21" s="188"/>
      <c r="U21" s="188"/>
      <c r="V21" s="223"/>
      <c r="Y21" s="216"/>
      <c r="Z21" s="216"/>
      <c r="AA21" s="216"/>
      <c r="AB21" s="216"/>
    </row>
    <row r="22" spans="2:28" s="459" customFormat="1">
      <c r="B22" s="476"/>
      <c r="C22" s="188"/>
      <c r="D22" s="188"/>
      <c r="E22" s="188"/>
      <c r="F22" s="188"/>
      <c r="G22" s="188"/>
      <c r="H22" s="551" t="str">
        <f>GA!D17</f>
        <v>Rhenus Digital Workforce Sp z o.o.</v>
      </c>
      <c r="I22" s="550"/>
      <c r="J22" s="550"/>
      <c r="K22" s="550"/>
      <c r="L22" s="550"/>
      <c r="M22" s="550"/>
      <c r="N22" s="550"/>
      <c r="O22" s="550"/>
      <c r="P22" s="550"/>
      <c r="Q22" s="550"/>
      <c r="R22" s="550"/>
      <c r="S22" s="550"/>
      <c r="T22" s="188"/>
      <c r="U22" s="188"/>
      <c r="V22" s="223"/>
      <c r="W22" s="460"/>
      <c r="Y22" s="216"/>
      <c r="Z22" s="216"/>
      <c r="AA22" s="216"/>
      <c r="AB22" s="216"/>
    </row>
    <row r="23" spans="2:28" s="459" customFormat="1">
      <c r="B23" s="476"/>
      <c r="C23" s="188"/>
      <c r="D23" s="188"/>
      <c r="E23" s="188"/>
      <c r="F23" s="188"/>
      <c r="G23" s="188"/>
      <c r="H23" s="550" t="str">
        <f>CHOOSE(jezyk,n!A1290,n!B1290,n!C1290,n!D1286)</f>
        <v>ZA OKRES OD 19.10.2023 DO 31.12.2024</v>
      </c>
      <c r="I23" s="550"/>
      <c r="J23" s="550"/>
      <c r="K23" s="550"/>
      <c r="L23" s="550"/>
      <c r="M23" s="550"/>
      <c r="N23" s="550"/>
      <c r="O23" s="550"/>
      <c r="P23" s="550"/>
      <c r="Q23" s="550"/>
      <c r="R23" s="550"/>
      <c r="S23" s="550"/>
      <c r="T23" s="188"/>
      <c r="U23" s="188"/>
      <c r="V23" s="223"/>
      <c r="Y23" s="216"/>
      <c r="Z23" s="216"/>
      <c r="AA23" s="216"/>
      <c r="AB23" s="216"/>
    </row>
    <row r="24" spans="2:28" s="459" customFormat="1">
      <c r="B24" s="476"/>
      <c r="C24" s="188"/>
      <c r="D24" s="188"/>
      <c r="E24" s="188"/>
      <c r="F24" s="188"/>
      <c r="G24" s="188"/>
      <c r="H24" s="188"/>
      <c r="I24" s="188"/>
      <c r="J24" s="188"/>
      <c r="K24" s="188"/>
      <c r="L24" s="188"/>
      <c r="M24" s="188"/>
      <c r="N24" s="188"/>
      <c r="O24" s="188"/>
      <c r="P24" s="188"/>
      <c r="Q24" s="188"/>
      <c r="R24" s="188"/>
      <c r="S24" s="188"/>
      <c r="T24" s="188"/>
      <c r="U24" s="188"/>
      <c r="V24" s="223"/>
      <c r="Y24" s="216"/>
      <c r="Z24" s="216"/>
      <c r="AA24" s="216"/>
      <c r="AB24" s="216"/>
    </row>
    <row r="25" spans="2:28" s="459" customFormat="1">
      <c r="B25" s="476"/>
      <c r="C25" s="188"/>
      <c r="D25" s="188"/>
      <c r="E25" s="188"/>
      <c r="F25" s="188"/>
      <c r="G25" s="188"/>
      <c r="H25" s="188"/>
      <c r="I25" s="188"/>
      <c r="J25" s="188"/>
      <c r="K25" s="188"/>
      <c r="L25" s="188"/>
      <c r="M25" s="188"/>
      <c r="N25" s="188"/>
      <c r="O25" s="188"/>
      <c r="P25" s="188"/>
      <c r="Q25" s="188"/>
      <c r="R25" s="188"/>
      <c r="S25" s="188"/>
      <c r="T25" s="188"/>
      <c r="U25" s="188"/>
      <c r="V25" s="223"/>
      <c r="Y25" s="216"/>
      <c r="Z25" s="216"/>
      <c r="AA25" s="216"/>
      <c r="AB25" s="216"/>
    </row>
    <row r="26" spans="2:28" s="459" customFormat="1">
      <c r="B26" s="476"/>
      <c r="C26" s="188"/>
      <c r="D26" s="188"/>
      <c r="E26" s="188"/>
      <c r="F26" s="188"/>
      <c r="G26" s="188"/>
      <c r="H26" s="188"/>
      <c r="I26" s="188"/>
      <c r="J26" s="188"/>
      <c r="K26" s="188"/>
      <c r="L26" s="188"/>
      <c r="M26" s="188"/>
      <c r="N26" s="188"/>
      <c r="O26" s="188"/>
      <c r="P26" s="188"/>
      <c r="Q26" s="188"/>
      <c r="R26" s="188"/>
      <c r="S26" s="188"/>
      <c r="T26" s="188"/>
      <c r="U26" s="188"/>
      <c r="V26" s="223"/>
      <c r="Y26" s="216"/>
      <c r="Z26" s="216"/>
      <c r="AA26" s="216"/>
      <c r="AB26" s="216"/>
    </row>
    <row r="27" spans="2:28" s="459" customFormat="1">
      <c r="B27" s="476"/>
      <c r="C27" s="188"/>
      <c r="D27" s="188"/>
      <c r="E27" s="188"/>
      <c r="F27" s="188"/>
      <c r="G27" s="188"/>
      <c r="H27" s="188"/>
      <c r="I27" s="188"/>
      <c r="J27" s="188"/>
      <c r="K27" s="188"/>
      <c r="L27" s="188"/>
      <c r="M27" s="188"/>
      <c r="N27" s="188"/>
      <c r="O27" s="188"/>
      <c r="P27" s="188"/>
      <c r="Q27" s="188"/>
      <c r="R27" s="188"/>
      <c r="S27" s="188"/>
      <c r="T27" s="188"/>
      <c r="U27" s="188"/>
      <c r="V27" s="223"/>
      <c r="Y27" s="216"/>
      <c r="Z27" s="216"/>
      <c r="AA27" s="216"/>
      <c r="AB27" s="216"/>
    </row>
    <row r="28" spans="2:28" s="459" customFormat="1">
      <c r="B28" s="476"/>
      <c r="C28" s="188"/>
      <c r="D28" s="188"/>
      <c r="E28" s="188"/>
      <c r="F28" s="188"/>
      <c r="G28" s="188"/>
      <c r="H28" s="188"/>
      <c r="I28" s="188"/>
      <c r="J28" s="188"/>
      <c r="K28" s="188"/>
      <c r="L28" s="188"/>
      <c r="M28" s="188"/>
      <c r="N28" s="188"/>
      <c r="O28" s="188"/>
      <c r="P28" s="188"/>
      <c r="Q28" s="188"/>
      <c r="R28" s="188"/>
      <c r="S28" s="188"/>
      <c r="T28" s="188"/>
      <c r="U28" s="188"/>
      <c r="V28" s="223"/>
      <c r="Y28" s="216"/>
      <c r="Z28" s="216"/>
      <c r="AA28" s="216"/>
      <c r="AB28" s="216"/>
    </row>
    <row r="29" spans="2:28" s="459" customFormat="1" ht="25.5" customHeight="1">
      <c r="B29" s="476"/>
      <c r="C29" s="188"/>
      <c r="D29" s="188"/>
      <c r="E29" s="188"/>
      <c r="F29" s="224"/>
      <c r="G29" s="461"/>
      <c r="T29" s="188"/>
      <c r="U29" s="188"/>
      <c r="V29" s="223"/>
      <c r="Y29" s="216"/>
      <c r="Z29" s="216"/>
      <c r="AA29" s="216"/>
      <c r="AB29" s="216"/>
    </row>
    <row r="30" spans="2:28" s="459" customFormat="1" ht="12.75" customHeight="1">
      <c r="B30" s="476"/>
      <c r="C30" s="188"/>
      <c r="D30" s="188"/>
      <c r="E30" s="188"/>
      <c r="F30" s="461"/>
      <c r="G30" s="461"/>
      <c r="T30" s="188"/>
      <c r="U30" s="188"/>
      <c r="V30" s="223"/>
      <c r="Y30" s="216"/>
      <c r="Z30" s="216"/>
      <c r="AA30" s="216"/>
      <c r="AB30" s="216"/>
    </row>
    <row r="31" spans="2:28" s="459" customFormat="1">
      <c r="B31" s="476"/>
      <c r="C31" s="188"/>
      <c r="D31" s="188"/>
      <c r="E31" s="188"/>
      <c r="F31" s="461"/>
      <c r="G31" s="461"/>
      <c r="T31" s="188"/>
      <c r="U31" s="188"/>
      <c r="V31" s="223"/>
      <c r="Y31" s="216"/>
      <c r="Z31" s="216"/>
      <c r="AA31" s="216"/>
      <c r="AB31" s="216"/>
    </row>
    <row r="32" spans="2:28" s="459" customFormat="1">
      <c r="B32" s="476"/>
      <c r="C32" s="188"/>
      <c r="D32" s="188"/>
      <c r="E32" s="188"/>
      <c r="F32" s="461"/>
      <c r="G32" s="461"/>
      <c r="H32" s="461"/>
      <c r="I32" s="461"/>
      <c r="J32" s="461"/>
      <c r="K32" s="461"/>
      <c r="L32" s="461"/>
      <c r="M32" s="461"/>
      <c r="N32" s="461"/>
      <c r="O32" s="461"/>
      <c r="P32" s="461"/>
      <c r="Q32" s="461"/>
      <c r="R32" s="461"/>
      <c r="S32" s="461"/>
      <c r="T32" s="188"/>
      <c r="U32" s="188"/>
      <c r="V32" s="223"/>
      <c r="Y32" s="216"/>
      <c r="Z32" s="216"/>
      <c r="AA32" s="216"/>
      <c r="AB32" s="216"/>
    </row>
    <row r="33" spans="2:28" s="459" customFormat="1" ht="12.75" customHeight="1">
      <c r="B33" s="476"/>
      <c r="C33" s="188"/>
      <c r="D33" s="188"/>
      <c r="E33" s="188"/>
      <c r="F33" s="188"/>
      <c r="G33" s="188"/>
      <c r="H33" s="188"/>
      <c r="I33" s="188"/>
      <c r="J33" s="188"/>
      <c r="K33" s="188"/>
      <c r="L33" s="188"/>
      <c r="M33" s="188"/>
      <c r="N33" s="188"/>
      <c r="O33" s="188"/>
      <c r="P33" s="188"/>
      <c r="Q33" s="188"/>
      <c r="R33" s="188"/>
      <c r="S33" s="188"/>
      <c r="T33" s="188"/>
      <c r="U33" s="188"/>
      <c r="V33" s="223"/>
      <c r="Y33" s="216"/>
      <c r="Z33" s="216"/>
      <c r="AA33" s="216"/>
      <c r="AB33" s="216"/>
    </row>
    <row r="34" spans="2:28" s="459" customFormat="1">
      <c r="B34" s="476"/>
      <c r="C34" s="188"/>
      <c r="D34" s="188"/>
      <c r="E34" s="188"/>
      <c r="F34" s="188"/>
      <c r="G34" s="188"/>
      <c r="H34" s="188"/>
      <c r="I34" s="188"/>
      <c r="J34" s="188"/>
      <c r="K34" s="188"/>
      <c r="L34" s="188"/>
      <c r="M34" s="188"/>
      <c r="N34" s="188"/>
      <c r="O34" s="188"/>
      <c r="P34" s="188"/>
      <c r="Q34" s="188"/>
      <c r="R34" s="188"/>
      <c r="S34" s="188"/>
      <c r="T34" s="188"/>
      <c r="U34" s="188"/>
      <c r="V34" s="223"/>
      <c r="Y34" s="216"/>
      <c r="Z34" s="216"/>
      <c r="AA34" s="216"/>
      <c r="AB34" s="216"/>
    </row>
    <row r="35" spans="2:28" s="459" customFormat="1">
      <c r="B35" s="476"/>
      <c r="C35" s="188"/>
      <c r="D35" s="188"/>
      <c r="E35" s="188"/>
      <c r="F35" s="188"/>
      <c r="G35" s="188"/>
      <c r="H35" s="188"/>
      <c r="I35" s="188"/>
      <c r="J35" s="188"/>
      <c r="K35" s="188"/>
      <c r="L35" s="188"/>
      <c r="M35" s="188"/>
      <c r="N35" s="188"/>
      <c r="O35" s="188"/>
      <c r="P35" s="188"/>
      <c r="Q35" s="188"/>
      <c r="R35" s="188"/>
      <c r="S35" s="188"/>
      <c r="T35" s="188"/>
      <c r="U35" s="188"/>
      <c r="V35" s="223"/>
      <c r="Y35" s="216"/>
      <c r="Z35" s="216"/>
      <c r="AA35" s="216"/>
      <c r="AB35" s="216"/>
    </row>
    <row r="36" spans="2:28" s="459" customFormat="1">
      <c r="B36" s="476"/>
      <c r="C36" s="188"/>
      <c r="D36" s="188"/>
      <c r="E36" s="188"/>
      <c r="F36" s="188"/>
      <c r="G36" s="188"/>
      <c r="H36" s="188"/>
      <c r="I36" s="188"/>
      <c r="J36" s="188"/>
      <c r="K36" s="188"/>
      <c r="L36" s="188"/>
      <c r="M36" s="188"/>
      <c r="N36" s="188"/>
      <c r="O36" s="188"/>
      <c r="P36" s="188"/>
      <c r="Q36" s="188"/>
      <c r="R36" s="188"/>
      <c r="S36" s="188"/>
      <c r="T36" s="188"/>
      <c r="U36" s="188"/>
      <c r="V36" s="223"/>
      <c r="Y36" s="216"/>
      <c r="Z36" s="216"/>
      <c r="AA36" s="216"/>
      <c r="AB36" s="216"/>
    </row>
    <row r="37" spans="2:28" s="459" customFormat="1">
      <c r="B37" s="476"/>
      <c r="C37" s="188"/>
      <c r="D37" s="188"/>
      <c r="E37" s="188"/>
      <c r="F37" s="188"/>
      <c r="G37" s="188"/>
      <c r="H37" s="188"/>
      <c r="I37" s="188"/>
      <c r="J37" s="188"/>
      <c r="K37" s="188"/>
      <c r="L37" s="188"/>
      <c r="M37" s="188"/>
      <c r="N37" s="188"/>
      <c r="O37" s="188"/>
      <c r="P37" s="188"/>
      <c r="Q37" s="188"/>
      <c r="R37" s="188"/>
      <c r="S37" s="188"/>
      <c r="T37" s="188"/>
      <c r="U37" s="188"/>
      <c r="V37" s="223"/>
      <c r="Y37" s="216"/>
      <c r="Z37" s="216"/>
      <c r="AA37" s="216"/>
      <c r="AB37" s="216"/>
    </row>
    <row r="38" spans="2:28" s="459" customFormat="1">
      <c r="B38" s="476"/>
      <c r="C38" s="188"/>
      <c r="D38" s="188"/>
      <c r="E38" s="188"/>
      <c r="F38" s="188"/>
      <c r="G38" s="188"/>
      <c r="H38" s="188"/>
      <c r="I38" s="188"/>
      <c r="J38" s="188"/>
      <c r="K38" s="188"/>
      <c r="L38" s="188"/>
      <c r="M38" s="188"/>
      <c r="N38" s="188"/>
      <c r="O38" s="188"/>
      <c r="P38" s="188"/>
      <c r="Q38" s="188"/>
      <c r="R38" s="188"/>
      <c r="S38" s="188"/>
      <c r="T38" s="188"/>
      <c r="U38" s="188"/>
      <c r="V38" s="223"/>
      <c r="Y38" s="216"/>
      <c r="Z38" s="216"/>
      <c r="AA38" s="216"/>
      <c r="AB38" s="216"/>
    </row>
    <row r="39" spans="2:28" s="459" customFormat="1">
      <c r="B39" s="476"/>
      <c r="C39" s="188"/>
      <c r="D39" s="188"/>
      <c r="E39" s="188"/>
      <c r="F39" s="188"/>
      <c r="G39" s="188"/>
      <c r="H39" s="188"/>
      <c r="I39" s="188"/>
      <c r="J39" s="188"/>
      <c r="K39" s="188"/>
      <c r="L39" s="188"/>
      <c r="M39" s="188"/>
      <c r="N39" s="188"/>
      <c r="O39" s="188"/>
      <c r="P39" s="188"/>
      <c r="Q39" s="188"/>
      <c r="R39" s="188"/>
      <c r="S39" s="188"/>
      <c r="T39" s="188"/>
      <c r="U39" s="188"/>
      <c r="V39" s="223"/>
      <c r="Y39" s="216"/>
      <c r="Z39" s="216"/>
      <c r="AA39" s="216"/>
      <c r="AB39" s="216"/>
    </row>
    <row r="40" spans="2:28" s="459" customFormat="1">
      <c r="B40" s="476"/>
      <c r="C40" s="188"/>
      <c r="D40" s="188"/>
      <c r="E40" s="188"/>
      <c r="F40" s="188"/>
      <c r="G40" s="188"/>
      <c r="H40" s="188"/>
      <c r="I40" s="188"/>
      <c r="J40" s="188"/>
      <c r="K40" s="188"/>
      <c r="L40" s="188"/>
      <c r="M40" s="188"/>
      <c r="N40" s="188"/>
      <c r="O40" s="188"/>
      <c r="P40" s="188"/>
      <c r="Q40" s="188"/>
      <c r="R40" s="188"/>
      <c r="S40" s="188"/>
      <c r="T40" s="188"/>
      <c r="U40" s="188"/>
      <c r="V40" s="223"/>
      <c r="Y40" s="216"/>
      <c r="Z40" s="216"/>
      <c r="AA40" s="216"/>
      <c r="AB40" s="216"/>
    </row>
    <row r="41" spans="2:28" s="459" customFormat="1">
      <c r="B41" s="476"/>
      <c r="C41" s="188"/>
      <c r="D41" s="188"/>
      <c r="E41" s="188"/>
      <c r="F41" s="188"/>
      <c r="G41" s="188"/>
      <c r="H41" s="188"/>
      <c r="I41" s="188"/>
      <c r="J41" s="188"/>
      <c r="K41" s="188"/>
      <c r="L41" s="188"/>
      <c r="M41" s="188"/>
      <c r="N41" s="188"/>
      <c r="O41" s="188"/>
      <c r="P41" s="188"/>
      <c r="Q41" s="188"/>
      <c r="R41" s="188"/>
      <c r="S41" s="188"/>
      <c r="T41" s="188"/>
      <c r="U41" s="188"/>
      <c r="V41" s="223"/>
      <c r="Y41" s="216"/>
      <c r="Z41" s="216"/>
      <c r="AA41" s="216"/>
      <c r="AB41" s="216"/>
    </row>
    <row r="42" spans="2:28" s="459" customFormat="1">
      <c r="B42" s="476"/>
      <c r="C42" s="188"/>
      <c r="D42" s="188"/>
      <c r="E42" s="188"/>
      <c r="F42" s="188"/>
      <c r="G42" s="188"/>
      <c r="H42" s="188"/>
      <c r="I42" s="188"/>
      <c r="J42" s="188"/>
      <c r="K42" s="188"/>
      <c r="L42" s="188"/>
      <c r="M42" s="188"/>
      <c r="N42" s="188"/>
      <c r="O42" s="188"/>
      <c r="P42" s="188"/>
      <c r="Q42" s="188"/>
      <c r="R42" s="188"/>
      <c r="S42" s="188"/>
      <c r="T42" s="188"/>
      <c r="U42" s="188"/>
      <c r="V42" s="223"/>
      <c r="Y42" s="216"/>
      <c r="Z42" s="216"/>
      <c r="AA42" s="216"/>
      <c r="AB42" s="216"/>
    </row>
    <row r="43" spans="2:28" s="459" customFormat="1">
      <c r="B43" s="476"/>
      <c r="C43" s="188"/>
      <c r="D43" s="188"/>
      <c r="E43" s="188"/>
      <c r="F43" s="188"/>
      <c r="G43" s="188"/>
      <c r="H43" s="188"/>
      <c r="I43" s="188"/>
      <c r="J43" s="188"/>
      <c r="K43" s="188"/>
      <c r="L43" s="188"/>
      <c r="M43" s="188"/>
      <c r="N43" s="188"/>
      <c r="O43" s="188"/>
      <c r="P43" s="188"/>
      <c r="Q43" s="188"/>
      <c r="R43" s="188"/>
      <c r="S43" s="188"/>
      <c r="T43" s="188"/>
      <c r="U43" s="188"/>
      <c r="V43" s="223"/>
      <c r="Y43" s="216"/>
      <c r="Z43" s="216"/>
      <c r="AA43" s="216"/>
      <c r="AB43" s="216"/>
    </row>
    <row r="44" spans="2:28" s="459" customFormat="1">
      <c r="B44" s="476"/>
      <c r="C44" s="188"/>
      <c r="D44" s="188"/>
      <c r="E44" s="188"/>
      <c r="F44" s="188"/>
      <c r="G44" s="188"/>
      <c r="H44" s="188"/>
      <c r="I44" s="188"/>
      <c r="J44" s="188"/>
      <c r="K44" s="188"/>
      <c r="L44" s="188"/>
      <c r="M44" s="188"/>
      <c r="N44" s="188"/>
      <c r="O44" s="188"/>
      <c r="P44" s="188"/>
      <c r="Q44" s="188"/>
      <c r="R44" s="188"/>
      <c r="S44" s="188"/>
      <c r="T44" s="188"/>
      <c r="U44" s="188"/>
      <c r="V44" s="223"/>
      <c r="Y44" s="216"/>
      <c r="Z44" s="216"/>
      <c r="AA44" s="216"/>
      <c r="AB44" s="216"/>
    </row>
    <row r="45" spans="2:28" s="459" customFormat="1">
      <c r="B45" s="476"/>
      <c r="C45" s="188"/>
      <c r="D45" s="188"/>
      <c r="E45" s="188"/>
      <c r="F45" s="188"/>
      <c r="G45" s="188"/>
      <c r="H45" s="188"/>
      <c r="I45" s="188"/>
      <c r="J45" s="188"/>
      <c r="K45" s="188"/>
      <c r="L45" s="188"/>
      <c r="M45" s="188"/>
      <c r="N45" s="188"/>
      <c r="O45" s="188"/>
      <c r="P45" s="188"/>
      <c r="Q45" s="188"/>
      <c r="R45" s="188"/>
      <c r="S45" s="188"/>
      <c r="T45" s="188"/>
      <c r="U45" s="188"/>
      <c r="V45" s="223"/>
      <c r="Y45" s="216"/>
      <c r="Z45" s="216"/>
      <c r="AA45" s="216"/>
      <c r="AB45" s="216"/>
    </row>
    <row r="46" spans="2:28" s="462" customFormat="1">
      <c r="B46" s="476"/>
      <c r="C46" s="188"/>
      <c r="D46" s="188"/>
      <c r="E46" s="188"/>
      <c r="F46" s="188"/>
      <c r="G46" s="188"/>
      <c r="H46" s="188"/>
      <c r="I46" s="188"/>
      <c r="J46" s="188"/>
      <c r="K46" s="188"/>
      <c r="L46" s="188"/>
      <c r="M46" s="188"/>
      <c r="N46" s="188"/>
      <c r="O46" s="188"/>
      <c r="P46" s="188"/>
      <c r="Q46" s="188"/>
      <c r="R46" s="188"/>
      <c r="S46" s="188"/>
      <c r="T46" s="188"/>
      <c r="U46" s="188"/>
      <c r="V46" s="188"/>
    </row>
    <row r="47" spans="2:28" s="462" customFormat="1">
      <c r="B47" s="549" t="str">
        <f>CHOOSE(jezyk,n!A1291,n!B1291,n!C1291,n!D1287)</f>
        <v>Spis treści</v>
      </c>
      <c r="C47" s="549"/>
      <c r="D47" s="549"/>
      <c r="E47" s="549"/>
      <c r="F47" s="188"/>
      <c r="G47" s="188"/>
      <c r="H47" s="188"/>
      <c r="I47" s="188"/>
      <c r="J47" s="188"/>
      <c r="K47" s="188"/>
      <c r="L47" s="188"/>
      <c r="M47" s="188"/>
      <c r="N47" s="188"/>
      <c r="O47" s="188"/>
      <c r="P47" s="188"/>
      <c r="Q47" s="188"/>
      <c r="R47" s="188"/>
      <c r="S47" s="188"/>
      <c r="T47" s="188"/>
      <c r="U47" s="188"/>
      <c r="V47" s="188"/>
    </row>
    <row r="48" spans="2:28" s="462" customFormat="1">
      <c r="B48" s="476"/>
      <c r="C48" s="188"/>
      <c r="D48" s="188"/>
      <c r="E48" s="188"/>
      <c r="F48" s="188"/>
      <c r="G48" s="188"/>
      <c r="H48" s="188"/>
      <c r="I48" s="188"/>
      <c r="J48" s="188"/>
      <c r="K48" s="188"/>
      <c r="L48" s="188"/>
      <c r="M48" s="188"/>
      <c r="N48" s="188"/>
      <c r="O48" s="188"/>
      <c r="P48" s="188"/>
      <c r="Q48" s="188"/>
      <c r="R48" s="188"/>
      <c r="S48" s="188"/>
      <c r="T48" s="188" t="str">
        <f>CHOOSE(jezyk,n!A1292,n!B1292,n!C1292,n!D1288)</f>
        <v>Strona</v>
      </c>
      <c r="U48" s="188"/>
      <c r="V48" s="188"/>
    </row>
    <row r="49" spans="2:28" s="462" customFormat="1">
      <c r="B49" s="476"/>
      <c r="C49" s="188"/>
      <c r="D49" s="188"/>
      <c r="E49" s="188"/>
      <c r="F49" s="188"/>
      <c r="G49" s="188"/>
      <c r="H49" s="188"/>
      <c r="I49" s="188"/>
      <c r="J49" s="188"/>
      <c r="K49" s="188"/>
      <c r="L49" s="188"/>
      <c r="M49" s="188"/>
      <c r="N49" s="188"/>
      <c r="O49" s="188"/>
      <c r="P49" s="188"/>
      <c r="Q49" s="188"/>
      <c r="R49" s="188"/>
      <c r="S49" s="188"/>
      <c r="T49" s="188"/>
      <c r="U49" s="188"/>
      <c r="V49" s="188"/>
    </row>
    <row r="50" spans="2:28" s="462" customFormat="1">
      <c r="B50" s="476"/>
      <c r="C50" s="188"/>
      <c r="D50" s="188"/>
      <c r="E50" s="188"/>
      <c r="F50" s="188"/>
      <c r="G50" s="188"/>
      <c r="H50" s="188"/>
      <c r="I50" s="188"/>
      <c r="J50" s="188"/>
      <c r="K50" s="188"/>
      <c r="L50" s="188"/>
      <c r="M50" s="188"/>
      <c r="N50" s="188"/>
      <c r="O50" s="188"/>
      <c r="P50" s="188"/>
      <c r="Q50" s="188"/>
      <c r="R50" s="188"/>
      <c r="S50" s="188"/>
      <c r="T50" s="188"/>
      <c r="U50" s="188"/>
      <c r="V50" s="188"/>
    </row>
    <row r="51" spans="2:28" s="462" customFormat="1">
      <c r="B51" s="463" t="str">
        <f>CHOOSE(jezyk,n!A1293,n!B1293,n!C1293,n!D1289)</f>
        <v>CZĘŚĆ OGÓLNA</v>
      </c>
      <c r="C51" s="463"/>
      <c r="D51" s="463"/>
      <c r="E51" s="463"/>
      <c r="F51" s="188"/>
      <c r="G51" s="188"/>
      <c r="H51" s="188"/>
      <c r="I51" s="188"/>
      <c r="J51" s="188"/>
      <c r="K51" s="188"/>
      <c r="L51" s="188"/>
      <c r="M51" s="188"/>
      <c r="N51" s="188"/>
      <c r="O51" s="188"/>
      <c r="P51" s="188"/>
      <c r="Q51" s="188"/>
      <c r="R51" s="188"/>
      <c r="S51" s="188"/>
      <c r="T51" s="188"/>
      <c r="U51" s="188"/>
      <c r="V51" s="188"/>
    </row>
    <row r="52" spans="2:28" s="462" customFormat="1" ht="15" customHeight="1">
      <c r="B52" s="476"/>
      <c r="C52" s="188"/>
      <c r="D52" s="188"/>
      <c r="E52" s="188"/>
      <c r="F52" s="188"/>
      <c r="G52" s="188"/>
      <c r="H52" s="188"/>
      <c r="I52" s="188"/>
      <c r="J52" s="188"/>
      <c r="K52" s="188"/>
      <c r="L52" s="188"/>
      <c r="M52" s="188"/>
      <c r="N52" s="188"/>
      <c r="O52" s="188"/>
      <c r="P52" s="188"/>
      <c r="Q52" s="188"/>
      <c r="R52" s="188"/>
      <c r="S52" s="188"/>
      <c r="T52" s="188"/>
      <c r="U52" s="188"/>
      <c r="V52" s="188"/>
    </row>
    <row r="53" spans="2:28" s="462" customFormat="1" ht="15" customHeight="1">
      <c r="B53" s="476"/>
      <c r="C53" s="188"/>
      <c r="D53" s="188"/>
      <c r="E53" s="188"/>
      <c r="F53" s="188"/>
      <c r="G53" s="188"/>
      <c r="H53" s="188"/>
      <c r="I53" s="188"/>
      <c r="J53" s="188"/>
      <c r="K53" s="188"/>
      <c r="L53" s="188"/>
      <c r="M53" s="188"/>
      <c r="N53" s="188"/>
      <c r="O53" s="188"/>
      <c r="P53" s="188"/>
      <c r="Q53" s="188"/>
      <c r="R53" s="188"/>
      <c r="S53" s="188"/>
      <c r="T53" s="188"/>
      <c r="U53" s="188"/>
      <c r="V53" s="188"/>
      <c r="W53" s="460"/>
    </row>
    <row r="54" spans="2:28" s="462" customFormat="1">
      <c r="B54" s="476"/>
      <c r="C54" s="187" t="s">
        <v>1412</v>
      </c>
      <c r="D54" s="547" t="str">
        <f>CHOOSE(jezyk,n!A1294,n!B1294,n!C1294,n!D1290)</f>
        <v>WIZYTÓWKA SPÓŁKI</v>
      </c>
      <c r="E54" s="547"/>
      <c r="F54" s="547"/>
      <c r="G54" s="547"/>
      <c r="H54" s="547"/>
      <c r="I54" s="547"/>
      <c r="J54" s="547"/>
      <c r="K54" s="547"/>
      <c r="L54" s="547"/>
      <c r="M54" s="547"/>
      <c r="N54" s="188"/>
      <c r="O54" s="188"/>
      <c r="P54" s="188"/>
      <c r="Q54" s="188"/>
      <c r="R54" s="188"/>
      <c r="S54" s="188"/>
      <c r="T54" s="188"/>
      <c r="U54" s="187">
        <f>W73</f>
        <v>3</v>
      </c>
      <c r="V54" s="188"/>
    </row>
    <row r="55" spans="2:28" s="462" customFormat="1" ht="18.75" customHeight="1">
      <c r="B55" s="476"/>
      <c r="C55" s="188"/>
      <c r="D55" s="188"/>
      <c r="E55" s="188"/>
      <c r="F55" s="188"/>
      <c r="G55" s="188"/>
      <c r="H55" s="188"/>
      <c r="I55" s="188"/>
      <c r="J55" s="188"/>
      <c r="K55" s="188"/>
      <c r="L55" s="188"/>
      <c r="M55" s="188"/>
      <c r="N55" s="188"/>
      <c r="O55" s="188"/>
      <c r="P55" s="188"/>
      <c r="Q55" s="188"/>
      <c r="R55" s="188"/>
      <c r="S55" s="188"/>
      <c r="T55" s="188"/>
      <c r="U55" s="187"/>
      <c r="V55" s="188"/>
    </row>
    <row r="56" spans="2:28" s="462" customFormat="1">
      <c r="B56" s="476"/>
      <c r="C56" s="187" t="s">
        <v>1413</v>
      </c>
      <c r="D56" s="547" t="str">
        <f>CHOOSE(jezyk,n!A1295,n!B1295,n!C1295,n!D1291)</f>
        <v>SPRZEDAŻ</v>
      </c>
      <c r="E56" s="547"/>
      <c r="F56" s="547"/>
      <c r="G56" s="547"/>
      <c r="H56" s="547"/>
      <c r="I56" s="47"/>
      <c r="J56" s="47"/>
      <c r="K56" s="47"/>
      <c r="L56" s="47"/>
      <c r="M56" s="47"/>
      <c r="N56" s="47"/>
      <c r="O56" s="188"/>
      <c r="P56" s="188"/>
      <c r="Q56" s="188"/>
      <c r="R56" s="188"/>
      <c r="S56" s="188"/>
      <c r="T56" s="188"/>
      <c r="U56" s="187">
        <f>W157</f>
        <v>4</v>
      </c>
      <c r="V56" s="188"/>
    </row>
    <row r="57" spans="2:28" s="459" customFormat="1" ht="18.75" customHeight="1">
      <c r="B57" s="476"/>
      <c r="C57" s="188"/>
      <c r="D57" s="47"/>
      <c r="E57" s="47"/>
      <c r="F57" s="47"/>
      <c r="G57" s="47"/>
      <c r="H57" s="47"/>
      <c r="I57" s="47"/>
      <c r="J57" s="47"/>
      <c r="K57" s="47"/>
      <c r="L57" s="47"/>
      <c r="M57" s="47"/>
      <c r="N57" s="47"/>
      <c r="O57" s="188"/>
      <c r="P57" s="188"/>
      <c r="Q57" s="188"/>
      <c r="R57" s="188"/>
      <c r="S57" s="188"/>
      <c r="T57" s="188"/>
      <c r="U57" s="187"/>
      <c r="V57" s="188"/>
      <c r="Y57" s="216"/>
      <c r="Z57" s="216"/>
      <c r="AA57" s="216"/>
      <c r="AB57" s="216"/>
    </row>
    <row r="58" spans="2:28" s="459" customFormat="1">
      <c r="B58" s="476"/>
      <c r="C58" s="187" t="s">
        <v>773</v>
      </c>
      <c r="D58" s="547" t="str">
        <f>CHOOSE(jezyk,n!A1296,n!B1296,n!C1296,n!D1292)</f>
        <v>PERSONEL</v>
      </c>
      <c r="E58" s="547"/>
      <c r="F58" s="547"/>
      <c r="G58" s="547"/>
      <c r="H58" s="547"/>
      <c r="I58" s="547"/>
      <c r="J58" s="547"/>
      <c r="K58" s="547"/>
      <c r="L58" s="547"/>
      <c r="M58" s="547"/>
      <c r="N58" s="547"/>
      <c r="O58" s="188"/>
      <c r="P58" s="188"/>
      <c r="Q58" s="188"/>
      <c r="R58" s="188"/>
      <c r="S58" s="188"/>
      <c r="T58" s="188"/>
      <c r="U58" s="187">
        <f>W168</f>
        <v>5</v>
      </c>
      <c r="V58" s="188"/>
      <c r="Y58" s="216"/>
      <c r="Z58" s="216"/>
      <c r="AA58" s="216"/>
      <c r="AB58" s="216"/>
    </row>
    <row r="59" spans="2:28" s="459" customFormat="1" ht="18.75" customHeight="1">
      <c r="B59" s="476"/>
      <c r="C59" s="188"/>
      <c r="D59" s="47"/>
      <c r="E59" s="47"/>
      <c r="F59" s="47"/>
      <c r="G59" s="47"/>
      <c r="H59" s="47"/>
      <c r="I59" s="47"/>
      <c r="J59" s="47"/>
      <c r="K59" s="47"/>
      <c r="L59" s="47"/>
      <c r="M59" s="47"/>
      <c r="N59" s="47"/>
      <c r="O59" s="188"/>
      <c r="P59" s="188"/>
      <c r="Q59" s="188"/>
      <c r="R59" s="188"/>
      <c r="S59" s="188"/>
      <c r="T59" s="188"/>
      <c r="U59" s="187"/>
      <c r="V59" s="188"/>
      <c r="Y59" s="216"/>
      <c r="Z59" s="216"/>
      <c r="AA59" s="216"/>
      <c r="AB59" s="216"/>
    </row>
    <row r="60" spans="2:28" s="459" customFormat="1">
      <c r="B60" s="476"/>
      <c r="C60" s="187" t="s">
        <v>1414</v>
      </c>
      <c r="D60" s="547" t="str">
        <f>CHOOSE(jezyk,n!A1297,n!B1297,n!C1297,n!D1293)</f>
        <v>ANALIZA FINANSOWA</v>
      </c>
      <c r="E60" s="547"/>
      <c r="F60" s="547"/>
      <c r="G60" s="547"/>
      <c r="H60" s="547"/>
      <c r="I60" s="547"/>
      <c r="J60" s="547"/>
      <c r="K60" s="547"/>
      <c r="L60" s="547"/>
      <c r="M60" s="547"/>
      <c r="N60" s="547"/>
      <c r="O60" s="188"/>
      <c r="P60" s="188"/>
      <c r="Q60" s="188"/>
      <c r="R60" s="188"/>
      <c r="S60" s="188"/>
      <c r="T60" s="188"/>
      <c r="U60" s="187">
        <f>W187</f>
        <v>5</v>
      </c>
      <c r="V60" s="188"/>
      <c r="Y60" s="216"/>
      <c r="Z60" s="216"/>
      <c r="AA60" s="216"/>
      <c r="AB60" s="216"/>
    </row>
    <row r="61" spans="2:28" s="459" customFormat="1" ht="18.75" customHeight="1">
      <c r="B61" s="476"/>
      <c r="C61" s="188"/>
      <c r="D61" s="47"/>
      <c r="E61" s="47"/>
      <c r="F61" s="47"/>
      <c r="G61" s="47"/>
      <c r="H61" s="47"/>
      <c r="I61" s="47"/>
      <c r="J61" s="47"/>
      <c r="K61" s="47"/>
      <c r="L61" s="47"/>
      <c r="M61" s="47"/>
      <c r="N61" s="47"/>
      <c r="O61" s="188"/>
      <c r="P61" s="188"/>
      <c r="Q61" s="188"/>
      <c r="R61" s="188"/>
      <c r="S61" s="188"/>
      <c r="T61" s="188"/>
      <c r="U61" s="187"/>
      <c r="V61" s="188"/>
      <c r="Y61" s="216"/>
      <c r="Z61" s="216"/>
      <c r="AA61" s="216"/>
      <c r="AB61" s="216"/>
    </row>
    <row r="62" spans="2:28" s="459" customFormat="1" ht="15" customHeight="1">
      <c r="B62" s="476"/>
      <c r="C62" s="187" t="s">
        <v>1415</v>
      </c>
      <c r="D62" s="547" t="str">
        <f>CHOOSE(jezyk,n!A1298,n!B1298,n!C1298,n!D1294)</f>
        <v>PRZEWIDYWANY ROZWÓJ SPÓŁKI</v>
      </c>
      <c r="E62" s="547"/>
      <c r="F62" s="547"/>
      <c r="G62" s="547"/>
      <c r="H62" s="547"/>
      <c r="I62" s="547"/>
      <c r="J62" s="547"/>
      <c r="K62" s="547"/>
      <c r="L62" s="547"/>
      <c r="M62" s="547"/>
      <c r="N62" s="547"/>
      <c r="O62" s="547"/>
      <c r="P62" s="547"/>
      <c r="Q62" s="547"/>
      <c r="R62" s="547"/>
      <c r="S62" s="195"/>
      <c r="T62" s="195"/>
      <c r="U62" s="191">
        <f>W195</f>
        <v>5</v>
      </c>
      <c r="V62" s="196"/>
      <c r="Y62" s="216"/>
      <c r="Z62" s="216"/>
      <c r="AA62" s="216"/>
      <c r="AB62" s="216"/>
    </row>
    <row r="63" spans="2:28" s="459" customFormat="1" ht="15" customHeight="1">
      <c r="B63" s="476"/>
      <c r="C63" s="187"/>
      <c r="D63" s="477"/>
      <c r="E63" s="195"/>
      <c r="F63" s="195"/>
      <c r="G63" s="195"/>
      <c r="H63" s="195"/>
      <c r="I63" s="195"/>
      <c r="J63" s="195"/>
      <c r="K63" s="195"/>
      <c r="L63" s="195"/>
      <c r="M63" s="195"/>
      <c r="N63" s="195"/>
      <c r="O63" s="195"/>
      <c r="P63" s="195"/>
      <c r="Q63" s="195"/>
      <c r="R63" s="195"/>
      <c r="S63" s="195"/>
      <c r="T63" s="195"/>
      <c r="U63" s="191"/>
      <c r="V63" s="196"/>
      <c r="Y63" s="216"/>
      <c r="Z63" s="216"/>
      <c r="AA63" s="216"/>
      <c r="AB63" s="216"/>
    </row>
    <row r="64" spans="2:28" s="459" customFormat="1" ht="28.15" customHeight="1">
      <c r="B64" s="476"/>
      <c r="C64" s="452" t="s">
        <v>774</v>
      </c>
      <c r="D64" s="545" t="str">
        <f>CHOOSE(jezyk,n!A1299,n!B1299,n!C1299,n!D1295)</f>
        <v>CZYNNIKI RYZYKA ZWIĄZANE Z PROWADZONĄ DZIAŁALNOŚCIĄ,  W TYM W ZAKRESIE INSTRUMENTÓW FINANSOWYCH</v>
      </c>
      <c r="E64" s="545"/>
      <c r="F64" s="545"/>
      <c r="G64" s="545"/>
      <c r="H64" s="545"/>
      <c r="I64" s="545"/>
      <c r="J64" s="545"/>
      <c r="K64" s="545"/>
      <c r="L64" s="545"/>
      <c r="M64" s="545"/>
      <c r="N64" s="545"/>
      <c r="O64" s="545"/>
      <c r="P64" s="545"/>
      <c r="Q64" s="545"/>
      <c r="R64" s="545"/>
      <c r="S64" s="195"/>
      <c r="T64" s="195"/>
      <c r="U64" s="453">
        <f>W205</f>
        <v>5</v>
      </c>
      <c r="V64" s="196"/>
      <c r="Y64" s="216"/>
      <c r="Z64" s="216"/>
      <c r="AA64" s="216"/>
      <c r="AB64" s="216"/>
    </row>
    <row r="65" spans="2:28" s="459" customFormat="1" ht="15" customHeight="1">
      <c r="B65" s="476"/>
      <c r="C65" s="187"/>
      <c r="D65" s="477"/>
      <c r="E65" s="195"/>
      <c r="F65" s="195"/>
      <c r="G65" s="195"/>
      <c r="H65" s="195"/>
      <c r="I65" s="195"/>
      <c r="J65" s="195"/>
      <c r="K65" s="195"/>
      <c r="L65" s="195"/>
      <c r="M65" s="195"/>
      <c r="N65" s="195"/>
      <c r="O65" s="195"/>
      <c r="P65" s="195"/>
      <c r="Q65" s="195"/>
      <c r="R65" s="195"/>
      <c r="S65" s="195"/>
      <c r="T65" s="195"/>
      <c r="U65" s="191"/>
      <c r="V65" s="196"/>
      <c r="Y65" s="216"/>
      <c r="Z65" s="216"/>
      <c r="AA65" s="216"/>
      <c r="AB65" s="216"/>
    </row>
    <row r="66" spans="2:28" s="459" customFormat="1" ht="15" customHeight="1">
      <c r="B66" s="476"/>
      <c r="C66" s="187" t="s">
        <v>92</v>
      </c>
      <c r="D66" s="546" t="str">
        <f>CHOOSE(jezyk,n!A1301,n!B1301,n!C1301,n!D1296)</f>
        <v>WAŻNIEJSZE OSIĄGNIĘCIA W DZIEDZINIE BADAŃ I ROZWOJU</v>
      </c>
      <c r="E66" s="546"/>
      <c r="F66" s="546"/>
      <c r="G66" s="546"/>
      <c r="H66" s="546"/>
      <c r="I66" s="546"/>
      <c r="J66" s="546"/>
      <c r="K66" s="546"/>
      <c r="L66" s="546"/>
      <c r="M66" s="546"/>
      <c r="N66" s="546"/>
      <c r="O66" s="546"/>
      <c r="P66" s="546"/>
      <c r="Q66" s="546"/>
      <c r="R66" s="546"/>
      <c r="S66" s="195"/>
      <c r="T66" s="195"/>
      <c r="U66" s="191">
        <f>W218</f>
        <v>5</v>
      </c>
      <c r="V66" s="196"/>
      <c r="Y66" s="216"/>
      <c r="Z66" s="216"/>
      <c r="AA66" s="216"/>
      <c r="AB66" s="216"/>
    </row>
    <row r="67" spans="2:28" s="459" customFormat="1" ht="15" customHeight="1">
      <c r="B67" s="476"/>
      <c r="C67" s="187"/>
      <c r="D67" s="477"/>
      <c r="E67" s="477"/>
      <c r="F67" s="477"/>
      <c r="G67" s="477"/>
      <c r="H67" s="477"/>
      <c r="I67" s="477"/>
      <c r="J67" s="477"/>
      <c r="K67" s="477"/>
      <c r="L67" s="477"/>
      <c r="M67" s="477"/>
      <c r="N67" s="477"/>
      <c r="O67" s="477"/>
      <c r="P67" s="477"/>
      <c r="Q67" s="477"/>
      <c r="R67" s="477"/>
      <c r="S67" s="195"/>
      <c r="T67" s="195"/>
      <c r="U67" s="191"/>
      <c r="V67" s="196"/>
      <c r="Y67" s="216"/>
      <c r="Z67" s="216"/>
      <c r="AA67" s="216"/>
      <c r="AB67" s="216"/>
    </row>
    <row r="68" spans="2:28" s="459" customFormat="1">
      <c r="B68" s="476"/>
      <c r="C68" s="187" t="s">
        <v>1461</v>
      </c>
      <c r="D68" s="546" t="str">
        <f>CHOOSE(jezyk,n!A1318,n!B1318,n!C1318,n!D1318)</f>
        <v>POZOSTAŁE INFORMACJE</v>
      </c>
      <c r="E68" s="546"/>
      <c r="F68" s="546"/>
      <c r="G68" s="546"/>
      <c r="H68" s="546"/>
      <c r="I68" s="546"/>
      <c r="J68" s="546"/>
      <c r="K68" s="546"/>
      <c r="L68" s="546"/>
      <c r="M68" s="546"/>
      <c r="N68" s="546"/>
      <c r="O68" s="546"/>
      <c r="P68" s="546"/>
      <c r="Q68" s="546"/>
      <c r="R68" s="546"/>
      <c r="S68" s="195"/>
      <c r="T68" s="195"/>
      <c r="U68" s="191">
        <f>W235</f>
        <v>6</v>
      </c>
      <c r="V68" s="196"/>
      <c r="Y68" s="216"/>
      <c r="Z68" s="216"/>
      <c r="AA68" s="216"/>
      <c r="AB68" s="216"/>
    </row>
    <row r="69" spans="2:28" s="459" customFormat="1">
      <c r="B69" s="476"/>
      <c r="C69" s="187"/>
      <c r="D69" s="198"/>
      <c r="E69" s="198"/>
      <c r="F69" s="198"/>
      <c r="G69" s="198"/>
      <c r="H69" s="198"/>
      <c r="I69" s="198"/>
      <c r="J69" s="198"/>
      <c r="K69" s="198"/>
      <c r="L69" s="198"/>
      <c r="M69" s="198"/>
      <c r="N69" s="198"/>
      <c r="O69" s="198"/>
      <c r="P69" s="198"/>
      <c r="Q69" s="198"/>
      <c r="R69" s="198"/>
      <c r="S69" s="198"/>
      <c r="T69" s="198"/>
      <c r="U69" s="191"/>
      <c r="V69" s="199"/>
      <c r="Y69" s="216"/>
      <c r="Z69" s="216"/>
      <c r="AA69" s="216"/>
      <c r="AB69" s="216"/>
    </row>
    <row r="70" spans="2:28" s="459" customFormat="1" ht="15" customHeight="1">
      <c r="B70" s="476"/>
      <c r="C70" s="187" t="s">
        <v>1462</v>
      </c>
      <c r="D70" s="547" t="str">
        <f>CHOOSE(jezyk,n!A1304,n!B1304,n!C1304,n!D1300)</f>
        <v>PODSUMOWANIE</v>
      </c>
      <c r="E70" s="547"/>
      <c r="F70" s="547"/>
      <c r="G70" s="547"/>
      <c r="H70" s="547"/>
      <c r="I70" s="547"/>
      <c r="J70" s="547"/>
      <c r="K70" s="547"/>
      <c r="L70" s="547"/>
      <c r="M70" s="547"/>
      <c r="N70" s="547"/>
      <c r="O70" s="188"/>
      <c r="P70" s="188"/>
      <c r="Q70" s="188"/>
      <c r="R70" s="188"/>
      <c r="S70" s="188"/>
      <c r="T70" s="188"/>
      <c r="U70" s="187">
        <f>W239</f>
        <v>6</v>
      </c>
      <c r="V70" s="188"/>
      <c r="Y70" s="216"/>
      <c r="Z70" s="216"/>
      <c r="AA70" s="216"/>
      <c r="AB70" s="216"/>
    </row>
    <row r="71" spans="2:28" s="459" customFormat="1">
      <c r="B71" s="476"/>
      <c r="C71" s="188"/>
      <c r="D71" s="188"/>
      <c r="E71" s="188"/>
      <c r="F71" s="188"/>
      <c r="G71" s="188"/>
      <c r="H71" s="188"/>
      <c r="I71" s="188"/>
      <c r="J71" s="188"/>
      <c r="K71" s="188"/>
      <c r="L71" s="188"/>
      <c r="M71" s="188"/>
      <c r="N71" s="188"/>
      <c r="O71" s="188"/>
      <c r="P71" s="188"/>
      <c r="Q71" s="188"/>
      <c r="R71" s="188"/>
      <c r="S71" s="188"/>
      <c r="T71" s="188"/>
      <c r="U71" s="188"/>
      <c r="V71" s="188"/>
      <c r="Y71" s="216"/>
      <c r="Z71" s="216"/>
      <c r="AA71" s="216"/>
      <c r="AB71" s="216"/>
    </row>
    <row r="72" spans="2:28" s="459" customFormat="1">
      <c r="B72" s="476"/>
      <c r="C72" s="188"/>
      <c r="D72" s="188"/>
      <c r="E72" s="188"/>
      <c r="F72" s="188"/>
      <c r="G72" s="188"/>
      <c r="H72" s="188"/>
      <c r="I72" s="188"/>
      <c r="J72" s="188"/>
      <c r="K72" s="188"/>
      <c r="L72" s="188"/>
      <c r="M72" s="188"/>
      <c r="N72" s="188"/>
      <c r="O72" s="188"/>
      <c r="P72" s="188"/>
      <c r="Q72" s="188"/>
      <c r="R72" s="188"/>
      <c r="S72" s="188"/>
      <c r="T72" s="188"/>
      <c r="U72" s="188"/>
      <c r="V72" s="188"/>
      <c r="Y72" s="216"/>
      <c r="Z72" s="216"/>
      <c r="AA72" s="216"/>
      <c r="AB72" s="216"/>
    </row>
    <row r="73" spans="2:28" s="459" customFormat="1">
      <c r="B73" s="46" t="s">
        <v>1412</v>
      </c>
      <c r="C73" s="47" t="str">
        <f>CHOOSE(jezyk,n!A1294,n!B1294,n!C1294,n!D1290)</f>
        <v>WIZYTÓWKA SPÓŁKI</v>
      </c>
      <c r="D73" s="188"/>
      <c r="E73" s="188"/>
      <c r="F73" s="188"/>
      <c r="G73" s="188"/>
      <c r="H73" s="188"/>
      <c r="I73" s="188"/>
      <c r="J73" s="188"/>
      <c r="K73" s="188"/>
      <c r="L73" s="188"/>
      <c r="M73" s="188"/>
      <c r="N73" s="188"/>
      <c r="O73" s="188"/>
      <c r="P73" s="188"/>
      <c r="Q73" s="188"/>
      <c r="R73" s="188"/>
      <c r="S73" s="188"/>
      <c r="T73" s="188"/>
      <c r="U73" s="188"/>
      <c r="V73" s="188"/>
      <c r="W73" s="464">
        <v>3</v>
      </c>
      <c r="X73" s="465" t="s">
        <v>1478</v>
      </c>
      <c r="Y73" s="216"/>
      <c r="Z73" s="216"/>
      <c r="AA73" s="216"/>
      <c r="AB73" s="216"/>
    </row>
    <row r="74" spans="2:28" s="459" customFormat="1">
      <c r="B74" s="476"/>
      <c r="C74" s="188"/>
      <c r="D74" s="188"/>
      <c r="E74" s="188"/>
      <c r="F74" s="188"/>
      <c r="G74" s="188"/>
      <c r="H74" s="188"/>
      <c r="I74" s="188"/>
      <c r="J74" s="188"/>
      <c r="K74" s="188"/>
      <c r="L74" s="188"/>
      <c r="M74" s="188"/>
      <c r="N74" s="188"/>
      <c r="O74" s="188"/>
      <c r="P74" s="188"/>
      <c r="Q74" s="188"/>
      <c r="R74" s="188"/>
      <c r="S74" s="188"/>
      <c r="T74" s="188"/>
      <c r="U74" s="188"/>
      <c r="V74" s="188"/>
      <c r="Y74" s="216"/>
      <c r="Z74" s="216"/>
      <c r="AA74" s="216"/>
      <c r="AB74" s="216"/>
    </row>
    <row r="75" spans="2:28" s="459" customFormat="1">
      <c r="B75" s="476"/>
      <c r="C75" s="188"/>
      <c r="D75" s="188"/>
      <c r="E75" s="188"/>
      <c r="F75" s="188"/>
      <c r="G75" s="188"/>
      <c r="H75" s="188"/>
      <c r="I75" s="188"/>
      <c r="J75" s="188"/>
      <c r="K75" s="188"/>
      <c r="L75" s="188"/>
      <c r="M75" s="188"/>
      <c r="N75" s="188"/>
      <c r="O75" s="188"/>
      <c r="P75" s="188"/>
      <c r="Q75" s="188"/>
      <c r="R75" s="188"/>
      <c r="S75" s="188"/>
      <c r="T75" s="188"/>
      <c r="U75" s="188"/>
      <c r="V75" s="188"/>
      <c r="Y75" s="216"/>
      <c r="Z75" s="216"/>
      <c r="AA75" s="216"/>
      <c r="AB75" s="216"/>
    </row>
    <row r="76" spans="2:28" s="248" customFormat="1">
      <c r="B76" s="482"/>
      <c r="C76" s="475" t="str">
        <f>CHOOSE(jezyk,n!A1305,n!B1305,n!C1305,n!D1301)</f>
        <v>Spółka jest zarejestrowana pod firmą:</v>
      </c>
      <c r="D76" s="475"/>
      <c r="E76" s="475"/>
      <c r="F76" s="475"/>
      <c r="G76" s="475"/>
      <c r="H76" s="475"/>
      <c r="I76" s="475"/>
      <c r="J76" s="475"/>
      <c r="K76" s="475"/>
      <c r="L76" s="475"/>
      <c r="M76" s="475"/>
      <c r="N76" s="475"/>
      <c r="O76" s="209"/>
      <c r="P76" s="209"/>
      <c r="Q76" s="210"/>
      <c r="R76" s="210"/>
      <c r="S76" s="210"/>
      <c r="T76" s="210"/>
      <c r="U76" s="209"/>
      <c r="V76" s="210"/>
    </row>
    <row r="77" spans="2:28" s="248" customFormat="1">
      <c r="B77" s="482"/>
      <c r="C77" s="475"/>
      <c r="D77" s="475"/>
      <c r="E77" s="475"/>
      <c r="F77" s="475"/>
      <c r="G77" s="475"/>
      <c r="H77" s="475"/>
      <c r="I77" s="475"/>
      <c r="J77" s="475"/>
      <c r="K77" s="475"/>
      <c r="L77" s="475"/>
      <c r="M77" s="475"/>
      <c r="N77" s="475"/>
      <c r="O77" s="209"/>
      <c r="P77" s="209"/>
      <c r="Q77" s="210"/>
      <c r="R77" s="210"/>
      <c r="S77" s="210"/>
      <c r="T77" s="210"/>
      <c r="U77" s="209"/>
      <c r="V77" s="210"/>
      <c r="W77" s="466"/>
    </row>
    <row r="78" spans="2:28" s="248" customFormat="1">
      <c r="B78" s="482"/>
      <c r="C78" s="467" t="str">
        <f>nazwa_spolki</f>
        <v>Rhenus Digital Workforce Sp z o.o.</v>
      </c>
      <c r="D78" s="475"/>
      <c r="E78" s="475"/>
      <c r="F78" s="475"/>
      <c r="G78" s="475"/>
      <c r="H78" s="475"/>
      <c r="I78" s="475"/>
      <c r="J78" s="475"/>
      <c r="K78" s="475"/>
      <c r="L78" s="475"/>
      <c r="M78" s="475"/>
      <c r="N78" s="475"/>
      <c r="O78" s="209"/>
      <c r="P78" s="209"/>
      <c r="Q78" s="210"/>
      <c r="R78" s="210"/>
      <c r="S78" s="210"/>
      <c r="T78" s="210"/>
      <c r="U78" s="209"/>
      <c r="V78" s="210"/>
    </row>
    <row r="79" spans="2:28" s="248" customFormat="1">
      <c r="B79" s="482"/>
      <c r="C79" s="475"/>
      <c r="D79" s="475"/>
      <c r="E79" s="475"/>
      <c r="F79" s="475"/>
      <c r="G79" s="475"/>
      <c r="H79" s="475"/>
      <c r="I79" s="475"/>
      <c r="J79" s="475"/>
      <c r="K79" s="475"/>
      <c r="L79" s="475"/>
      <c r="M79" s="475"/>
      <c r="N79" s="475"/>
      <c r="O79" s="209"/>
      <c r="P79" s="209"/>
      <c r="Q79" s="210"/>
      <c r="R79" s="210"/>
      <c r="S79" s="210"/>
      <c r="T79" s="210"/>
      <c r="U79" s="209"/>
      <c r="V79" s="210"/>
    </row>
    <row r="80" spans="2:28" s="248" customFormat="1" ht="25.5" customHeight="1">
      <c r="B80" s="482"/>
      <c r="C80" s="552" t="s">
        <v>8753</v>
      </c>
      <c r="D80" s="552"/>
      <c r="E80" s="552"/>
      <c r="F80" s="552"/>
      <c r="G80" s="552"/>
      <c r="H80" s="552"/>
      <c r="I80" s="552"/>
      <c r="J80" s="552"/>
      <c r="K80" s="552"/>
      <c r="L80" s="552"/>
      <c r="M80" s="552"/>
      <c r="N80" s="552"/>
      <c r="O80" s="552"/>
      <c r="P80" s="552"/>
      <c r="Q80" s="552"/>
      <c r="R80" s="552"/>
      <c r="S80" s="552"/>
      <c r="T80" s="552"/>
      <c r="U80" s="552"/>
      <c r="V80" s="552"/>
    </row>
    <row r="81" spans="2:28" s="248" customFormat="1">
      <c r="B81" s="482"/>
      <c r="C81" s="475"/>
      <c r="D81" s="475"/>
      <c r="E81" s="475"/>
      <c r="F81" s="475"/>
      <c r="G81" s="475"/>
      <c r="H81" s="475"/>
      <c r="I81" s="475"/>
      <c r="J81" s="475"/>
      <c r="K81" s="475"/>
      <c r="L81" s="475"/>
      <c r="M81" s="475"/>
      <c r="N81" s="475"/>
      <c r="O81" s="209"/>
      <c r="P81" s="209"/>
      <c r="Q81" s="210"/>
      <c r="R81" s="210"/>
      <c r="S81" s="210"/>
      <c r="T81" s="210"/>
      <c r="U81" s="209"/>
      <c r="V81" s="210"/>
    </row>
    <row r="82" spans="2:28" s="248" customFormat="1">
      <c r="B82" s="482"/>
      <c r="C82" s="207" t="str">
        <f>CHOOSE(jezyk,n!A1306,n!B1306,n!C1306,n!D1302)</f>
        <v>Siedzibą Spółki jest Warszawa 02-595, ul. Puławska 99</v>
      </c>
      <c r="D82" s="475"/>
      <c r="E82" s="475"/>
      <c r="F82" s="475"/>
      <c r="G82" s="475"/>
      <c r="H82" s="475"/>
      <c r="I82" s="475"/>
      <c r="J82" s="475"/>
      <c r="K82" s="475"/>
      <c r="L82" s="475"/>
      <c r="M82" s="475"/>
      <c r="N82" s="475"/>
      <c r="O82" s="209"/>
      <c r="P82" s="209"/>
      <c r="Q82" s="210"/>
      <c r="R82" s="210"/>
      <c r="S82" s="210"/>
      <c r="T82" s="210"/>
      <c r="U82" s="209"/>
      <c r="V82" s="210"/>
    </row>
    <row r="83" spans="2:28" s="248" customFormat="1">
      <c r="B83" s="482"/>
      <c r="C83" s="475"/>
      <c r="D83" s="475"/>
      <c r="E83" s="475"/>
      <c r="F83" s="475"/>
      <c r="G83" s="475"/>
      <c r="H83" s="475"/>
      <c r="I83" s="475"/>
      <c r="J83" s="475"/>
      <c r="K83" s="475"/>
      <c r="L83" s="475"/>
      <c r="M83" s="475"/>
      <c r="N83" s="475"/>
      <c r="O83" s="209"/>
      <c r="P83" s="209"/>
      <c r="Q83" s="210"/>
      <c r="R83" s="210"/>
      <c r="S83" s="210"/>
      <c r="T83" s="210"/>
      <c r="U83" s="209"/>
      <c r="V83" s="210"/>
    </row>
    <row r="84" spans="2:28" s="459" customFormat="1" ht="38.25" customHeight="1">
      <c r="B84" s="476"/>
      <c r="C84" s="538" t="s">
        <v>8752</v>
      </c>
      <c r="D84" s="538"/>
      <c r="E84" s="538"/>
      <c r="F84" s="538"/>
      <c r="G84" s="538"/>
      <c r="H84" s="538"/>
      <c r="I84" s="538"/>
      <c r="J84" s="538"/>
      <c r="K84" s="538"/>
      <c r="L84" s="538"/>
      <c r="M84" s="538"/>
      <c r="N84" s="538"/>
      <c r="O84" s="538"/>
      <c r="P84" s="538"/>
      <c r="Q84" s="538"/>
      <c r="R84" s="538"/>
      <c r="S84" s="538"/>
      <c r="T84" s="538"/>
      <c r="U84" s="538"/>
      <c r="V84" s="538"/>
      <c r="Y84" s="216"/>
      <c r="Z84" s="216"/>
      <c r="AA84" s="216"/>
      <c r="AB84" s="216"/>
    </row>
    <row r="85" spans="2:28" s="459" customFormat="1" ht="12.75" customHeight="1">
      <c r="B85" s="484"/>
      <c r="C85" s="484"/>
      <c r="D85" s="484"/>
      <c r="E85" s="484"/>
      <c r="F85" s="484"/>
      <c r="G85" s="484"/>
      <c r="H85" s="484"/>
      <c r="I85" s="484"/>
      <c r="J85" s="484"/>
      <c r="K85" s="484"/>
      <c r="L85" s="484"/>
      <c r="M85" s="484"/>
      <c r="N85" s="484"/>
      <c r="O85" s="484"/>
      <c r="P85" s="484"/>
      <c r="Q85" s="484"/>
      <c r="R85" s="484"/>
      <c r="S85" s="484"/>
      <c r="T85" s="484"/>
      <c r="U85" s="484"/>
      <c r="V85" s="484"/>
      <c r="Y85" s="216"/>
      <c r="Z85" s="216"/>
      <c r="AA85" s="216"/>
      <c r="AB85" s="216"/>
    </row>
    <row r="86" spans="2:28" s="248" customFormat="1">
      <c r="B86" s="469" t="str">
        <f>CHOOSE(jezyk,n!A1307,n!B1307,n!C1307,n!D1303)</f>
        <v>Kapitał zakładowy</v>
      </c>
      <c r="C86" s="475"/>
      <c r="D86" s="475"/>
      <c r="E86" s="475"/>
      <c r="F86" s="475"/>
      <c r="G86" s="475"/>
      <c r="H86" s="475"/>
      <c r="I86" s="475"/>
      <c r="J86" s="475"/>
      <c r="K86" s="475"/>
      <c r="L86" s="475"/>
      <c r="M86" s="475"/>
      <c r="N86" s="475"/>
      <c r="O86" s="209"/>
      <c r="P86" s="209"/>
      <c r="Q86" s="210"/>
      <c r="R86" s="210"/>
      <c r="S86" s="210"/>
      <c r="T86" s="210"/>
      <c r="U86" s="209"/>
      <c r="V86" s="210"/>
    </row>
    <row r="87" spans="2:28" s="459" customFormat="1">
      <c r="B87" s="476"/>
      <c r="C87" s="188"/>
      <c r="D87" s="188"/>
      <c r="E87" s="188"/>
      <c r="F87" s="188"/>
      <c r="G87" s="188"/>
      <c r="H87" s="188"/>
      <c r="I87" s="188"/>
      <c r="J87" s="188"/>
      <c r="K87" s="188"/>
      <c r="L87" s="188"/>
      <c r="M87" s="188"/>
      <c r="N87" s="188"/>
      <c r="O87" s="188"/>
      <c r="P87" s="188"/>
      <c r="Q87" s="188"/>
      <c r="R87" s="188"/>
      <c r="S87" s="188"/>
      <c r="T87" s="188"/>
      <c r="U87" s="188"/>
      <c r="V87" s="188"/>
      <c r="Y87" s="216"/>
      <c r="Z87" s="216"/>
      <c r="AA87" s="216"/>
      <c r="AB87" s="216"/>
    </row>
    <row r="88" spans="2:28" s="459" customFormat="1" ht="25.5" customHeight="1">
      <c r="B88" s="476"/>
      <c r="C88" s="538" t="s">
        <v>8751</v>
      </c>
      <c r="D88" s="538"/>
      <c r="E88" s="538"/>
      <c r="F88" s="538"/>
      <c r="G88" s="538"/>
      <c r="H88" s="538"/>
      <c r="I88" s="538"/>
      <c r="J88" s="538"/>
      <c r="K88" s="538"/>
      <c r="L88" s="538"/>
      <c r="M88" s="538"/>
      <c r="N88" s="538"/>
      <c r="O88" s="538"/>
      <c r="P88" s="538"/>
      <c r="Q88" s="538"/>
      <c r="R88" s="538"/>
      <c r="S88" s="538"/>
      <c r="T88" s="538"/>
      <c r="U88" s="538"/>
      <c r="V88" s="538"/>
      <c r="Y88" s="216"/>
      <c r="Z88" s="216"/>
      <c r="AA88" s="216"/>
      <c r="AB88" s="216"/>
    </row>
    <row r="89" spans="2:28" s="459" customFormat="1">
      <c r="B89" s="476"/>
      <c r="C89" s="188"/>
      <c r="D89" s="188"/>
      <c r="E89" s="188"/>
      <c r="F89" s="188"/>
      <c r="G89" s="188"/>
      <c r="H89" s="188"/>
      <c r="I89" s="188"/>
      <c r="J89" s="188"/>
      <c r="K89" s="188"/>
      <c r="L89" s="188"/>
      <c r="M89" s="188"/>
      <c r="N89" s="188"/>
      <c r="O89" s="188"/>
      <c r="P89" s="188"/>
      <c r="Q89" s="188"/>
      <c r="R89" s="188"/>
      <c r="S89" s="188"/>
      <c r="T89" s="188"/>
      <c r="U89" s="188"/>
      <c r="V89" s="188"/>
      <c r="Y89" s="216"/>
      <c r="Z89" s="216"/>
      <c r="AA89" s="216"/>
      <c r="AB89" s="216"/>
    </row>
    <row r="90" spans="2:28" s="459" customFormat="1" ht="38.25" customHeight="1">
      <c r="B90" s="476"/>
      <c r="C90" s="538" t="s">
        <v>8750</v>
      </c>
      <c r="D90" s="538"/>
      <c r="E90" s="538"/>
      <c r="F90" s="538"/>
      <c r="G90" s="538"/>
      <c r="H90" s="538"/>
      <c r="I90" s="538"/>
      <c r="J90" s="538"/>
      <c r="K90" s="538"/>
      <c r="L90" s="538"/>
      <c r="M90" s="538"/>
      <c r="N90" s="538"/>
      <c r="O90" s="538"/>
      <c r="P90" s="538"/>
      <c r="Q90" s="538"/>
      <c r="R90" s="538"/>
      <c r="S90" s="538"/>
      <c r="T90" s="538"/>
      <c r="U90" s="538"/>
      <c r="V90" s="538"/>
      <c r="Y90" s="216"/>
      <c r="Z90" s="216"/>
      <c r="AA90" s="216"/>
      <c r="AB90" s="216"/>
    </row>
    <row r="91" spans="2:28" s="459" customFormat="1">
      <c r="B91" s="476"/>
      <c r="C91" s="188"/>
      <c r="D91" s="188"/>
      <c r="E91" s="188"/>
      <c r="F91" s="188"/>
      <c r="G91" s="188"/>
      <c r="H91" s="188"/>
      <c r="I91" s="188"/>
      <c r="J91" s="188"/>
      <c r="K91" s="188"/>
      <c r="L91" s="188"/>
      <c r="M91" s="188"/>
      <c r="N91" s="188"/>
      <c r="O91" s="188"/>
      <c r="P91" s="188"/>
      <c r="Q91" s="188"/>
      <c r="R91" s="188"/>
      <c r="S91" s="188"/>
      <c r="T91" s="188"/>
      <c r="U91" s="188"/>
      <c r="V91" s="188"/>
      <c r="Y91" s="216"/>
      <c r="Z91" s="216"/>
      <c r="AA91" s="216"/>
      <c r="AB91" s="216"/>
    </row>
    <row r="92" spans="2:28" s="248" customFormat="1">
      <c r="B92" s="469" t="str">
        <f>CHOOSE(jezyk,n!A1308,n!B1308,n!C1308,n!D1304)</f>
        <v>Zarząd i przedstawicielstwo</v>
      </c>
      <c r="C92" s="475"/>
      <c r="D92" s="475"/>
      <c r="E92" s="475"/>
      <c r="F92" s="475"/>
      <c r="G92" s="475"/>
      <c r="H92" s="475"/>
      <c r="I92" s="475"/>
      <c r="J92" s="475"/>
      <c r="K92" s="475"/>
      <c r="L92" s="475"/>
      <c r="M92" s="475"/>
      <c r="N92" s="475"/>
      <c r="O92" s="209"/>
      <c r="P92" s="209"/>
      <c r="Q92" s="210"/>
      <c r="R92" s="210"/>
      <c r="S92" s="210"/>
      <c r="T92" s="210"/>
      <c r="U92" s="209"/>
      <c r="V92" s="210"/>
    </row>
    <row r="93" spans="2:28" s="248" customFormat="1">
      <c r="B93" s="482"/>
      <c r="C93" s="475"/>
      <c r="D93" s="475"/>
      <c r="E93" s="475"/>
      <c r="F93" s="475"/>
      <c r="G93" s="475"/>
      <c r="H93" s="475"/>
      <c r="I93" s="475"/>
      <c r="J93" s="475"/>
      <c r="K93" s="475"/>
      <c r="L93" s="475"/>
      <c r="M93" s="475"/>
      <c r="N93" s="475"/>
      <c r="O93" s="209"/>
      <c r="P93" s="209"/>
      <c r="Q93" s="210"/>
      <c r="R93" s="210"/>
      <c r="S93" s="210"/>
      <c r="T93" s="210"/>
      <c r="U93" s="209"/>
      <c r="V93" s="210"/>
    </row>
    <row r="94" spans="2:28" s="248" customFormat="1">
      <c r="B94" s="482"/>
      <c r="C94" s="475" t="str">
        <f>CHOOSE(jezyk,n!A1309,n!B1309,n!C1309,n!D1305)</f>
        <v>W okresie sprawozdawczym Zarząd sprawowali:</v>
      </c>
      <c r="D94" s="475"/>
      <c r="E94" s="475"/>
      <c r="F94" s="475"/>
      <c r="G94" s="475"/>
      <c r="H94" s="475"/>
      <c r="I94" s="475"/>
      <c r="J94" s="475"/>
      <c r="K94" s="475"/>
      <c r="L94" s="475"/>
      <c r="M94" s="475"/>
      <c r="N94" s="475"/>
      <c r="O94" s="209"/>
      <c r="P94" s="209"/>
      <c r="Q94" s="210"/>
      <c r="R94" s="210"/>
      <c r="S94" s="210"/>
      <c r="T94" s="210"/>
      <c r="U94" s="209"/>
      <c r="V94" s="210"/>
    </row>
    <row r="95" spans="2:28" s="248" customFormat="1">
      <c r="B95" s="482"/>
      <c r="C95" s="475"/>
      <c r="D95" s="475"/>
      <c r="E95" s="475"/>
      <c r="F95" s="475"/>
      <c r="G95" s="475"/>
      <c r="H95" s="475"/>
      <c r="I95" s="475"/>
      <c r="J95" s="475"/>
      <c r="K95" s="475"/>
      <c r="L95" s="475"/>
      <c r="M95" s="475"/>
      <c r="N95" s="475"/>
      <c r="O95" s="209"/>
      <c r="P95" s="209"/>
      <c r="Q95" s="210"/>
      <c r="R95" s="210"/>
      <c r="S95" s="210"/>
      <c r="T95" s="210"/>
      <c r="U95" s="209"/>
      <c r="V95" s="210"/>
    </row>
    <row r="96" spans="2:28" s="248" customFormat="1">
      <c r="B96" s="482"/>
      <c r="C96" s="475"/>
      <c r="D96" s="475"/>
      <c r="E96" s="536" t="s">
        <v>8749</v>
      </c>
      <c r="F96" s="536"/>
      <c r="G96" s="536"/>
      <c r="H96" s="536"/>
      <c r="I96" s="536"/>
      <c r="J96" s="536"/>
      <c r="K96" s="536"/>
      <c r="L96" s="536"/>
      <c r="M96" s="536"/>
      <c r="N96" s="475"/>
      <c r="O96" s="209"/>
      <c r="P96" s="209"/>
      <c r="Q96" s="210"/>
      <c r="R96" s="210"/>
      <c r="S96" s="210"/>
      <c r="T96" s="210"/>
      <c r="U96" s="209"/>
      <c r="V96" s="210"/>
    </row>
    <row r="97" spans="2:23" s="248" customFormat="1">
      <c r="B97" s="482"/>
      <c r="C97" s="475"/>
      <c r="D97" s="475"/>
      <c r="E97" s="475"/>
      <c r="F97" s="475"/>
      <c r="G97" s="475"/>
      <c r="H97" s="475"/>
      <c r="I97" s="475"/>
      <c r="J97" s="475"/>
      <c r="K97" s="475"/>
      <c r="L97" s="475"/>
      <c r="M97" s="475"/>
      <c r="N97" s="475"/>
      <c r="O97" s="209"/>
      <c r="P97" s="209"/>
      <c r="Q97" s="210"/>
      <c r="R97" s="210"/>
      <c r="S97" s="210"/>
      <c r="T97" s="210"/>
      <c r="U97" s="209"/>
      <c r="V97" s="210"/>
    </row>
    <row r="98" spans="2:23" s="248" customFormat="1" hidden="1">
      <c r="B98" s="469" t="str">
        <f>CHOOSE(jezyk,n!A1310,n!B1310,n!C1310,n!D1306)</f>
        <v>Rada Nadzorcza</v>
      </c>
      <c r="C98" s="475"/>
      <c r="D98" s="475"/>
      <c r="E98" s="475"/>
      <c r="F98" s="475"/>
      <c r="G98" s="475"/>
      <c r="H98" s="475"/>
      <c r="I98" s="475"/>
      <c r="J98" s="475"/>
      <c r="K98" s="475"/>
      <c r="L98" s="475"/>
      <c r="M98" s="475"/>
      <c r="N98" s="475"/>
      <c r="O98" s="209"/>
      <c r="P98" s="209"/>
      <c r="Q98" s="210"/>
      <c r="R98" s="210"/>
      <c r="S98" s="210"/>
      <c r="T98" s="210"/>
      <c r="U98" s="209"/>
      <c r="V98" s="210"/>
    </row>
    <row r="99" spans="2:23" s="248" customFormat="1" hidden="1">
      <c r="B99" s="482"/>
      <c r="C99" s="475"/>
      <c r="D99" s="475"/>
      <c r="E99" s="475"/>
      <c r="F99" s="475"/>
      <c r="G99" s="475"/>
      <c r="H99" s="475"/>
      <c r="I99" s="475"/>
      <c r="J99" s="475"/>
      <c r="K99" s="475"/>
      <c r="L99" s="475"/>
      <c r="M99" s="475"/>
      <c r="N99" s="475"/>
      <c r="O99" s="209"/>
      <c r="P99" s="209"/>
      <c r="Q99" s="210"/>
      <c r="R99" s="210"/>
      <c r="S99" s="210"/>
      <c r="T99" s="210"/>
      <c r="U99" s="209"/>
      <c r="V99" s="210"/>
    </row>
    <row r="100" spans="2:23" s="248" customFormat="1" hidden="1">
      <c r="B100" s="482"/>
      <c r="C100" s="475" t="str">
        <f>CHOOSE(jezyk,n!A1311,n!B1311,n!C1311,n!D1307)</f>
        <v>W Radzie Nadzorczej zasiadają:</v>
      </c>
      <c r="D100" s="475"/>
      <c r="E100" s="475"/>
      <c r="F100" s="475"/>
      <c r="G100" s="475"/>
      <c r="H100" s="475"/>
      <c r="I100" s="475"/>
      <c r="J100" s="475"/>
      <c r="K100" s="475"/>
      <c r="L100" s="475"/>
      <c r="M100" s="475"/>
      <c r="N100" s="475"/>
      <c r="O100" s="209"/>
      <c r="P100" s="209"/>
      <c r="Q100" s="210"/>
      <c r="R100" s="210"/>
      <c r="S100" s="210"/>
      <c r="T100" s="210"/>
      <c r="U100" s="209"/>
      <c r="V100" s="210"/>
    </row>
    <row r="101" spans="2:23" s="248" customFormat="1" hidden="1">
      <c r="B101" s="482"/>
      <c r="C101" s="475"/>
      <c r="D101" s="475"/>
      <c r="E101" s="475"/>
      <c r="F101" s="475"/>
      <c r="G101" s="475"/>
      <c r="H101" s="475"/>
      <c r="I101" s="475"/>
      <c r="J101" s="475"/>
      <c r="K101" s="475"/>
      <c r="L101" s="475"/>
      <c r="M101" s="475"/>
      <c r="N101" s="475"/>
      <c r="O101" s="209"/>
      <c r="P101" s="209"/>
      <c r="Q101" s="210"/>
      <c r="R101" s="210"/>
      <c r="S101" s="210"/>
      <c r="T101" s="210"/>
      <c r="U101" s="209"/>
      <c r="V101" s="210"/>
    </row>
    <row r="102" spans="2:23" s="248" customFormat="1">
      <c r="B102" s="482"/>
      <c r="C102" s="475"/>
      <c r="D102" s="475"/>
      <c r="E102" s="536" t="s">
        <v>8712</v>
      </c>
      <c r="F102" s="536"/>
      <c r="G102" s="536"/>
      <c r="H102" s="536"/>
      <c r="I102" s="536"/>
      <c r="J102" s="536"/>
      <c r="K102" s="536"/>
      <c r="L102" s="536"/>
      <c r="M102" s="536"/>
      <c r="N102" s="475"/>
      <c r="O102" s="209"/>
      <c r="P102" s="209"/>
      <c r="Q102" s="210"/>
      <c r="R102" s="210"/>
      <c r="S102" s="210"/>
      <c r="T102" s="210"/>
      <c r="U102" s="209"/>
      <c r="V102" s="210"/>
    </row>
    <row r="103" spans="2:23" s="248" customFormat="1">
      <c r="B103" s="482"/>
      <c r="C103" s="475"/>
      <c r="D103" s="475"/>
      <c r="E103" s="475"/>
      <c r="F103" s="475"/>
      <c r="G103" s="475"/>
      <c r="H103" s="475"/>
      <c r="I103" s="475"/>
      <c r="J103" s="475"/>
      <c r="K103" s="475"/>
      <c r="L103" s="475"/>
      <c r="M103" s="475"/>
      <c r="N103" s="475"/>
      <c r="O103" s="209"/>
      <c r="P103" s="209"/>
      <c r="Q103" s="210"/>
      <c r="R103" s="210"/>
      <c r="S103" s="210"/>
      <c r="T103" s="210"/>
      <c r="U103" s="209"/>
      <c r="V103" s="210"/>
    </row>
    <row r="104" spans="2:23" s="248" customFormat="1">
      <c r="B104" s="482"/>
      <c r="C104" s="475"/>
      <c r="D104" s="475"/>
      <c r="E104" s="536" t="s">
        <v>8711</v>
      </c>
      <c r="F104" s="536"/>
      <c r="G104" s="536"/>
      <c r="H104" s="536"/>
      <c r="I104" s="536"/>
      <c r="J104" s="536"/>
      <c r="K104" s="536"/>
      <c r="L104" s="536"/>
      <c r="M104" s="536"/>
      <c r="N104" s="475"/>
      <c r="O104" s="209"/>
      <c r="P104" s="209"/>
      <c r="Q104" s="210"/>
      <c r="R104" s="210"/>
      <c r="S104" s="210"/>
      <c r="T104" s="210"/>
      <c r="U104" s="209"/>
      <c r="V104" s="210"/>
    </row>
    <row r="105" spans="2:23" s="248" customFormat="1">
      <c r="B105" s="482"/>
      <c r="C105" s="475"/>
      <c r="D105" s="475"/>
      <c r="E105" s="210"/>
      <c r="F105" s="210"/>
      <c r="G105" s="210"/>
      <c r="H105" s="210"/>
      <c r="I105" s="210"/>
      <c r="J105" s="210"/>
      <c r="K105" s="210"/>
      <c r="L105" s="210"/>
      <c r="M105" s="210"/>
      <c r="N105" s="475"/>
      <c r="O105" s="209"/>
      <c r="P105" s="209"/>
      <c r="Q105" s="210"/>
      <c r="R105" s="210"/>
      <c r="S105" s="210"/>
      <c r="T105" s="210"/>
      <c r="U105" s="209"/>
      <c r="V105" s="210"/>
    </row>
    <row r="106" spans="2:23" s="248" customFormat="1">
      <c r="B106" s="482"/>
      <c r="C106" s="475"/>
      <c r="D106" s="475"/>
      <c r="E106" s="475"/>
      <c r="F106" s="475"/>
      <c r="G106" s="475"/>
      <c r="H106" s="475"/>
      <c r="I106" s="475"/>
      <c r="J106" s="475"/>
      <c r="K106" s="475"/>
      <c r="L106" s="475"/>
      <c r="M106" s="475"/>
      <c r="N106" s="475"/>
      <c r="O106" s="209"/>
      <c r="P106" s="209"/>
      <c r="Q106" s="210"/>
      <c r="R106" s="210"/>
      <c r="S106" s="210"/>
      <c r="T106" s="210"/>
      <c r="U106" s="209"/>
      <c r="V106" s="210"/>
    </row>
    <row r="107" spans="2:23" s="248" customFormat="1">
      <c r="B107" s="469" t="str">
        <f>CHOOSE(jezyk,n!A1312,n!B1312,n!C1312,n!D1308)</f>
        <v>Przedmiot działalności jednostki</v>
      </c>
      <c r="C107" s="475"/>
      <c r="D107" s="475"/>
      <c r="E107" s="475"/>
      <c r="F107" s="475"/>
      <c r="G107" s="475"/>
      <c r="H107" s="475"/>
      <c r="I107" s="475"/>
      <c r="J107" s="475"/>
      <c r="K107" s="475"/>
      <c r="L107" s="475"/>
      <c r="M107" s="475"/>
      <c r="N107" s="475"/>
      <c r="O107" s="209"/>
      <c r="P107" s="209"/>
      <c r="Q107" s="210"/>
      <c r="R107" s="210"/>
      <c r="S107" s="210"/>
      <c r="T107" s="210"/>
      <c r="U107" s="209"/>
      <c r="V107" s="210"/>
    </row>
    <row r="108" spans="2:23" s="248" customFormat="1">
      <c r="B108" s="482"/>
      <c r="C108" s="475"/>
      <c r="D108" s="475"/>
      <c r="E108" s="475"/>
      <c r="F108" s="475"/>
      <c r="G108" s="475"/>
      <c r="H108" s="475"/>
      <c r="I108" s="475"/>
      <c r="J108" s="475"/>
      <c r="K108" s="475"/>
      <c r="L108" s="475"/>
      <c r="M108" s="475"/>
      <c r="N108" s="475"/>
      <c r="O108" s="209"/>
      <c r="P108" s="209"/>
      <c r="Q108" s="210"/>
      <c r="R108" s="210"/>
      <c r="S108" s="210"/>
      <c r="T108" s="210"/>
      <c r="U108" s="209"/>
      <c r="V108" s="210"/>
    </row>
    <row r="109" spans="2:23" s="248" customFormat="1">
      <c r="B109" s="482"/>
      <c r="C109" s="475" t="str">
        <f>CHOOSE(jezyk,n!A1313,n!B1313,n!C1313,n!D1309)</f>
        <v>Przedmiotem działalności jednostki jest:</v>
      </c>
      <c r="D109" s="475"/>
      <c r="E109" s="475"/>
      <c r="F109" s="475"/>
      <c r="G109" s="475"/>
      <c r="H109" s="475"/>
      <c r="I109" s="475"/>
      <c r="J109" s="475"/>
      <c r="K109" s="475"/>
      <c r="L109" s="475"/>
      <c r="M109" s="475"/>
      <c r="N109" s="475"/>
      <c r="O109" s="209"/>
      <c r="P109" s="209"/>
      <c r="Q109" s="210"/>
      <c r="R109" s="210"/>
      <c r="S109" s="210"/>
      <c r="T109" s="210"/>
      <c r="U109" s="209"/>
      <c r="V109" s="210"/>
      <c r="W109" s="466"/>
    </row>
    <row r="110" spans="2:23" s="248" customFormat="1" ht="14.25" customHeight="1">
      <c r="B110" s="482"/>
      <c r="C110" s="475"/>
      <c r="D110" s="475"/>
      <c r="E110" s="475"/>
      <c r="F110" s="475"/>
      <c r="G110" s="475"/>
      <c r="H110" s="475"/>
      <c r="I110" s="475"/>
      <c r="J110" s="475"/>
      <c r="K110" s="475"/>
      <c r="L110" s="475"/>
      <c r="M110" s="475"/>
      <c r="N110" s="475"/>
      <c r="O110" s="209"/>
      <c r="P110" s="209"/>
      <c r="Q110" s="210"/>
      <c r="R110" s="210"/>
      <c r="S110" s="210"/>
      <c r="T110" s="210"/>
      <c r="U110" s="209"/>
      <c r="V110" s="210"/>
    </row>
    <row r="111" spans="2:23" s="248" customFormat="1" ht="27.75" customHeight="1">
      <c r="B111" s="482"/>
      <c r="C111" s="450" t="s">
        <v>522</v>
      </c>
      <c r="D111" s="534" t="s">
        <v>8748</v>
      </c>
      <c r="E111" s="534"/>
      <c r="F111" s="534"/>
      <c r="G111" s="534"/>
      <c r="H111" s="534"/>
      <c r="I111" s="534"/>
      <c r="J111" s="534"/>
      <c r="K111" s="534"/>
      <c r="L111" s="534"/>
      <c r="M111" s="534"/>
      <c r="N111" s="534"/>
      <c r="O111" s="534"/>
      <c r="P111" s="534"/>
      <c r="Q111" s="534"/>
      <c r="R111" s="534"/>
      <c r="S111" s="534"/>
      <c r="T111" s="213"/>
      <c r="U111" s="213"/>
      <c r="V111" s="210"/>
    </row>
    <row r="112" spans="2:23" s="248" customFormat="1" ht="14.25" customHeight="1">
      <c r="B112" s="482"/>
      <c r="C112" s="475"/>
      <c r="D112" s="475"/>
      <c r="E112" s="475"/>
      <c r="F112" s="475"/>
      <c r="G112" s="475"/>
      <c r="H112" s="475"/>
      <c r="I112" s="475"/>
      <c r="J112" s="475"/>
      <c r="K112" s="475"/>
      <c r="L112" s="475"/>
      <c r="M112" s="475"/>
      <c r="N112" s="475"/>
      <c r="O112" s="209"/>
      <c r="P112" s="209"/>
      <c r="Q112" s="210"/>
      <c r="R112" s="210"/>
      <c r="S112" s="210"/>
      <c r="T112" s="210"/>
      <c r="U112" s="209"/>
      <c r="V112" s="210"/>
    </row>
    <row r="113" spans="2:28" s="248" customFormat="1" ht="28.5" customHeight="1">
      <c r="B113" s="482"/>
      <c r="C113" s="450" t="s">
        <v>522</v>
      </c>
      <c r="D113" s="534" t="s">
        <v>8747</v>
      </c>
      <c r="E113" s="534"/>
      <c r="F113" s="534"/>
      <c r="G113" s="534"/>
      <c r="H113" s="534"/>
      <c r="I113" s="534"/>
      <c r="J113" s="534"/>
      <c r="K113" s="534"/>
      <c r="L113" s="534"/>
      <c r="M113" s="534"/>
      <c r="N113" s="534"/>
      <c r="O113" s="534"/>
      <c r="P113" s="534"/>
      <c r="Q113" s="534"/>
      <c r="R113" s="534"/>
      <c r="S113" s="534"/>
      <c r="T113" s="210"/>
      <c r="U113" s="209"/>
      <c r="V113" s="210"/>
    </row>
    <row r="114" spans="2:28" s="248" customFormat="1" ht="14.25" customHeight="1">
      <c r="B114" s="482"/>
      <c r="C114" s="475"/>
      <c r="D114" s="475"/>
      <c r="E114" s="475"/>
      <c r="F114" s="475"/>
      <c r="G114" s="475"/>
      <c r="H114" s="475"/>
      <c r="I114" s="475"/>
      <c r="J114" s="475"/>
      <c r="K114" s="475"/>
      <c r="L114" s="475"/>
      <c r="M114" s="475"/>
      <c r="N114" s="475"/>
      <c r="O114" s="209"/>
      <c r="P114" s="209"/>
      <c r="Q114" s="210"/>
      <c r="R114" s="210"/>
      <c r="S114" s="210"/>
      <c r="T114" s="210"/>
      <c r="U114" s="209"/>
      <c r="V114" s="210"/>
    </row>
    <row r="115" spans="2:28" s="248" customFormat="1" ht="27.75" customHeight="1">
      <c r="B115" s="482"/>
      <c r="C115" s="450" t="s">
        <v>522</v>
      </c>
      <c r="D115" s="534" t="s">
        <v>8746</v>
      </c>
      <c r="E115" s="534"/>
      <c r="F115" s="534"/>
      <c r="G115" s="534"/>
      <c r="H115" s="534"/>
      <c r="I115" s="534"/>
      <c r="J115" s="534"/>
      <c r="K115" s="534"/>
      <c r="L115" s="534"/>
      <c r="M115" s="534"/>
      <c r="N115" s="534"/>
      <c r="O115" s="534"/>
      <c r="P115" s="534"/>
      <c r="Q115" s="534"/>
      <c r="R115" s="534"/>
      <c r="S115" s="534"/>
      <c r="T115" s="210"/>
      <c r="U115" s="209"/>
      <c r="V115" s="210"/>
    </row>
    <row r="116" spans="2:28" s="248" customFormat="1" ht="14.25" customHeight="1">
      <c r="B116" s="482"/>
      <c r="C116" s="475"/>
      <c r="D116" s="475"/>
      <c r="E116" s="475"/>
      <c r="F116" s="475"/>
      <c r="G116" s="475"/>
      <c r="H116" s="475"/>
      <c r="I116" s="475"/>
      <c r="J116" s="475"/>
      <c r="K116" s="475"/>
      <c r="L116" s="475"/>
      <c r="M116" s="475"/>
      <c r="N116" s="475"/>
      <c r="O116" s="209"/>
      <c r="P116" s="209"/>
      <c r="Q116" s="210"/>
      <c r="R116" s="210"/>
      <c r="S116" s="210"/>
      <c r="T116" s="210"/>
      <c r="U116" s="209"/>
      <c r="V116" s="210"/>
    </row>
    <row r="117" spans="2:28" s="248" customFormat="1" ht="27.75" customHeight="1">
      <c r="B117" s="482"/>
      <c r="C117" s="450" t="s">
        <v>522</v>
      </c>
      <c r="D117" s="534" t="s">
        <v>8745</v>
      </c>
      <c r="E117" s="534"/>
      <c r="F117" s="534"/>
      <c r="G117" s="534"/>
      <c r="H117" s="534"/>
      <c r="I117" s="534"/>
      <c r="J117" s="534"/>
      <c r="K117" s="534"/>
      <c r="L117" s="534"/>
      <c r="M117" s="534"/>
      <c r="N117" s="534"/>
      <c r="O117" s="534"/>
      <c r="P117" s="534"/>
      <c r="Q117" s="534"/>
      <c r="R117" s="534"/>
      <c r="S117" s="534"/>
      <c r="T117" s="215"/>
      <c r="U117" s="215"/>
      <c r="V117" s="215"/>
    </row>
    <row r="118" spans="2:28" s="248" customFormat="1" ht="14.25" customHeight="1">
      <c r="B118" s="482"/>
      <c r="C118" s="475"/>
      <c r="D118" s="475"/>
      <c r="E118" s="475"/>
      <c r="F118" s="475"/>
      <c r="G118" s="475"/>
      <c r="H118" s="475"/>
      <c r="I118" s="475"/>
      <c r="J118" s="475"/>
      <c r="K118" s="475"/>
      <c r="L118" s="475"/>
      <c r="M118" s="475"/>
      <c r="N118" s="475"/>
      <c r="O118" s="209"/>
      <c r="P118" s="209"/>
      <c r="Q118" s="210"/>
      <c r="R118" s="210"/>
      <c r="S118" s="210"/>
      <c r="T118" s="210"/>
      <c r="U118" s="209"/>
      <c r="V118" s="210"/>
    </row>
    <row r="119" spans="2:28" s="248" customFormat="1">
      <c r="B119" s="482"/>
      <c r="C119" s="450" t="s">
        <v>522</v>
      </c>
      <c r="D119" s="534" t="s">
        <v>8744</v>
      </c>
      <c r="E119" s="534"/>
      <c r="F119" s="534"/>
      <c r="G119" s="534"/>
      <c r="H119" s="534"/>
      <c r="I119" s="534"/>
      <c r="J119" s="534"/>
      <c r="K119" s="534"/>
      <c r="L119" s="534"/>
      <c r="M119" s="534"/>
      <c r="N119" s="534"/>
      <c r="O119" s="534"/>
      <c r="P119" s="534"/>
      <c r="Q119" s="534"/>
      <c r="R119" s="534"/>
      <c r="S119" s="534"/>
      <c r="T119" s="210"/>
      <c r="U119" s="209"/>
      <c r="V119" s="210"/>
    </row>
    <row r="120" spans="2:28" s="248" customFormat="1" ht="14.25" customHeight="1">
      <c r="B120" s="482"/>
      <c r="C120" s="475"/>
      <c r="D120" s="475"/>
      <c r="E120" s="475"/>
      <c r="F120" s="475"/>
      <c r="G120" s="475"/>
      <c r="H120" s="475"/>
      <c r="I120" s="475"/>
      <c r="J120" s="475"/>
      <c r="K120" s="475"/>
      <c r="L120" s="475"/>
      <c r="M120" s="475"/>
      <c r="N120" s="475"/>
      <c r="O120" s="209"/>
      <c r="P120" s="209"/>
      <c r="Q120" s="210"/>
      <c r="R120" s="210"/>
      <c r="S120" s="210"/>
      <c r="T120" s="210"/>
      <c r="U120" s="209"/>
      <c r="V120" s="210"/>
    </row>
    <row r="121" spans="2:28" s="248" customFormat="1">
      <c r="B121" s="482"/>
      <c r="C121" s="450" t="s">
        <v>522</v>
      </c>
      <c r="D121" s="534" t="s">
        <v>8743</v>
      </c>
      <c r="E121" s="534"/>
      <c r="F121" s="534"/>
      <c r="G121" s="534"/>
      <c r="H121" s="534"/>
      <c r="I121" s="534"/>
      <c r="J121" s="534"/>
      <c r="K121" s="534"/>
      <c r="L121" s="534"/>
      <c r="M121" s="534"/>
      <c r="N121" s="534"/>
      <c r="O121" s="534"/>
      <c r="P121" s="534"/>
      <c r="Q121" s="534"/>
      <c r="R121" s="534"/>
      <c r="S121" s="534"/>
      <c r="T121" s="210"/>
      <c r="U121" s="209"/>
      <c r="V121" s="210"/>
    </row>
    <row r="122" spans="2:28" s="248" customFormat="1" ht="14.25" customHeight="1">
      <c r="B122" s="482"/>
      <c r="C122" s="475"/>
      <c r="D122" s="475"/>
      <c r="E122" s="475"/>
      <c r="F122" s="475"/>
      <c r="G122" s="475"/>
      <c r="H122" s="475"/>
      <c r="I122" s="475"/>
      <c r="J122" s="475"/>
      <c r="K122" s="475"/>
      <c r="L122" s="475"/>
      <c r="M122" s="475"/>
      <c r="N122" s="475"/>
      <c r="O122" s="209"/>
      <c r="P122" s="209"/>
      <c r="Q122" s="210"/>
      <c r="R122" s="210"/>
      <c r="S122" s="210"/>
      <c r="T122" s="210"/>
      <c r="U122" s="209"/>
      <c r="V122" s="210"/>
    </row>
    <row r="123" spans="2:28" s="248" customFormat="1" ht="27" customHeight="1">
      <c r="B123" s="482"/>
      <c r="C123" s="450" t="s">
        <v>522</v>
      </c>
      <c r="D123" s="534" t="s">
        <v>8742</v>
      </c>
      <c r="E123" s="534"/>
      <c r="F123" s="534"/>
      <c r="G123" s="534"/>
      <c r="H123" s="534"/>
      <c r="I123" s="534"/>
      <c r="J123" s="534"/>
      <c r="K123" s="534"/>
      <c r="L123" s="534"/>
      <c r="M123" s="534"/>
      <c r="N123" s="534"/>
      <c r="O123" s="534"/>
      <c r="P123" s="534"/>
      <c r="Q123" s="534"/>
      <c r="R123" s="534"/>
      <c r="S123" s="534"/>
      <c r="T123" s="210"/>
      <c r="U123" s="209"/>
      <c r="V123" s="210"/>
    </row>
    <row r="124" spans="2:28" s="459" customFormat="1" ht="14.25" customHeight="1">
      <c r="B124" s="535"/>
      <c r="C124" s="535"/>
      <c r="D124" s="535"/>
      <c r="E124" s="535"/>
      <c r="F124" s="535"/>
      <c r="G124" s="535"/>
      <c r="H124" s="535"/>
      <c r="I124" s="535"/>
      <c r="J124" s="535"/>
      <c r="K124" s="535"/>
      <c r="L124" s="535"/>
      <c r="M124" s="535"/>
      <c r="N124" s="535"/>
      <c r="O124" s="535"/>
      <c r="P124" s="535"/>
      <c r="Q124" s="535"/>
      <c r="R124" s="535"/>
      <c r="S124" s="535"/>
      <c r="T124" s="535"/>
      <c r="U124" s="535"/>
      <c r="V124" s="535"/>
      <c r="Y124" s="216"/>
      <c r="Z124" s="216"/>
      <c r="AA124" s="216"/>
      <c r="AB124" s="216"/>
    </row>
    <row r="125" spans="2:28" s="248" customFormat="1" ht="27.75" customHeight="1">
      <c r="B125" s="482"/>
      <c r="C125" s="450" t="s">
        <v>522</v>
      </c>
      <c r="D125" s="534" t="s">
        <v>8741</v>
      </c>
      <c r="E125" s="534"/>
      <c r="F125" s="534"/>
      <c r="G125" s="534"/>
      <c r="H125" s="534"/>
      <c r="I125" s="534"/>
      <c r="J125" s="534"/>
      <c r="K125" s="534"/>
      <c r="L125" s="534"/>
      <c r="M125" s="534"/>
      <c r="N125" s="534"/>
      <c r="O125" s="534"/>
      <c r="P125" s="534"/>
      <c r="Q125" s="534"/>
      <c r="R125" s="534"/>
      <c r="S125" s="534"/>
      <c r="T125" s="215"/>
      <c r="U125" s="215"/>
      <c r="V125" s="215"/>
    </row>
    <row r="126" spans="2:28" s="248" customFormat="1" ht="14.25" customHeight="1">
      <c r="B126" s="482"/>
      <c r="C126" s="475"/>
      <c r="D126" s="475"/>
      <c r="E126" s="475"/>
      <c r="F126" s="475"/>
      <c r="G126" s="475"/>
      <c r="H126" s="475"/>
      <c r="I126" s="475"/>
      <c r="J126" s="475"/>
      <c r="K126" s="475"/>
      <c r="L126" s="475"/>
      <c r="M126" s="475"/>
      <c r="N126" s="475"/>
      <c r="O126" s="209"/>
      <c r="P126" s="209"/>
      <c r="Q126" s="210"/>
      <c r="R126" s="210"/>
      <c r="S126" s="210"/>
      <c r="T126" s="210"/>
      <c r="U126" s="209"/>
      <c r="V126" s="210"/>
    </row>
    <row r="127" spans="2:28" s="248" customFormat="1" ht="27" customHeight="1">
      <c r="B127" s="482"/>
      <c r="C127" s="450" t="s">
        <v>522</v>
      </c>
      <c r="D127" s="534" t="s">
        <v>8740</v>
      </c>
      <c r="E127" s="534"/>
      <c r="F127" s="534"/>
      <c r="G127" s="534"/>
      <c r="H127" s="534"/>
      <c r="I127" s="534"/>
      <c r="J127" s="534"/>
      <c r="K127" s="534"/>
      <c r="L127" s="534"/>
      <c r="M127" s="534"/>
      <c r="N127" s="534"/>
      <c r="O127" s="534"/>
      <c r="P127" s="534"/>
      <c r="Q127" s="534"/>
      <c r="R127" s="534"/>
      <c r="S127" s="534"/>
      <c r="T127" s="210"/>
      <c r="U127" s="209"/>
      <c r="V127" s="210"/>
    </row>
    <row r="128" spans="2:28" s="248" customFormat="1" ht="14.25" customHeight="1">
      <c r="B128" s="482"/>
      <c r="C128" s="475"/>
      <c r="D128" s="475"/>
      <c r="E128" s="475"/>
      <c r="F128" s="475"/>
      <c r="G128" s="475"/>
      <c r="H128" s="475"/>
      <c r="I128" s="475"/>
      <c r="J128" s="475"/>
      <c r="K128" s="475"/>
      <c r="L128" s="475"/>
      <c r="M128" s="475"/>
      <c r="N128" s="475"/>
      <c r="O128" s="209"/>
      <c r="P128" s="209"/>
      <c r="Q128" s="210"/>
      <c r="R128" s="210"/>
      <c r="S128" s="210"/>
      <c r="T128" s="210"/>
      <c r="U128" s="209"/>
      <c r="V128" s="210"/>
    </row>
    <row r="129" spans="2:28" s="248" customFormat="1">
      <c r="B129" s="482"/>
      <c r="C129" s="450" t="s">
        <v>522</v>
      </c>
      <c r="D129" s="534" t="s">
        <v>8739</v>
      </c>
      <c r="E129" s="534"/>
      <c r="F129" s="534"/>
      <c r="G129" s="534"/>
      <c r="H129" s="534"/>
      <c r="I129" s="534"/>
      <c r="J129" s="534"/>
      <c r="K129" s="534"/>
      <c r="L129" s="534"/>
      <c r="M129" s="534"/>
      <c r="N129" s="534"/>
      <c r="O129" s="534"/>
      <c r="P129" s="534"/>
      <c r="Q129" s="534"/>
      <c r="R129" s="534"/>
      <c r="S129" s="534"/>
      <c r="T129" s="210"/>
      <c r="U129" s="209"/>
      <c r="V129" s="210"/>
    </row>
    <row r="130" spans="2:28" s="248" customFormat="1" ht="14.25" customHeight="1">
      <c r="B130" s="482"/>
      <c r="C130" s="475"/>
      <c r="D130" s="475"/>
      <c r="E130" s="475"/>
      <c r="F130" s="475"/>
      <c r="G130" s="475"/>
      <c r="H130" s="475"/>
      <c r="I130" s="475"/>
      <c r="J130" s="475"/>
      <c r="K130" s="475"/>
      <c r="L130" s="475"/>
      <c r="M130" s="475"/>
      <c r="N130" s="475"/>
      <c r="O130" s="209"/>
      <c r="P130" s="209"/>
      <c r="Q130" s="210"/>
      <c r="R130" s="210"/>
      <c r="S130" s="210"/>
      <c r="T130" s="210"/>
      <c r="U130" s="209"/>
      <c r="V130" s="210"/>
    </row>
    <row r="131" spans="2:28" s="248" customFormat="1">
      <c r="B131" s="482"/>
      <c r="C131" s="450" t="s">
        <v>522</v>
      </c>
      <c r="D131" s="534" t="s">
        <v>8738</v>
      </c>
      <c r="E131" s="534"/>
      <c r="F131" s="534"/>
      <c r="G131" s="534"/>
      <c r="H131" s="534"/>
      <c r="I131" s="534"/>
      <c r="J131" s="534"/>
      <c r="K131" s="534"/>
      <c r="L131" s="534"/>
      <c r="M131" s="534"/>
      <c r="N131" s="534"/>
      <c r="O131" s="534"/>
      <c r="P131" s="534"/>
      <c r="Q131" s="534"/>
      <c r="R131" s="534"/>
      <c r="S131" s="534"/>
      <c r="T131" s="210"/>
      <c r="U131" s="209"/>
      <c r="V131" s="210"/>
    </row>
    <row r="132" spans="2:28" s="459" customFormat="1" ht="14.25" customHeight="1">
      <c r="B132" s="535"/>
      <c r="C132" s="535"/>
      <c r="D132" s="535"/>
      <c r="E132" s="535"/>
      <c r="F132" s="535"/>
      <c r="G132" s="535"/>
      <c r="H132" s="535"/>
      <c r="I132" s="535"/>
      <c r="J132" s="535"/>
      <c r="K132" s="535"/>
      <c r="L132" s="535"/>
      <c r="M132" s="535"/>
      <c r="N132" s="535"/>
      <c r="O132" s="535"/>
      <c r="P132" s="535"/>
      <c r="Q132" s="535"/>
      <c r="R132" s="535"/>
      <c r="S132" s="535"/>
      <c r="T132" s="535"/>
      <c r="U132" s="535"/>
      <c r="V132" s="535"/>
      <c r="Y132" s="216"/>
      <c r="Z132" s="216"/>
      <c r="AA132" s="216"/>
      <c r="AB132" s="216"/>
    </row>
    <row r="133" spans="2:28" s="248" customFormat="1">
      <c r="B133" s="469" t="str">
        <f>CHOOSE(jezyk,n!A1314,n!B1314,n!C1314,n!D1310)</f>
        <v>Oddziały Spółki</v>
      </c>
      <c r="C133" s="475"/>
      <c r="D133" s="475"/>
      <c r="E133" s="475"/>
      <c r="F133" s="475"/>
      <c r="G133" s="475"/>
      <c r="H133" s="475"/>
      <c r="I133" s="475"/>
      <c r="J133" s="475"/>
      <c r="K133" s="475"/>
      <c r="L133" s="475"/>
      <c r="M133" s="475"/>
      <c r="N133" s="475"/>
      <c r="O133" s="209"/>
      <c r="P133" s="209"/>
      <c r="Q133" s="210"/>
      <c r="R133" s="210"/>
      <c r="S133" s="210"/>
      <c r="T133" s="210"/>
      <c r="U133" s="209"/>
      <c r="V133" s="210"/>
    </row>
    <row r="134" spans="2:28" s="248" customFormat="1">
      <c r="B134" s="482"/>
      <c r="C134" s="475"/>
      <c r="D134" s="475"/>
      <c r="E134" s="475"/>
      <c r="F134" s="475"/>
      <c r="G134" s="475"/>
      <c r="H134" s="475"/>
      <c r="I134" s="475"/>
      <c r="J134" s="475"/>
      <c r="K134" s="475"/>
      <c r="L134" s="475"/>
      <c r="M134" s="475"/>
      <c r="N134" s="475"/>
      <c r="O134" s="209"/>
      <c r="P134" s="209"/>
      <c r="Q134" s="210"/>
      <c r="R134" s="210"/>
      <c r="S134" s="210"/>
      <c r="T134" s="210"/>
      <c r="U134" s="209"/>
      <c r="V134" s="210"/>
    </row>
    <row r="135" spans="2:28" s="248" customFormat="1">
      <c r="B135" s="482"/>
      <c r="C135" s="212" t="s">
        <v>522</v>
      </c>
      <c r="D135" s="536" t="s">
        <v>8737</v>
      </c>
      <c r="E135" s="536"/>
      <c r="F135" s="536"/>
      <c r="G135" s="536"/>
      <c r="H135" s="536"/>
      <c r="I135" s="536"/>
      <c r="J135" s="536"/>
      <c r="K135" s="536"/>
      <c r="L135" s="536"/>
      <c r="M135" s="536"/>
      <c r="N135" s="536"/>
      <c r="O135" s="536"/>
      <c r="P135" s="536"/>
      <c r="Q135" s="536"/>
      <c r="R135" s="536"/>
      <c r="S135" s="536"/>
      <c r="T135" s="210"/>
      <c r="U135" s="209"/>
      <c r="V135" s="210"/>
    </row>
    <row r="136" spans="2:28" s="459" customFormat="1">
      <c r="B136" s="476"/>
      <c r="C136" s="188"/>
      <c r="D136" s="536" t="s">
        <v>8736</v>
      </c>
      <c r="E136" s="536"/>
      <c r="F136" s="536"/>
      <c r="G136" s="536"/>
      <c r="H136" s="536"/>
      <c r="I136" s="536"/>
      <c r="J136" s="536"/>
      <c r="K136" s="536"/>
      <c r="L136" s="536"/>
      <c r="M136" s="536"/>
      <c r="N136" s="536"/>
      <c r="O136" s="536"/>
      <c r="P136" s="536"/>
      <c r="Q136" s="536"/>
      <c r="R136" s="536"/>
      <c r="S136" s="536"/>
      <c r="T136" s="188"/>
      <c r="U136" s="188"/>
      <c r="V136" s="188"/>
      <c r="Y136" s="216"/>
      <c r="Z136" s="216"/>
      <c r="AA136" s="216"/>
      <c r="AB136" s="216"/>
    </row>
    <row r="137" spans="2:28" s="459" customFormat="1">
      <c r="B137" s="476"/>
      <c r="C137" s="188"/>
      <c r="D137" s="188"/>
      <c r="E137" s="188"/>
      <c r="F137" s="188"/>
      <c r="G137" s="188"/>
      <c r="H137" s="188"/>
      <c r="I137" s="188"/>
      <c r="J137" s="188"/>
      <c r="K137" s="188"/>
      <c r="L137" s="188"/>
      <c r="M137" s="188"/>
      <c r="N137" s="188"/>
      <c r="O137" s="188"/>
      <c r="P137" s="188"/>
      <c r="Q137" s="188"/>
      <c r="R137" s="188"/>
      <c r="S137" s="188"/>
      <c r="T137" s="188"/>
      <c r="U137" s="188"/>
      <c r="V137" s="188"/>
      <c r="Y137" s="216"/>
      <c r="Z137" s="216"/>
      <c r="AA137" s="216"/>
      <c r="AB137" s="216"/>
    </row>
    <row r="138" spans="2:28" s="459" customFormat="1">
      <c r="B138" s="476"/>
      <c r="C138" s="212" t="s">
        <v>522</v>
      </c>
      <c r="D138" s="536" t="s">
        <v>8735</v>
      </c>
      <c r="E138" s="536"/>
      <c r="F138" s="536"/>
      <c r="G138" s="536"/>
      <c r="H138" s="536"/>
      <c r="I138" s="536"/>
      <c r="J138" s="536"/>
      <c r="K138" s="536"/>
      <c r="L138" s="536"/>
      <c r="M138" s="536"/>
      <c r="N138" s="536"/>
      <c r="O138" s="536"/>
      <c r="P138" s="536"/>
      <c r="Q138" s="536"/>
      <c r="R138" s="536"/>
      <c r="S138" s="536"/>
      <c r="T138" s="188"/>
      <c r="U138" s="188"/>
      <c r="V138" s="188"/>
      <c r="Y138" s="216"/>
      <c r="Z138" s="216"/>
      <c r="AA138" s="216"/>
      <c r="AB138" s="216"/>
    </row>
    <row r="139" spans="2:28" s="459" customFormat="1">
      <c r="B139" s="476"/>
      <c r="C139" s="188"/>
      <c r="D139" s="536" t="s">
        <v>8734</v>
      </c>
      <c r="E139" s="536"/>
      <c r="F139" s="536"/>
      <c r="G139" s="536"/>
      <c r="H139" s="536"/>
      <c r="I139" s="536"/>
      <c r="J139" s="536"/>
      <c r="K139" s="536"/>
      <c r="L139" s="536"/>
      <c r="M139" s="536"/>
      <c r="N139" s="536"/>
      <c r="O139" s="536"/>
      <c r="P139" s="536"/>
      <c r="Q139" s="536"/>
      <c r="R139" s="536"/>
      <c r="S139" s="536"/>
      <c r="T139" s="188"/>
      <c r="U139" s="188"/>
      <c r="V139" s="188"/>
      <c r="Y139" s="216"/>
      <c r="Z139" s="216"/>
      <c r="AA139" s="216"/>
      <c r="AB139" s="216"/>
    </row>
    <row r="140" spans="2:28" s="459" customFormat="1">
      <c r="B140" s="476"/>
      <c r="C140" s="188"/>
      <c r="D140" s="188"/>
      <c r="E140" s="188"/>
      <c r="F140" s="188"/>
      <c r="G140" s="188"/>
      <c r="H140" s="188"/>
      <c r="I140" s="188"/>
      <c r="J140" s="188"/>
      <c r="K140" s="188"/>
      <c r="L140" s="188"/>
      <c r="M140" s="188"/>
      <c r="N140" s="188"/>
      <c r="O140" s="188"/>
      <c r="P140" s="188"/>
      <c r="Q140" s="188"/>
      <c r="R140" s="188"/>
      <c r="S140" s="188"/>
      <c r="T140" s="188"/>
      <c r="U140" s="188"/>
      <c r="V140" s="188"/>
      <c r="Y140" s="216"/>
      <c r="Z140" s="216"/>
      <c r="AA140" s="216"/>
      <c r="AB140" s="216"/>
    </row>
    <row r="141" spans="2:28" s="459" customFormat="1">
      <c r="B141" s="476"/>
      <c r="C141" s="212" t="s">
        <v>522</v>
      </c>
      <c r="D141" s="536" t="s">
        <v>8733</v>
      </c>
      <c r="E141" s="536"/>
      <c r="F141" s="536"/>
      <c r="G141" s="536"/>
      <c r="H141" s="536"/>
      <c r="I141" s="536"/>
      <c r="J141" s="536"/>
      <c r="K141" s="536"/>
      <c r="L141" s="536"/>
      <c r="M141" s="536"/>
      <c r="N141" s="536"/>
      <c r="O141" s="536"/>
      <c r="P141" s="536"/>
      <c r="Q141" s="536"/>
      <c r="R141" s="536"/>
      <c r="S141" s="536"/>
      <c r="T141" s="188"/>
      <c r="U141" s="188"/>
      <c r="V141" s="188"/>
      <c r="Y141" s="216"/>
      <c r="Z141" s="216"/>
      <c r="AA141" s="216"/>
      <c r="AB141" s="216"/>
    </row>
    <row r="142" spans="2:28" s="459" customFormat="1">
      <c r="B142" s="476"/>
      <c r="C142" s="188"/>
      <c r="D142" s="536" t="s">
        <v>8732</v>
      </c>
      <c r="E142" s="536"/>
      <c r="F142" s="536"/>
      <c r="G142" s="536"/>
      <c r="H142" s="536"/>
      <c r="I142" s="536"/>
      <c r="J142" s="536"/>
      <c r="K142" s="536"/>
      <c r="L142" s="536"/>
      <c r="M142" s="536"/>
      <c r="N142" s="536"/>
      <c r="O142" s="536"/>
      <c r="P142" s="536"/>
      <c r="Q142" s="536"/>
      <c r="R142" s="536"/>
      <c r="S142" s="536"/>
      <c r="T142" s="188"/>
      <c r="U142" s="188"/>
      <c r="V142" s="188"/>
      <c r="Y142" s="216"/>
      <c r="Z142" s="216"/>
      <c r="AA142" s="216"/>
      <c r="AB142" s="216"/>
    </row>
    <row r="143" spans="2:28" s="459" customFormat="1">
      <c r="B143" s="476"/>
      <c r="C143" s="188"/>
      <c r="D143" s="188"/>
      <c r="E143" s="188"/>
      <c r="F143" s="188"/>
      <c r="G143" s="188"/>
      <c r="H143" s="188"/>
      <c r="I143" s="188"/>
      <c r="J143" s="188"/>
      <c r="K143" s="188"/>
      <c r="L143" s="188"/>
      <c r="M143" s="188"/>
      <c r="N143" s="188"/>
      <c r="O143" s="188"/>
      <c r="P143" s="188"/>
      <c r="Q143" s="188"/>
      <c r="R143" s="188"/>
      <c r="S143" s="188"/>
      <c r="T143" s="188"/>
      <c r="U143" s="188"/>
      <c r="V143" s="188"/>
      <c r="Y143" s="216"/>
      <c r="Z143" s="216"/>
      <c r="AA143" s="216"/>
      <c r="AB143" s="216"/>
    </row>
    <row r="144" spans="2:28" s="459" customFormat="1">
      <c r="B144" s="476"/>
      <c r="C144" s="212" t="s">
        <v>522</v>
      </c>
      <c r="D144" s="536" t="s">
        <v>8731</v>
      </c>
      <c r="E144" s="536"/>
      <c r="F144" s="536"/>
      <c r="G144" s="536"/>
      <c r="H144" s="536"/>
      <c r="I144" s="536"/>
      <c r="J144" s="536"/>
      <c r="K144" s="536"/>
      <c r="L144" s="536"/>
      <c r="M144" s="536"/>
      <c r="N144" s="536"/>
      <c r="O144" s="536"/>
      <c r="P144" s="536"/>
      <c r="Q144" s="536"/>
      <c r="R144" s="536"/>
      <c r="S144" s="536"/>
      <c r="T144" s="188"/>
      <c r="U144" s="188"/>
      <c r="V144" s="188"/>
      <c r="Y144" s="216"/>
      <c r="Z144" s="216"/>
      <c r="AA144" s="216"/>
      <c r="AB144" s="216"/>
    </row>
    <row r="145" spans="2:28" s="459" customFormat="1">
      <c r="B145" s="476"/>
      <c r="C145" s="188"/>
      <c r="D145" s="536" t="s">
        <v>8730</v>
      </c>
      <c r="E145" s="536"/>
      <c r="F145" s="536"/>
      <c r="G145" s="536"/>
      <c r="H145" s="536"/>
      <c r="I145" s="536"/>
      <c r="J145" s="536"/>
      <c r="K145" s="536"/>
      <c r="L145" s="536"/>
      <c r="M145" s="536"/>
      <c r="N145" s="536"/>
      <c r="O145" s="536"/>
      <c r="P145" s="536"/>
      <c r="Q145" s="536"/>
      <c r="R145" s="536"/>
      <c r="S145" s="536"/>
      <c r="T145" s="188"/>
      <c r="U145" s="188"/>
      <c r="V145" s="188"/>
      <c r="Y145" s="216"/>
      <c r="Z145" s="216"/>
      <c r="AA145" s="216"/>
      <c r="AB145" s="216"/>
    </row>
    <row r="146" spans="2:28" s="459" customFormat="1">
      <c r="B146" s="476"/>
      <c r="C146" s="188"/>
      <c r="D146" s="188"/>
      <c r="E146" s="188"/>
      <c r="F146" s="188"/>
      <c r="G146" s="188"/>
      <c r="H146" s="188"/>
      <c r="I146" s="188"/>
      <c r="J146" s="188"/>
      <c r="K146" s="188"/>
      <c r="L146" s="188"/>
      <c r="M146" s="188"/>
      <c r="N146" s="188"/>
      <c r="O146" s="188"/>
      <c r="P146" s="188"/>
      <c r="Q146" s="188"/>
      <c r="R146" s="188"/>
      <c r="S146" s="188"/>
      <c r="T146" s="188"/>
      <c r="U146" s="188"/>
      <c r="V146" s="188"/>
      <c r="Y146" s="216"/>
      <c r="Z146" s="216"/>
      <c r="AA146" s="216"/>
      <c r="AB146" s="216"/>
    </row>
    <row r="147" spans="2:28" s="459" customFormat="1">
      <c r="B147" s="476"/>
      <c r="C147" s="212" t="s">
        <v>522</v>
      </c>
      <c r="D147" s="536" t="s">
        <v>8729</v>
      </c>
      <c r="E147" s="536"/>
      <c r="F147" s="536"/>
      <c r="G147" s="536"/>
      <c r="H147" s="536"/>
      <c r="I147" s="536"/>
      <c r="J147" s="536"/>
      <c r="K147" s="536"/>
      <c r="L147" s="536"/>
      <c r="M147" s="536"/>
      <c r="N147" s="536"/>
      <c r="O147" s="536"/>
      <c r="P147" s="536"/>
      <c r="Q147" s="536"/>
      <c r="R147" s="536"/>
      <c r="S147" s="536"/>
      <c r="T147" s="188"/>
      <c r="U147" s="188"/>
      <c r="V147" s="188"/>
      <c r="Y147" s="216"/>
      <c r="Z147" s="216"/>
      <c r="AA147" s="216"/>
      <c r="AB147" s="216"/>
    </row>
    <row r="148" spans="2:28" s="459" customFormat="1">
      <c r="B148" s="476"/>
      <c r="C148" s="188"/>
      <c r="D148" s="536" t="s">
        <v>8728</v>
      </c>
      <c r="E148" s="536"/>
      <c r="F148" s="536"/>
      <c r="G148" s="536"/>
      <c r="H148" s="536"/>
      <c r="I148" s="536"/>
      <c r="J148" s="536"/>
      <c r="K148" s="536"/>
      <c r="L148" s="536"/>
      <c r="M148" s="536"/>
      <c r="N148" s="536"/>
      <c r="O148" s="536"/>
      <c r="P148" s="536"/>
      <c r="Q148" s="536"/>
      <c r="R148" s="536"/>
      <c r="S148" s="536"/>
      <c r="T148" s="188"/>
      <c r="U148" s="188"/>
      <c r="V148" s="188"/>
      <c r="Y148" s="216"/>
      <c r="Z148" s="216"/>
      <c r="AA148" s="216"/>
      <c r="AB148" s="216"/>
    </row>
    <row r="149" spans="2:28" s="459" customFormat="1">
      <c r="B149" s="476"/>
      <c r="C149" s="188"/>
      <c r="D149" s="188"/>
      <c r="E149" s="188"/>
      <c r="F149" s="188"/>
      <c r="G149" s="188"/>
      <c r="H149" s="188"/>
      <c r="I149" s="188"/>
      <c r="J149" s="188"/>
      <c r="K149" s="188"/>
      <c r="L149" s="188"/>
      <c r="M149" s="188"/>
      <c r="N149" s="188"/>
      <c r="O149" s="188"/>
      <c r="P149" s="188"/>
      <c r="Q149" s="188"/>
      <c r="R149" s="188"/>
      <c r="S149" s="188"/>
      <c r="T149" s="188"/>
      <c r="U149" s="188"/>
      <c r="V149" s="188"/>
      <c r="Y149" s="216"/>
      <c r="Z149" s="216"/>
      <c r="AA149" s="216"/>
      <c r="AB149" s="216"/>
    </row>
    <row r="150" spans="2:28" s="459" customFormat="1">
      <c r="B150" s="476"/>
      <c r="C150" s="212" t="s">
        <v>522</v>
      </c>
      <c r="D150" s="536" t="s">
        <v>8727</v>
      </c>
      <c r="E150" s="536"/>
      <c r="F150" s="536"/>
      <c r="G150" s="536"/>
      <c r="H150" s="536"/>
      <c r="I150" s="536"/>
      <c r="J150" s="536"/>
      <c r="K150" s="536"/>
      <c r="L150" s="536"/>
      <c r="M150" s="536"/>
      <c r="N150" s="536"/>
      <c r="O150" s="536"/>
      <c r="P150" s="536"/>
      <c r="Q150" s="536"/>
      <c r="R150" s="536"/>
      <c r="S150" s="536"/>
      <c r="T150" s="188"/>
      <c r="U150" s="188"/>
      <c r="V150" s="188"/>
      <c r="Y150" s="216"/>
      <c r="Z150" s="216"/>
      <c r="AA150" s="216"/>
      <c r="AB150" s="216"/>
    </row>
    <row r="151" spans="2:28" s="459" customFormat="1">
      <c r="B151" s="476"/>
      <c r="C151" s="188"/>
      <c r="D151" s="536" t="s">
        <v>8726</v>
      </c>
      <c r="E151" s="536"/>
      <c r="F151" s="536"/>
      <c r="G151" s="536"/>
      <c r="H151" s="536"/>
      <c r="I151" s="536"/>
      <c r="J151" s="536"/>
      <c r="K151" s="536"/>
      <c r="L151" s="536"/>
      <c r="M151" s="536"/>
      <c r="N151" s="536"/>
      <c r="O151" s="536"/>
      <c r="P151" s="536"/>
      <c r="Q151" s="536"/>
      <c r="R151" s="536"/>
      <c r="S151" s="536"/>
      <c r="T151" s="188"/>
      <c r="U151" s="188"/>
      <c r="V151" s="188"/>
      <c r="Y151" s="216"/>
      <c r="Z151" s="216"/>
      <c r="AA151" s="216"/>
      <c r="AB151" s="216"/>
    </row>
    <row r="152" spans="2:28" s="459" customFormat="1">
      <c r="B152" s="476"/>
      <c r="C152" s="188"/>
      <c r="D152" s="475"/>
      <c r="E152" s="475"/>
      <c r="F152" s="475"/>
      <c r="G152" s="475"/>
      <c r="H152" s="475"/>
      <c r="I152" s="475"/>
      <c r="J152" s="475"/>
      <c r="K152" s="475"/>
      <c r="L152" s="475"/>
      <c r="M152" s="475"/>
      <c r="N152" s="475"/>
      <c r="O152" s="475"/>
      <c r="P152" s="475"/>
      <c r="Q152" s="475"/>
      <c r="R152" s="475"/>
      <c r="S152" s="475"/>
      <c r="T152" s="188"/>
      <c r="U152" s="188"/>
      <c r="V152" s="188"/>
      <c r="Y152" s="216"/>
      <c r="Z152" s="216"/>
      <c r="AA152" s="216"/>
      <c r="AB152" s="216"/>
    </row>
    <row r="153" spans="2:28" s="459" customFormat="1">
      <c r="B153" s="476"/>
      <c r="C153" s="188"/>
      <c r="D153" s="475"/>
      <c r="E153" s="475"/>
      <c r="F153" s="475"/>
      <c r="G153" s="475"/>
      <c r="H153" s="475"/>
      <c r="I153" s="475"/>
      <c r="J153" s="475"/>
      <c r="K153" s="475"/>
      <c r="L153" s="475"/>
      <c r="M153" s="475"/>
      <c r="N153" s="475"/>
      <c r="O153" s="475"/>
      <c r="P153" s="475"/>
      <c r="Q153" s="475"/>
      <c r="R153" s="475"/>
      <c r="S153" s="475"/>
      <c r="T153" s="188"/>
      <c r="U153" s="188"/>
      <c r="V153" s="188"/>
      <c r="Y153" s="216"/>
      <c r="Z153" s="216"/>
      <c r="AA153" s="216"/>
      <c r="AB153" s="216"/>
    </row>
    <row r="154" spans="2:28" s="459" customFormat="1">
      <c r="B154" s="476"/>
      <c r="C154" s="212" t="s">
        <v>522</v>
      </c>
      <c r="D154" s="536" t="s">
        <v>8784</v>
      </c>
      <c r="E154" s="536"/>
      <c r="F154" s="536"/>
      <c r="G154" s="536"/>
      <c r="H154" s="536"/>
      <c r="I154" s="536"/>
      <c r="J154" s="536"/>
      <c r="K154" s="536"/>
      <c r="L154" s="536"/>
      <c r="M154" s="536"/>
      <c r="N154" s="536"/>
      <c r="O154" s="536"/>
      <c r="P154" s="536"/>
      <c r="Q154" s="536"/>
      <c r="R154" s="536"/>
      <c r="S154" s="536"/>
      <c r="T154" s="188"/>
      <c r="U154" s="188"/>
      <c r="V154" s="188"/>
      <c r="Y154" s="216"/>
      <c r="Z154" s="216"/>
      <c r="AA154" s="216"/>
      <c r="AB154" s="216"/>
    </row>
    <row r="155" spans="2:28" s="459" customFormat="1">
      <c r="B155" s="476"/>
      <c r="C155" s="188"/>
      <c r="D155" s="536" t="s">
        <v>8785</v>
      </c>
      <c r="E155" s="536"/>
      <c r="F155" s="536"/>
      <c r="G155" s="536"/>
      <c r="H155" s="536"/>
      <c r="I155" s="536"/>
      <c r="J155" s="536"/>
      <c r="K155" s="536"/>
      <c r="L155" s="536"/>
      <c r="M155" s="536"/>
      <c r="N155" s="536"/>
      <c r="O155" s="536"/>
      <c r="P155" s="536"/>
      <c r="Q155" s="536"/>
      <c r="R155" s="536"/>
      <c r="S155" s="536"/>
      <c r="T155" s="188"/>
      <c r="U155" s="188"/>
      <c r="V155" s="188"/>
      <c r="Y155" s="216"/>
      <c r="Z155" s="216"/>
      <c r="AA155" s="216"/>
      <c r="AB155" s="216"/>
    </row>
    <row r="156" spans="2:28" s="459" customFormat="1">
      <c r="B156" s="476"/>
      <c r="C156" s="188"/>
      <c r="D156" s="188"/>
      <c r="E156" s="188"/>
      <c r="F156" s="188"/>
      <c r="G156" s="188"/>
      <c r="H156" s="188"/>
      <c r="I156" s="188"/>
      <c r="J156" s="188"/>
      <c r="K156" s="188"/>
      <c r="L156" s="188"/>
      <c r="M156" s="188"/>
      <c r="N156" s="188"/>
      <c r="O156" s="188"/>
      <c r="P156" s="188"/>
      <c r="Q156" s="188"/>
      <c r="R156" s="188"/>
      <c r="S156" s="188"/>
      <c r="T156" s="188"/>
      <c r="U156" s="188"/>
      <c r="V156" s="188"/>
      <c r="Y156" s="216"/>
      <c r="Z156" s="216"/>
      <c r="AA156" s="216"/>
      <c r="AB156" s="216"/>
    </row>
    <row r="157" spans="2:28" s="459" customFormat="1">
      <c r="B157" s="46" t="s">
        <v>1413</v>
      </c>
      <c r="C157" s="47" t="str">
        <f>CHOOSE(jezyk,n!A1295,n!B1295,n!C1295,n!D1291)</f>
        <v>SPRZEDAŻ</v>
      </c>
      <c r="D157" s="188"/>
      <c r="E157" s="188"/>
      <c r="F157" s="188"/>
      <c r="G157" s="188"/>
      <c r="H157" s="188"/>
      <c r="I157" s="188"/>
      <c r="J157" s="188"/>
      <c r="K157" s="188"/>
      <c r="L157" s="188"/>
      <c r="M157" s="188"/>
      <c r="N157" s="188"/>
      <c r="O157" s="188"/>
      <c r="P157" s="188"/>
      <c r="Q157" s="188"/>
      <c r="R157" s="188"/>
      <c r="S157" s="188"/>
      <c r="T157" s="188"/>
      <c r="U157" s="188"/>
      <c r="V157" s="188"/>
      <c r="W157" s="464">
        <v>4</v>
      </c>
      <c r="X157" s="465" t="s">
        <v>1478</v>
      </c>
      <c r="Y157" s="216"/>
      <c r="Z157" s="216"/>
      <c r="AA157" s="216"/>
      <c r="AB157" s="216"/>
    </row>
    <row r="158" spans="2:28" s="459" customFormat="1">
      <c r="B158" s="476"/>
      <c r="C158" s="188"/>
      <c r="D158" s="188"/>
      <c r="E158" s="188"/>
      <c r="F158" s="188"/>
      <c r="G158" s="188"/>
      <c r="H158" s="188"/>
      <c r="I158" s="188"/>
      <c r="J158" s="188"/>
      <c r="K158" s="188"/>
      <c r="L158" s="188"/>
      <c r="M158" s="188"/>
      <c r="N158" s="188"/>
      <c r="O158" s="188"/>
      <c r="P158" s="188"/>
      <c r="Q158" s="188"/>
      <c r="R158" s="188"/>
      <c r="S158" s="188"/>
      <c r="T158" s="188"/>
      <c r="U158" s="188"/>
      <c r="V158" s="188"/>
      <c r="Y158" s="216"/>
      <c r="Z158" s="216"/>
      <c r="AA158" s="216"/>
      <c r="AB158" s="216"/>
    </row>
    <row r="159" spans="2:28" s="459" customFormat="1">
      <c r="B159" s="476"/>
      <c r="C159" s="188"/>
      <c r="D159" s="188"/>
      <c r="E159" s="188"/>
      <c r="F159" s="188"/>
      <c r="G159" s="188"/>
      <c r="H159" s="188"/>
      <c r="I159" s="188"/>
      <c r="J159" s="188"/>
      <c r="K159" s="188"/>
      <c r="L159" s="188"/>
      <c r="M159" s="188"/>
      <c r="N159" s="188"/>
      <c r="O159" s="188"/>
      <c r="P159" s="188"/>
      <c r="Q159" s="188"/>
      <c r="R159" s="188"/>
      <c r="S159" s="188"/>
      <c r="T159" s="188"/>
      <c r="U159" s="188"/>
      <c r="V159" s="188"/>
      <c r="Y159" s="216"/>
      <c r="Z159" s="216"/>
      <c r="AA159" s="216"/>
      <c r="AB159" s="216"/>
    </row>
    <row r="160" spans="2:28" s="459" customFormat="1" ht="13.5" customHeight="1">
      <c r="B160" s="538" t="str">
        <f>CHOOSE(jezyk,n!A1478,n!B1478,n!C1478,n!D1478)</f>
        <v>Spółka uzyskuje przychody ze sprzedaży usług na terenie kraju i za granicą.</v>
      </c>
      <c r="C160" s="538"/>
      <c r="D160" s="538"/>
      <c r="E160" s="538"/>
      <c r="F160" s="538"/>
      <c r="G160" s="538"/>
      <c r="H160" s="538"/>
      <c r="I160" s="538"/>
      <c r="J160" s="538"/>
      <c r="K160" s="538"/>
      <c r="L160" s="538"/>
      <c r="M160" s="538"/>
      <c r="N160" s="538"/>
      <c r="O160" s="538"/>
      <c r="P160" s="538"/>
      <c r="Q160" s="538"/>
      <c r="R160" s="538"/>
      <c r="S160" s="538"/>
      <c r="T160" s="538"/>
      <c r="U160" s="538"/>
      <c r="V160" s="538"/>
      <c r="Y160" s="216"/>
      <c r="Z160" s="216"/>
      <c r="AA160" s="216"/>
      <c r="AB160" s="216"/>
    </row>
    <row r="161" spans="2:28" s="459" customFormat="1">
      <c r="B161" s="476"/>
      <c r="C161" s="188"/>
      <c r="D161" s="188"/>
      <c r="E161" s="188"/>
      <c r="F161" s="188"/>
      <c r="G161" s="188"/>
      <c r="H161" s="188"/>
      <c r="I161" s="188"/>
      <c r="J161" s="188"/>
      <c r="K161" s="188"/>
      <c r="L161" s="188"/>
      <c r="M161" s="188"/>
      <c r="N161" s="188"/>
      <c r="O161" s="188"/>
      <c r="P161" s="188"/>
      <c r="Q161" s="188"/>
      <c r="R161" s="188"/>
      <c r="S161" s="188"/>
      <c r="T161" s="188"/>
      <c r="U161" s="188"/>
      <c r="V161" s="188"/>
      <c r="Y161" s="216"/>
      <c r="Z161" s="216"/>
      <c r="AA161" s="216"/>
      <c r="AB161" s="216"/>
    </row>
    <row r="162" spans="2:28" s="459" customFormat="1">
      <c r="B162" s="538" t="s">
        <v>8786</v>
      </c>
      <c r="C162" s="538"/>
      <c r="D162" s="538"/>
      <c r="E162" s="538"/>
      <c r="F162" s="538"/>
      <c r="G162" s="538"/>
      <c r="H162" s="538"/>
      <c r="I162" s="538"/>
      <c r="J162" s="538"/>
      <c r="K162" s="538"/>
      <c r="L162" s="538"/>
      <c r="M162" s="538"/>
      <c r="N162" s="538"/>
      <c r="O162" s="538"/>
      <c r="P162" s="538"/>
      <c r="Q162" s="538"/>
      <c r="R162" s="538"/>
      <c r="S162" s="538"/>
      <c r="T162" s="538"/>
      <c r="U162" s="538"/>
      <c r="V162" s="538"/>
      <c r="Y162" s="216"/>
      <c r="Z162" s="216"/>
      <c r="AA162" s="216"/>
      <c r="AB162" s="216"/>
    </row>
    <row r="163" spans="2:28" s="459" customFormat="1">
      <c r="B163" s="476"/>
      <c r="C163" s="188"/>
      <c r="D163" s="188"/>
      <c r="E163" s="188"/>
      <c r="F163" s="188"/>
      <c r="G163" s="188"/>
      <c r="H163" s="188"/>
      <c r="I163" s="188"/>
      <c r="J163" s="188"/>
      <c r="K163" s="188"/>
      <c r="L163" s="188"/>
      <c r="M163" s="188"/>
      <c r="N163" s="188"/>
      <c r="O163" s="188"/>
      <c r="P163" s="188"/>
      <c r="Q163" s="188"/>
      <c r="R163" s="188"/>
      <c r="S163" s="188"/>
      <c r="T163" s="188"/>
      <c r="U163" s="188"/>
      <c r="V163" s="188"/>
      <c r="Y163" s="216"/>
      <c r="Z163" s="216"/>
      <c r="AA163" s="216"/>
      <c r="AB163" s="216"/>
    </row>
    <row r="164" spans="2:28" s="459" customFormat="1" ht="42.75" customHeight="1">
      <c r="B164" s="538" t="str">
        <f>CHOOSE(jezyk,n!A1481,n!B1481,n!C1481,n!D1477)</f>
        <v xml:space="preserve">Znane naszej spółce fakty, z których najistotniejsze zostały przedstawione w niniejszym sprawozdaniu, wskazują, że sytuacja spółki nie budzi obaw, co do funkcjonowania w dającej się przewidzieć przyszłości. </v>
      </c>
      <c r="C164" s="538"/>
      <c r="D164" s="538"/>
      <c r="E164" s="538"/>
      <c r="F164" s="538"/>
      <c r="G164" s="538"/>
      <c r="H164" s="538"/>
      <c r="I164" s="538"/>
      <c r="J164" s="538"/>
      <c r="K164" s="538"/>
      <c r="L164" s="538"/>
      <c r="M164" s="538"/>
      <c r="N164" s="538"/>
      <c r="O164" s="538"/>
      <c r="P164" s="538"/>
      <c r="Q164" s="538"/>
      <c r="R164" s="538"/>
      <c r="S164" s="538"/>
      <c r="T164" s="538"/>
      <c r="U164" s="538"/>
      <c r="V164" s="538"/>
      <c r="Y164" s="216"/>
      <c r="Z164" s="216"/>
      <c r="AA164" s="216"/>
      <c r="AB164" s="216"/>
    </row>
    <row r="165" spans="2:28" s="459" customFormat="1">
      <c r="B165" s="476"/>
      <c r="C165" s="188"/>
      <c r="D165" s="188"/>
      <c r="E165" s="188"/>
      <c r="F165" s="188"/>
      <c r="G165" s="188"/>
      <c r="H165" s="188"/>
      <c r="I165" s="188"/>
      <c r="J165" s="188"/>
      <c r="K165" s="188"/>
      <c r="L165" s="188"/>
      <c r="M165" s="188"/>
      <c r="N165" s="188"/>
      <c r="O165" s="188"/>
      <c r="P165" s="188"/>
      <c r="Q165" s="188"/>
      <c r="R165" s="188"/>
      <c r="S165" s="188"/>
      <c r="T165" s="188"/>
      <c r="U165" s="188"/>
      <c r="V165" s="188"/>
      <c r="Y165" s="216"/>
      <c r="Z165" s="216"/>
      <c r="AA165" s="216"/>
      <c r="AB165" s="216"/>
    </row>
    <row r="166" spans="2:28" s="459" customFormat="1">
      <c r="B166" s="476"/>
      <c r="C166" s="188"/>
      <c r="D166" s="188"/>
      <c r="E166" s="188"/>
      <c r="F166" s="188"/>
      <c r="G166" s="188"/>
      <c r="H166" s="188"/>
      <c r="I166" s="188"/>
      <c r="J166" s="188"/>
      <c r="K166" s="188"/>
      <c r="L166" s="188"/>
      <c r="M166" s="188"/>
      <c r="N166" s="188"/>
      <c r="O166" s="188"/>
      <c r="P166" s="188"/>
      <c r="Q166" s="188"/>
      <c r="R166" s="188"/>
      <c r="S166" s="188"/>
      <c r="T166" s="188"/>
      <c r="U166" s="188"/>
      <c r="V166" s="188"/>
      <c r="Y166" s="216"/>
      <c r="Z166" s="216"/>
      <c r="AA166" s="216"/>
      <c r="AB166" s="216"/>
    </row>
    <row r="167" spans="2:28" s="248" customFormat="1">
      <c r="B167" s="482"/>
      <c r="C167" s="475"/>
      <c r="D167" s="475"/>
      <c r="E167" s="475"/>
      <c r="F167" s="475"/>
      <c r="G167" s="475"/>
      <c r="H167" s="475"/>
      <c r="I167" s="475"/>
      <c r="J167" s="475"/>
      <c r="K167" s="475"/>
      <c r="L167" s="475"/>
      <c r="M167" s="475"/>
      <c r="N167" s="475"/>
      <c r="O167" s="209"/>
      <c r="P167" s="209"/>
      <c r="Q167" s="210"/>
      <c r="R167" s="210"/>
      <c r="S167" s="210"/>
      <c r="T167" s="210"/>
      <c r="U167" s="209"/>
      <c r="V167" s="210"/>
    </row>
    <row r="168" spans="2:28" s="248" customFormat="1">
      <c r="B168" s="469" t="s">
        <v>773</v>
      </c>
      <c r="C168" s="467" t="str">
        <f>CHOOSE(jezyk,n!A1296,n!B1296,n!C1296,n!D1292)</f>
        <v>PERSONEL</v>
      </c>
      <c r="D168" s="475"/>
      <c r="E168" s="475"/>
      <c r="F168" s="475"/>
      <c r="G168" s="475"/>
      <c r="H168" s="475"/>
      <c r="I168" s="475"/>
      <c r="J168" s="475"/>
      <c r="K168" s="475"/>
      <c r="L168" s="475"/>
      <c r="M168" s="475"/>
      <c r="N168" s="475"/>
      <c r="O168" s="209"/>
      <c r="P168" s="209"/>
      <c r="Q168" s="210"/>
      <c r="R168" s="210"/>
      <c r="S168" s="210"/>
      <c r="T168" s="210"/>
      <c r="U168" s="209"/>
      <c r="V168" s="210"/>
      <c r="W168" s="464">
        <v>5</v>
      </c>
      <c r="X168" s="465" t="s">
        <v>1478</v>
      </c>
    </row>
    <row r="169" spans="2:28" s="248" customFormat="1">
      <c r="B169" s="469"/>
      <c r="C169" s="467"/>
      <c r="D169" s="475"/>
      <c r="E169" s="475"/>
      <c r="F169" s="475"/>
      <c r="G169" s="475"/>
      <c r="H169" s="475"/>
      <c r="I169" s="475"/>
      <c r="J169" s="475"/>
      <c r="K169" s="475"/>
      <c r="L169" s="475"/>
      <c r="M169" s="475"/>
      <c r="N169" s="475"/>
      <c r="O169" s="209"/>
      <c r="P169" s="209"/>
      <c r="Q169" s="210"/>
      <c r="R169" s="210"/>
      <c r="S169" s="210"/>
      <c r="T169" s="210"/>
      <c r="U169" s="209"/>
      <c r="V169" s="210"/>
    </row>
    <row r="170" spans="2:28" s="248" customFormat="1">
      <c r="B170" s="482"/>
      <c r="C170" s="475"/>
      <c r="D170" s="475"/>
      <c r="E170" s="475"/>
      <c r="F170" s="475"/>
      <c r="G170" s="475"/>
      <c r="H170" s="475"/>
      <c r="I170" s="475"/>
      <c r="J170" s="475"/>
      <c r="K170" s="475"/>
      <c r="L170" s="475"/>
      <c r="M170" s="475"/>
      <c r="N170" s="475"/>
      <c r="O170" s="209"/>
      <c r="P170" s="209"/>
      <c r="Q170" s="210"/>
      <c r="R170" s="210"/>
      <c r="S170" s="210"/>
      <c r="T170" s="210"/>
      <c r="U170" s="209"/>
      <c r="V170" s="210"/>
      <c r="W170" s="460"/>
    </row>
    <row r="171" spans="2:28" s="248" customFormat="1">
      <c r="B171" s="544" t="s">
        <v>8787</v>
      </c>
      <c r="C171" s="544"/>
      <c r="D171" s="544"/>
      <c r="E171" s="544"/>
      <c r="F171" s="544"/>
      <c r="G171" s="544"/>
      <c r="H171" s="544"/>
      <c r="I171" s="544"/>
      <c r="J171" s="544"/>
      <c r="K171" s="544"/>
      <c r="L171" s="544"/>
      <c r="M171" s="544"/>
      <c r="N171" s="544"/>
      <c r="O171" s="544"/>
      <c r="P171" s="544"/>
      <c r="Q171" s="544"/>
      <c r="R171" s="544"/>
      <c r="S171" s="544"/>
      <c r="T171" s="544"/>
      <c r="U171" s="544"/>
      <c r="V171" s="544"/>
      <c r="W171" s="460"/>
    </row>
    <row r="172" spans="2:28" s="248" customFormat="1" hidden="1">
      <c r="B172" s="39"/>
      <c r="C172" s="40"/>
      <c r="D172" s="40"/>
      <c r="E172" s="40"/>
      <c r="F172" s="40"/>
      <c r="G172" s="40"/>
      <c r="H172" s="40"/>
      <c r="I172" s="41"/>
      <c r="J172" s="41"/>
      <c r="K172" s="40"/>
      <c r="L172" s="40"/>
      <c r="M172" s="41"/>
      <c r="N172" s="41"/>
      <c r="O172" s="49"/>
      <c r="P172" s="49"/>
      <c r="Q172" s="50"/>
      <c r="R172" s="50"/>
      <c r="S172" s="50"/>
      <c r="U172" s="49"/>
      <c r="W172" s="460"/>
    </row>
    <row r="173" spans="2:28" s="248" customFormat="1" hidden="1">
      <c r="B173" s="39"/>
      <c r="C173" s="40"/>
      <c r="D173" s="40"/>
      <c r="E173" s="40"/>
      <c r="F173" s="40"/>
      <c r="G173" s="40"/>
      <c r="H173" s="40"/>
      <c r="I173" s="41"/>
      <c r="J173" s="41"/>
      <c r="K173" s="40"/>
      <c r="L173" s="40"/>
      <c r="M173" s="41"/>
      <c r="N173" s="41"/>
      <c r="O173" s="49"/>
      <c r="P173" s="49"/>
      <c r="Q173" s="50"/>
      <c r="R173" s="50"/>
      <c r="S173" s="50"/>
      <c r="U173" s="49"/>
      <c r="W173" s="460"/>
    </row>
    <row r="174" spans="2:28" s="248" customFormat="1" hidden="1">
      <c r="B174" s="39"/>
      <c r="C174" s="40"/>
      <c r="D174" s="40"/>
      <c r="E174" s="40"/>
      <c r="F174" s="40"/>
      <c r="G174" s="40"/>
      <c r="H174" s="40"/>
      <c r="I174" s="41"/>
      <c r="J174" s="41"/>
      <c r="K174" s="40"/>
      <c r="L174" s="40"/>
      <c r="M174" s="41"/>
      <c r="N174" s="41"/>
      <c r="O174" s="49"/>
      <c r="P174" s="49"/>
      <c r="Q174" s="50"/>
      <c r="R174" s="50"/>
      <c r="S174" s="50"/>
      <c r="U174" s="49"/>
      <c r="W174" s="460"/>
    </row>
    <row r="175" spans="2:28" s="248" customFormat="1" hidden="1">
      <c r="B175" s="39"/>
      <c r="C175" s="40"/>
      <c r="D175" s="40"/>
      <c r="E175" s="40"/>
      <c r="F175" s="40"/>
      <c r="G175" s="40"/>
      <c r="H175" s="40"/>
      <c r="I175" s="41"/>
      <c r="J175" s="41"/>
      <c r="K175" s="40"/>
      <c r="L175" s="40"/>
      <c r="M175" s="41"/>
      <c r="N175" s="41"/>
      <c r="O175" s="49"/>
      <c r="P175" s="49"/>
      <c r="Q175" s="50"/>
      <c r="R175" s="50"/>
      <c r="S175" s="50"/>
      <c r="U175" s="49"/>
      <c r="W175" s="460"/>
    </row>
    <row r="176" spans="2:28" s="248" customFormat="1" hidden="1">
      <c r="B176" s="39"/>
      <c r="C176" s="40"/>
      <c r="D176" s="40"/>
      <c r="E176" s="40"/>
      <c r="F176" s="40"/>
      <c r="G176" s="40"/>
      <c r="H176" s="40"/>
      <c r="I176" s="41"/>
      <c r="J176" s="41"/>
      <c r="K176" s="40"/>
      <c r="L176" s="40"/>
      <c r="M176" s="41"/>
      <c r="N176" s="41"/>
      <c r="O176" s="49"/>
      <c r="P176" s="49"/>
      <c r="Q176" s="50"/>
      <c r="R176" s="50"/>
      <c r="S176" s="50"/>
      <c r="U176" s="49"/>
      <c r="W176" s="460"/>
    </row>
    <row r="177" spans="2:24" s="248" customFormat="1" hidden="1">
      <c r="B177" s="39"/>
      <c r="C177" s="40"/>
      <c r="D177" s="40"/>
      <c r="E177" s="40"/>
      <c r="F177" s="40"/>
      <c r="G177" s="40"/>
      <c r="H177" s="40"/>
      <c r="I177" s="41"/>
      <c r="J177" s="41"/>
      <c r="K177" s="40"/>
      <c r="L177" s="40"/>
      <c r="M177" s="41"/>
      <c r="N177" s="41"/>
      <c r="O177" s="49"/>
      <c r="P177" s="49"/>
      <c r="Q177" s="50"/>
      <c r="R177" s="50"/>
      <c r="S177" s="50"/>
      <c r="U177" s="49"/>
      <c r="W177" s="460"/>
    </row>
    <row r="178" spans="2:24" s="248" customFormat="1" hidden="1">
      <c r="B178" s="39"/>
      <c r="C178" s="40"/>
      <c r="D178" s="40"/>
      <c r="E178" s="40"/>
      <c r="F178" s="40"/>
      <c r="G178" s="40"/>
      <c r="H178" s="40"/>
      <c r="I178" s="41"/>
      <c r="J178" s="41"/>
      <c r="K178" s="40"/>
      <c r="L178" s="40"/>
      <c r="M178" s="41"/>
      <c r="N178" s="41"/>
      <c r="O178" s="49"/>
      <c r="P178" s="49"/>
      <c r="Q178" s="50"/>
      <c r="R178" s="50"/>
      <c r="S178" s="50"/>
      <c r="U178" s="49"/>
      <c r="W178" s="460"/>
    </row>
    <row r="179" spans="2:24" s="248" customFormat="1" hidden="1">
      <c r="B179" s="39"/>
      <c r="C179" s="40"/>
      <c r="D179" s="40"/>
      <c r="E179" s="40"/>
      <c r="F179" s="40"/>
      <c r="G179" s="40"/>
      <c r="H179" s="40"/>
      <c r="I179" s="41"/>
      <c r="J179" s="41"/>
      <c r="K179" s="40"/>
      <c r="L179" s="40"/>
      <c r="M179" s="41"/>
      <c r="N179" s="41"/>
      <c r="O179" s="49"/>
      <c r="P179" s="49"/>
      <c r="Q179" s="50"/>
      <c r="R179" s="50"/>
      <c r="S179" s="50"/>
      <c r="U179" s="49"/>
      <c r="W179" s="460"/>
    </row>
    <row r="180" spans="2:24" s="248" customFormat="1" hidden="1">
      <c r="B180" s="39"/>
      <c r="C180" s="40"/>
      <c r="D180" s="40"/>
      <c r="E180" s="40"/>
      <c r="F180" s="40"/>
      <c r="G180" s="40"/>
      <c r="H180" s="40"/>
      <c r="I180" s="41"/>
      <c r="J180" s="41"/>
      <c r="K180" s="40"/>
      <c r="L180" s="40"/>
      <c r="M180" s="41"/>
      <c r="N180" s="41"/>
      <c r="O180" s="49"/>
      <c r="P180" s="49"/>
      <c r="Q180" s="50"/>
      <c r="R180" s="50"/>
      <c r="S180" s="50"/>
      <c r="U180" s="49"/>
      <c r="W180" s="460"/>
    </row>
    <row r="181" spans="2:24" s="248" customFormat="1" hidden="1">
      <c r="B181" s="39"/>
      <c r="C181" s="40"/>
      <c r="D181" s="40"/>
      <c r="E181" s="40"/>
      <c r="F181" s="40"/>
      <c r="G181" s="40"/>
      <c r="H181" s="40"/>
      <c r="I181" s="41"/>
      <c r="J181" s="41"/>
      <c r="K181" s="40"/>
      <c r="L181" s="40"/>
      <c r="M181" s="41"/>
      <c r="N181" s="41"/>
      <c r="O181" s="49"/>
      <c r="P181" s="49"/>
      <c r="Q181" s="50"/>
      <c r="R181" s="50"/>
      <c r="S181" s="50"/>
      <c r="U181" s="49"/>
      <c r="W181" s="460"/>
    </row>
    <row r="182" spans="2:24" s="248" customFormat="1" hidden="1">
      <c r="B182" s="39"/>
      <c r="C182" s="40"/>
      <c r="D182" s="40"/>
      <c r="E182" s="40"/>
      <c r="F182" s="40"/>
      <c r="G182" s="40"/>
      <c r="H182" s="40"/>
      <c r="I182" s="41"/>
      <c r="J182" s="41"/>
      <c r="K182" s="40"/>
      <c r="L182" s="40"/>
      <c r="M182" s="41"/>
      <c r="N182" s="41"/>
      <c r="O182" s="49"/>
      <c r="P182" s="49"/>
      <c r="Q182" s="50"/>
      <c r="R182" s="50"/>
      <c r="S182" s="50"/>
      <c r="U182" s="49"/>
      <c r="W182" s="460"/>
    </row>
    <row r="183" spans="2:24" s="248" customFormat="1" hidden="1">
      <c r="B183" s="39"/>
      <c r="C183" s="40"/>
      <c r="D183" s="40"/>
      <c r="E183" s="40"/>
      <c r="F183" s="40"/>
      <c r="G183" s="40"/>
      <c r="H183" s="40"/>
      <c r="I183" s="41"/>
      <c r="J183" s="41"/>
      <c r="K183" s="40"/>
      <c r="L183" s="40"/>
      <c r="M183" s="41"/>
      <c r="N183" s="41"/>
      <c r="O183" s="49"/>
      <c r="P183" s="49"/>
      <c r="Q183" s="50"/>
      <c r="R183" s="50"/>
      <c r="S183" s="50"/>
      <c r="U183" s="49"/>
      <c r="W183" s="460"/>
    </row>
    <row r="184" spans="2:24" s="248" customFormat="1" hidden="1">
      <c r="B184" s="39"/>
      <c r="C184" s="40"/>
      <c r="D184" s="40"/>
      <c r="E184" s="40"/>
      <c r="F184" s="40"/>
      <c r="G184" s="40"/>
      <c r="H184" s="40"/>
      <c r="I184" s="41"/>
      <c r="J184" s="41"/>
      <c r="K184" s="40"/>
      <c r="L184" s="40"/>
      <c r="M184" s="41"/>
      <c r="N184" s="41"/>
      <c r="O184" s="49"/>
      <c r="P184" s="49"/>
      <c r="Q184" s="50"/>
      <c r="R184" s="50"/>
      <c r="S184" s="50"/>
      <c r="U184" s="49"/>
      <c r="W184" s="460"/>
    </row>
    <row r="185" spans="2:24" s="248" customFormat="1">
      <c r="B185" s="39"/>
      <c r="C185" s="532"/>
      <c r="D185" s="532"/>
      <c r="E185" s="532"/>
      <c r="F185" s="532"/>
      <c r="G185" s="532"/>
      <c r="H185" s="532"/>
      <c r="I185" s="532"/>
      <c r="J185" s="532"/>
      <c r="K185" s="532"/>
      <c r="L185" s="532"/>
      <c r="M185" s="532"/>
      <c r="N185" s="532"/>
      <c r="O185" s="532"/>
      <c r="P185" s="532"/>
      <c r="Q185" s="532"/>
      <c r="R185" s="532"/>
      <c r="S185" s="532"/>
      <c r="T185" s="532"/>
      <c r="U185" s="532"/>
      <c r="V185" s="532"/>
    </row>
    <row r="186" spans="2:24" s="248" customFormat="1">
      <c r="B186" s="39"/>
      <c r="C186" s="40"/>
      <c r="D186" s="40"/>
      <c r="E186" s="40"/>
      <c r="F186" s="40"/>
      <c r="G186" s="40"/>
      <c r="H186" s="40"/>
      <c r="I186" s="41"/>
      <c r="J186" s="41"/>
      <c r="K186" s="40"/>
      <c r="L186" s="40"/>
      <c r="M186" s="41"/>
      <c r="N186" s="41"/>
      <c r="O186" s="49"/>
      <c r="P186" s="49"/>
      <c r="Q186" s="50"/>
      <c r="R186" s="50"/>
      <c r="S186" s="50"/>
      <c r="U186" s="49"/>
    </row>
    <row r="187" spans="2:24" s="248" customFormat="1" ht="12" customHeight="1">
      <c r="B187" s="42" t="s">
        <v>1414</v>
      </c>
      <c r="C187" s="43" t="str">
        <f>CHOOSE(jezyk,n!A1297,n!B1297,n!C1297,n!D1293)</f>
        <v>ANALIZA FINANSOWA</v>
      </c>
      <c r="D187" s="40"/>
      <c r="E187" s="40"/>
      <c r="F187" s="40"/>
      <c r="G187" s="40"/>
      <c r="H187" s="40"/>
      <c r="I187" s="41"/>
      <c r="J187" s="41"/>
      <c r="K187" s="40"/>
      <c r="L187" s="40"/>
      <c r="M187" s="41"/>
      <c r="N187" s="41"/>
      <c r="O187" s="49"/>
      <c r="P187" s="49"/>
      <c r="Q187" s="50"/>
      <c r="R187" s="50"/>
      <c r="S187" s="50"/>
      <c r="U187" s="49"/>
      <c r="W187" s="464">
        <v>5</v>
      </c>
      <c r="X187" s="465" t="s">
        <v>1478</v>
      </c>
    </row>
    <row r="188" spans="2:24" s="248" customFormat="1" ht="9" customHeight="1">
      <c r="B188" s="39"/>
      <c r="C188" s="40"/>
      <c r="D188" s="40"/>
      <c r="E188" s="40"/>
      <c r="F188" s="40"/>
      <c r="G188" s="40"/>
      <c r="H188" s="40"/>
      <c r="I188" s="41"/>
      <c r="J188" s="41"/>
      <c r="K188" s="40"/>
      <c r="L188" s="40"/>
      <c r="M188" s="41"/>
      <c r="N188" s="41"/>
      <c r="O188" s="49"/>
      <c r="P188" s="49"/>
      <c r="Q188" s="50"/>
      <c r="R188" s="50"/>
      <c r="S188" s="50"/>
      <c r="U188" s="49"/>
    </row>
    <row r="189" spans="2:24" s="248" customFormat="1" ht="12.75" customHeight="1">
      <c r="B189" s="478"/>
      <c r="C189" s="478"/>
      <c r="D189" s="478"/>
      <c r="E189" s="478"/>
      <c r="F189" s="478"/>
      <c r="G189" s="478"/>
      <c r="H189" s="478"/>
      <c r="I189" s="478"/>
      <c r="J189" s="478"/>
      <c r="K189" s="478"/>
      <c r="L189" s="483"/>
      <c r="M189" s="483"/>
      <c r="N189" s="481"/>
      <c r="O189" s="481"/>
      <c r="P189" s="481"/>
      <c r="Q189" s="481"/>
      <c r="R189" s="481"/>
      <c r="S189" s="481"/>
      <c r="T189" s="481"/>
      <c r="U189" s="481"/>
      <c r="V189" s="481"/>
    </row>
    <row r="190" spans="2:24" s="248" customFormat="1">
      <c r="B190" s="532"/>
      <c r="C190" s="532"/>
      <c r="D190" s="532"/>
      <c r="E190" s="532"/>
      <c r="F190" s="540"/>
      <c r="G190" s="540"/>
      <c r="H190" s="540"/>
      <c r="I190" s="540"/>
      <c r="J190" s="540"/>
      <c r="K190" s="540"/>
      <c r="L190" s="540"/>
      <c r="M190" s="540"/>
      <c r="N190" s="539"/>
      <c r="O190" s="539"/>
      <c r="P190" s="539"/>
      <c r="Q190" s="539"/>
      <c r="R190" s="539"/>
      <c r="S190" s="539"/>
      <c r="T190" s="539"/>
      <c r="U190" s="539"/>
      <c r="V190" s="539"/>
    </row>
    <row r="191" spans="2:24" s="248" customFormat="1" ht="42.75" customHeight="1">
      <c r="B191" s="532" t="s">
        <v>8790</v>
      </c>
      <c r="C191" s="532"/>
      <c r="D191" s="532"/>
      <c r="E191" s="532"/>
      <c r="F191" s="532"/>
      <c r="G191" s="532"/>
      <c r="H191" s="532"/>
      <c r="I191" s="532"/>
      <c r="J191" s="532"/>
      <c r="K191" s="532"/>
      <c r="L191" s="532"/>
      <c r="M191" s="532"/>
      <c r="N191" s="532"/>
      <c r="O191" s="532"/>
      <c r="P191" s="532"/>
      <c r="Q191" s="532"/>
      <c r="R191" s="532"/>
      <c r="S191" s="532"/>
      <c r="T191" s="532"/>
      <c r="U191" s="532"/>
      <c r="V191" s="532"/>
    </row>
    <row r="192" spans="2:24" s="248" customFormat="1" ht="7.5" customHeight="1">
      <c r="B192" s="478"/>
      <c r="C192" s="478"/>
      <c r="D192" s="478"/>
      <c r="E192" s="478"/>
      <c r="F192" s="483"/>
      <c r="G192" s="483"/>
      <c r="H192" s="483"/>
      <c r="I192" s="483"/>
      <c r="J192" s="483"/>
      <c r="K192" s="483"/>
      <c r="L192" s="483"/>
      <c r="M192" s="483"/>
      <c r="N192" s="481"/>
      <c r="O192" s="481"/>
      <c r="P192" s="481"/>
      <c r="Q192" s="481"/>
      <c r="R192" s="481"/>
      <c r="S192" s="481"/>
      <c r="T192" s="481"/>
      <c r="U192" s="481"/>
      <c r="V192" s="481"/>
    </row>
    <row r="193" spans="2:24" s="248" customFormat="1" ht="14.25" customHeight="1">
      <c r="B193" s="219"/>
      <c r="C193" s="219"/>
      <c r="D193" s="219"/>
      <c r="E193" s="219"/>
      <c r="F193" s="219"/>
      <c r="G193" s="219"/>
      <c r="H193" s="219"/>
      <c r="I193" s="219"/>
      <c r="J193" s="219"/>
      <c r="K193" s="219"/>
      <c r="L193" s="219"/>
      <c r="M193" s="219"/>
      <c r="N193" s="219"/>
      <c r="O193" s="219"/>
      <c r="P193" s="219"/>
      <c r="Q193" s="219"/>
      <c r="R193" s="219"/>
      <c r="S193" s="219"/>
      <c r="T193" s="219"/>
      <c r="U193" s="219"/>
      <c r="V193" s="219"/>
      <c r="W193" s="470"/>
    </row>
    <row r="194" spans="2:24" s="459" customFormat="1">
      <c r="B194" s="479"/>
      <c r="C194" s="224"/>
      <c r="D194" s="224"/>
      <c r="E194" s="224"/>
      <c r="F194" s="224"/>
      <c r="G194" s="224"/>
      <c r="H194" s="224"/>
      <c r="I194" s="223"/>
      <c r="J194" s="223"/>
      <c r="K194" s="224"/>
      <c r="L194" s="224"/>
      <c r="M194" s="223"/>
      <c r="N194" s="223"/>
      <c r="O194" s="471"/>
      <c r="P194" s="471"/>
      <c r="Q194" s="216"/>
      <c r="R194" s="216"/>
      <c r="S194" s="216"/>
    </row>
    <row r="195" spans="2:24" s="459" customFormat="1">
      <c r="B195" s="472" t="s">
        <v>1725</v>
      </c>
      <c r="C195" s="43" t="str">
        <f>CHOOSE(jezyk,n!A1298,n!B1298,n!C1298,n!D1294)</f>
        <v>PRZEWIDYWANY ROZWÓJ SPÓŁKI</v>
      </c>
      <c r="D195" s="224"/>
      <c r="E195" s="224"/>
      <c r="F195" s="224"/>
      <c r="G195" s="224"/>
      <c r="H195" s="224"/>
      <c r="I195" s="223"/>
      <c r="J195" s="223"/>
      <c r="K195" s="224"/>
      <c r="L195" s="224"/>
      <c r="M195" s="223"/>
      <c r="N195" s="223"/>
      <c r="O195" s="471"/>
      <c r="P195" s="471"/>
      <c r="Q195" s="216"/>
      <c r="R195" s="216"/>
      <c r="S195" s="216"/>
      <c r="W195" s="464">
        <v>5</v>
      </c>
      <c r="X195" s="465" t="s">
        <v>1478</v>
      </c>
    </row>
    <row r="196" spans="2:24" s="459" customFormat="1">
      <c r="B196" s="479"/>
      <c r="C196" s="224"/>
      <c r="D196" s="224"/>
      <c r="E196" s="224"/>
      <c r="F196" s="224"/>
      <c r="G196" s="224"/>
      <c r="H196" s="224"/>
      <c r="I196" s="223"/>
      <c r="J196" s="223"/>
      <c r="K196" s="224"/>
      <c r="L196" s="224"/>
      <c r="M196" s="223"/>
      <c r="N196" s="223"/>
      <c r="O196" s="471"/>
      <c r="P196" s="471"/>
      <c r="Q196" s="216"/>
      <c r="R196" s="216"/>
      <c r="S196" s="216"/>
    </row>
    <row r="197" spans="2:24" s="459" customFormat="1">
      <c r="B197" s="479"/>
      <c r="C197" s="224"/>
      <c r="D197" s="224"/>
      <c r="E197" s="224"/>
      <c r="F197" s="224"/>
      <c r="G197" s="224"/>
      <c r="H197" s="224"/>
      <c r="I197" s="223"/>
      <c r="J197" s="223"/>
      <c r="K197" s="224"/>
      <c r="L197" s="224"/>
      <c r="M197" s="223"/>
      <c r="N197" s="223"/>
      <c r="O197" s="471"/>
      <c r="P197" s="471"/>
      <c r="Q197" s="216"/>
      <c r="R197" s="216"/>
      <c r="S197" s="216"/>
    </row>
    <row r="198" spans="2:24" s="248" customFormat="1" ht="38.25" customHeight="1">
      <c r="B198" s="532" t="s">
        <v>8725</v>
      </c>
      <c r="C198" s="532"/>
      <c r="D198" s="532"/>
      <c r="E198" s="532"/>
      <c r="F198" s="532"/>
      <c r="G198" s="532"/>
      <c r="H198" s="532"/>
      <c r="I198" s="532"/>
      <c r="J198" s="532"/>
      <c r="K198" s="532"/>
      <c r="L198" s="532"/>
      <c r="M198" s="532"/>
      <c r="N198" s="532"/>
      <c r="O198" s="532"/>
      <c r="P198" s="532"/>
      <c r="Q198" s="532"/>
      <c r="R198" s="532"/>
      <c r="S198" s="532"/>
      <c r="T198" s="532"/>
      <c r="U198" s="532"/>
      <c r="V198" s="532"/>
    </row>
    <row r="199" spans="2:24" s="459" customFormat="1">
      <c r="B199" s="479"/>
      <c r="C199" s="224"/>
      <c r="D199" s="224"/>
      <c r="E199" s="224"/>
      <c r="F199" s="224"/>
      <c r="G199" s="224"/>
      <c r="H199" s="224"/>
      <c r="I199" s="223"/>
      <c r="J199" s="223"/>
      <c r="K199" s="224"/>
      <c r="L199" s="224"/>
      <c r="M199" s="223"/>
      <c r="N199" s="223"/>
      <c r="O199" s="471"/>
      <c r="P199" s="471"/>
      <c r="Q199" s="216"/>
      <c r="R199" s="216"/>
      <c r="S199" s="216"/>
    </row>
    <row r="200" spans="2:24" s="248" customFormat="1" ht="38.25" customHeight="1">
      <c r="B200" s="532" t="s">
        <v>8772</v>
      </c>
      <c r="C200" s="532"/>
      <c r="D200" s="532"/>
      <c r="E200" s="532"/>
      <c r="F200" s="532"/>
      <c r="G200" s="532"/>
      <c r="H200" s="532"/>
      <c r="I200" s="532"/>
      <c r="J200" s="532"/>
      <c r="K200" s="532"/>
      <c r="L200" s="532"/>
      <c r="M200" s="532"/>
      <c r="N200" s="532"/>
      <c r="O200" s="532"/>
      <c r="P200" s="532"/>
      <c r="Q200" s="532"/>
      <c r="R200" s="532"/>
      <c r="S200" s="532"/>
      <c r="T200" s="532"/>
      <c r="U200" s="532"/>
      <c r="V200" s="532"/>
    </row>
    <row r="201" spans="2:24" s="459" customFormat="1">
      <c r="B201" s="479"/>
      <c r="C201" s="224"/>
      <c r="D201" s="224"/>
      <c r="E201" s="224"/>
      <c r="F201" s="224"/>
      <c r="G201" s="224"/>
      <c r="H201" s="224"/>
      <c r="I201" s="223"/>
      <c r="J201" s="223"/>
      <c r="K201" s="224"/>
      <c r="L201" s="224"/>
      <c r="M201" s="223"/>
      <c r="N201" s="223"/>
      <c r="O201" s="471"/>
      <c r="P201" s="471"/>
      <c r="Q201" s="216"/>
      <c r="R201" s="216"/>
      <c r="S201" s="216"/>
    </row>
    <row r="202" spans="2:24" s="248" customFormat="1" ht="38.25" customHeight="1">
      <c r="B202" s="532" t="s">
        <v>8724</v>
      </c>
      <c r="C202" s="532"/>
      <c r="D202" s="532"/>
      <c r="E202" s="532"/>
      <c r="F202" s="532"/>
      <c r="G202" s="532"/>
      <c r="H202" s="532"/>
      <c r="I202" s="532"/>
      <c r="J202" s="532"/>
      <c r="K202" s="532"/>
      <c r="L202" s="532"/>
      <c r="M202" s="532"/>
      <c r="N202" s="532"/>
      <c r="O202" s="532"/>
      <c r="P202" s="532"/>
      <c r="Q202" s="532"/>
      <c r="R202" s="532"/>
      <c r="S202" s="532"/>
      <c r="T202" s="532"/>
      <c r="U202" s="532"/>
      <c r="V202" s="532"/>
    </row>
    <row r="203" spans="2:24" s="459" customFormat="1">
      <c r="B203" s="479"/>
      <c r="C203" s="224"/>
      <c r="D203" s="224"/>
      <c r="E203" s="224"/>
      <c r="F203" s="224"/>
      <c r="G203" s="224"/>
      <c r="H203" s="224"/>
      <c r="I203" s="223"/>
      <c r="J203" s="223"/>
      <c r="K203" s="224"/>
      <c r="L203" s="224"/>
      <c r="M203" s="223"/>
      <c r="N203" s="223"/>
      <c r="O203" s="471"/>
      <c r="P203" s="471"/>
      <c r="Q203" s="216"/>
      <c r="R203" s="216"/>
      <c r="S203" s="216"/>
    </row>
    <row r="204" spans="2:24" s="459" customFormat="1">
      <c r="B204" s="479"/>
      <c r="D204" s="224"/>
      <c r="E204" s="224"/>
      <c r="F204" s="224"/>
      <c r="G204" s="224"/>
      <c r="H204" s="224"/>
      <c r="I204" s="223"/>
      <c r="J204" s="223"/>
      <c r="K204" s="224"/>
      <c r="L204" s="224"/>
      <c r="M204" s="223"/>
      <c r="N204" s="223"/>
      <c r="O204" s="471"/>
      <c r="P204" s="471"/>
      <c r="Q204" s="216"/>
      <c r="R204" s="216"/>
      <c r="S204" s="216"/>
    </row>
    <row r="205" spans="2:24" s="248" customFormat="1" ht="12" customHeight="1">
      <c r="B205" s="42" t="s">
        <v>774</v>
      </c>
      <c r="C205" s="537" t="str">
        <f>CHOOSE(jezyk,n!A1299,n!B1299,n!C1299,n!D1297)</f>
        <v>CZYNNIKI RYZYKA ZWIĄZANE Z PROWADZONĄ DZIAŁALNOŚCIĄ,  W TYM W ZAKRESIE INSTRUMENTÓW FINANSOWYCH</v>
      </c>
      <c r="D205" s="537"/>
      <c r="E205" s="537"/>
      <c r="F205" s="537"/>
      <c r="G205" s="537"/>
      <c r="H205" s="537"/>
      <c r="I205" s="537"/>
      <c r="J205" s="537"/>
      <c r="K205" s="537"/>
      <c r="L205" s="537"/>
      <c r="M205" s="537"/>
      <c r="N205" s="537"/>
      <c r="O205" s="537"/>
      <c r="P205" s="537"/>
      <c r="Q205" s="537"/>
      <c r="R205" s="537"/>
      <c r="S205" s="537"/>
      <c r="T205" s="537"/>
      <c r="U205" s="537"/>
      <c r="V205" s="537"/>
      <c r="W205" s="464">
        <v>5</v>
      </c>
      <c r="X205" s="465" t="s">
        <v>1478</v>
      </c>
    </row>
    <row r="206" spans="2:24" s="248" customFormat="1" ht="14.25" customHeight="1">
      <c r="B206" s="42"/>
      <c r="C206" s="537"/>
      <c r="D206" s="537"/>
      <c r="E206" s="537"/>
      <c r="F206" s="537"/>
      <c r="G206" s="537"/>
      <c r="H206" s="537"/>
      <c r="I206" s="537"/>
      <c r="J206" s="537"/>
      <c r="K206" s="537"/>
      <c r="L206" s="537"/>
      <c r="M206" s="537"/>
      <c r="N206" s="537"/>
      <c r="O206" s="537"/>
      <c r="P206" s="537"/>
      <c r="Q206" s="537"/>
      <c r="R206" s="537"/>
      <c r="S206" s="537"/>
      <c r="T206" s="537"/>
      <c r="U206" s="537"/>
      <c r="V206" s="537"/>
    </row>
    <row r="207" spans="2:24" s="248" customFormat="1" ht="14.25" customHeight="1">
      <c r="B207" s="39"/>
      <c r="C207" s="40"/>
      <c r="D207" s="40"/>
      <c r="E207" s="40"/>
      <c r="F207" s="40"/>
      <c r="G207" s="40"/>
      <c r="H207" s="40"/>
      <c r="I207" s="41"/>
      <c r="J207" s="41"/>
      <c r="K207" s="40"/>
      <c r="L207" s="40"/>
      <c r="M207" s="41"/>
      <c r="N207" s="41"/>
      <c r="O207" s="49"/>
      <c r="P207" s="49"/>
      <c r="Q207" s="50"/>
      <c r="R207" s="50"/>
      <c r="S207" s="50"/>
      <c r="U207" s="49"/>
    </row>
    <row r="208" spans="2:24" s="248" customFormat="1" ht="38.25" hidden="1" customHeight="1">
      <c r="B208" s="532" t="s">
        <v>1726</v>
      </c>
      <c r="C208" s="532"/>
      <c r="D208" s="532"/>
      <c r="E208" s="532"/>
      <c r="F208" s="532"/>
      <c r="G208" s="532"/>
      <c r="H208" s="532"/>
      <c r="I208" s="532"/>
      <c r="J208" s="532"/>
      <c r="K208" s="532"/>
      <c r="L208" s="532"/>
      <c r="M208" s="532"/>
      <c r="N208" s="532"/>
      <c r="O208" s="532"/>
      <c r="P208" s="532"/>
      <c r="Q208" s="532"/>
      <c r="R208" s="532"/>
      <c r="S208" s="532"/>
      <c r="T208" s="532"/>
      <c r="U208" s="532"/>
      <c r="V208" s="532"/>
      <c r="W208" s="260" t="s">
        <v>2397</v>
      </c>
    </row>
    <row r="209" spans="2:24" s="248" customFormat="1" ht="38.25" hidden="1" customHeight="1">
      <c r="B209" s="532" t="s">
        <v>1727</v>
      </c>
      <c r="C209" s="532"/>
      <c r="D209" s="532"/>
      <c r="E209" s="532"/>
      <c r="F209" s="532"/>
      <c r="G209" s="532"/>
      <c r="H209" s="532"/>
      <c r="I209" s="532"/>
      <c r="J209" s="532"/>
      <c r="K209" s="532"/>
      <c r="L209" s="532"/>
      <c r="M209" s="532"/>
      <c r="N209" s="532"/>
      <c r="O209" s="532"/>
      <c r="P209" s="532"/>
      <c r="Q209" s="532"/>
      <c r="R209" s="532"/>
      <c r="S209" s="532"/>
      <c r="T209" s="532"/>
      <c r="U209" s="532"/>
      <c r="V209" s="532"/>
      <c r="W209" s="260" t="s">
        <v>2397</v>
      </c>
    </row>
    <row r="210" spans="2:24" s="248" customFormat="1" ht="12.75" hidden="1" customHeight="1">
      <c r="B210" s="39"/>
      <c r="C210" s="40"/>
      <c r="D210" s="40"/>
      <c r="E210" s="40"/>
      <c r="F210" s="40"/>
      <c r="G210" s="40"/>
      <c r="H210" s="40"/>
      <c r="I210" s="41"/>
      <c r="J210" s="41"/>
      <c r="K210" s="40"/>
      <c r="L210" s="40"/>
      <c r="M210" s="41"/>
      <c r="N210" s="41"/>
      <c r="O210" s="49"/>
      <c r="P210" s="49"/>
      <c r="Q210" s="50"/>
      <c r="R210" s="50"/>
      <c r="S210" s="50"/>
      <c r="U210" s="49"/>
    </row>
    <row r="211" spans="2:24" s="248" customFormat="1" ht="54.6" customHeight="1">
      <c r="B211" s="532" t="s">
        <v>8723</v>
      </c>
      <c r="C211" s="532"/>
      <c r="D211" s="532"/>
      <c r="E211" s="532"/>
      <c r="F211" s="532"/>
      <c r="G211" s="532"/>
      <c r="H211" s="532"/>
      <c r="I211" s="532"/>
      <c r="J211" s="532"/>
      <c r="K211" s="532"/>
      <c r="L211" s="532"/>
      <c r="M211" s="532"/>
      <c r="N211" s="532"/>
      <c r="O211" s="532"/>
      <c r="P211" s="532"/>
      <c r="Q211" s="532"/>
      <c r="R211" s="532"/>
      <c r="S211" s="532"/>
      <c r="T211" s="532"/>
      <c r="U211" s="532"/>
      <c r="V211" s="532"/>
    </row>
    <row r="212" spans="2:24" s="248" customFormat="1" ht="41.45" customHeight="1">
      <c r="B212" s="532" t="s">
        <v>8756</v>
      </c>
      <c r="C212" s="532"/>
      <c r="D212" s="532"/>
      <c r="E212" s="532"/>
      <c r="F212" s="532"/>
      <c r="G212" s="532"/>
      <c r="H212" s="532"/>
      <c r="I212" s="532"/>
      <c r="J212" s="532"/>
      <c r="K212" s="532"/>
      <c r="L212" s="532"/>
      <c r="M212" s="532"/>
      <c r="N212" s="532"/>
      <c r="O212" s="532"/>
      <c r="P212" s="532"/>
      <c r="Q212" s="532"/>
      <c r="R212" s="532"/>
      <c r="S212" s="532"/>
      <c r="T212" s="532"/>
      <c r="U212" s="532"/>
      <c r="V212" s="532"/>
    </row>
    <row r="213" spans="2:24" s="248" customFormat="1" ht="14.25" customHeight="1">
      <c r="B213" s="478"/>
      <c r="C213" s="478"/>
      <c r="D213" s="478"/>
      <c r="E213" s="478"/>
      <c r="F213" s="478"/>
      <c r="G213" s="478"/>
      <c r="H213" s="478"/>
      <c r="I213" s="478"/>
      <c r="J213" s="478"/>
      <c r="K213" s="478"/>
      <c r="L213" s="478"/>
      <c r="M213" s="478"/>
      <c r="N213" s="478"/>
      <c r="O213" s="478"/>
      <c r="P213" s="478"/>
      <c r="Q213" s="478"/>
      <c r="R213" s="478"/>
      <c r="S213" s="478"/>
      <c r="T213" s="478"/>
      <c r="U213" s="478"/>
      <c r="V213" s="478"/>
    </row>
    <row r="214" spans="2:24" s="248" customFormat="1" hidden="1">
      <c r="B214" s="478"/>
      <c r="C214" s="532" t="str">
        <f>CHOOSE(jezyk,n!A1300,n!B1300,n!C1300,n!D1298)</f>
        <v>Czynniki ryzyka związane z instrumentami finansowymi</v>
      </c>
      <c r="D214" s="532"/>
      <c r="E214" s="532"/>
      <c r="F214" s="532"/>
      <c r="G214" s="532"/>
      <c r="H214" s="532"/>
      <c r="I214" s="532"/>
      <c r="J214" s="532"/>
      <c r="K214" s="532"/>
      <c r="L214" s="532"/>
      <c r="M214" s="532"/>
      <c r="N214" s="532"/>
      <c r="O214" s="532"/>
      <c r="P214" s="532"/>
      <c r="Q214" s="532"/>
      <c r="R214" s="532"/>
      <c r="S214" s="532"/>
      <c r="T214" s="532"/>
      <c r="U214" s="532"/>
      <c r="V214" s="532"/>
    </row>
    <row r="215" spans="2:24" s="248" customFormat="1" ht="27.75" customHeight="1">
      <c r="B215" s="532" t="s">
        <v>8722</v>
      </c>
      <c r="C215" s="532"/>
      <c r="D215" s="532"/>
      <c r="E215" s="532"/>
      <c r="F215" s="532"/>
      <c r="G215" s="532"/>
      <c r="H215" s="532"/>
      <c r="I215" s="532"/>
      <c r="J215" s="532"/>
      <c r="K215" s="532"/>
      <c r="L215" s="532"/>
      <c r="M215" s="532"/>
      <c r="N215" s="532"/>
      <c r="O215" s="532"/>
      <c r="P215" s="532"/>
      <c r="Q215" s="532"/>
      <c r="R215" s="532"/>
      <c r="S215" s="532"/>
      <c r="T215" s="532"/>
      <c r="U215" s="532"/>
      <c r="V215" s="532"/>
    </row>
    <row r="216" spans="2:24" s="248" customFormat="1" ht="12.75" customHeight="1">
      <c r="B216" s="478"/>
      <c r="C216" s="478"/>
      <c r="D216" s="478"/>
      <c r="E216" s="478"/>
      <c r="F216" s="478"/>
      <c r="G216" s="478"/>
      <c r="H216" s="478"/>
      <c r="I216" s="478"/>
      <c r="J216" s="478"/>
      <c r="K216" s="478"/>
      <c r="L216" s="478"/>
      <c r="M216" s="478"/>
      <c r="N216" s="478"/>
      <c r="O216" s="478"/>
      <c r="P216" s="478"/>
      <c r="Q216" s="478"/>
      <c r="R216" s="478"/>
      <c r="S216" s="478"/>
      <c r="T216" s="478"/>
      <c r="U216" s="478"/>
      <c r="V216" s="478"/>
    </row>
    <row r="217" spans="2:24" s="248" customFormat="1" ht="12.75" customHeight="1">
      <c r="B217" s="39"/>
      <c r="C217" s="40"/>
      <c r="D217" s="40"/>
      <c r="E217" s="40"/>
      <c r="F217" s="40"/>
      <c r="G217" s="40"/>
      <c r="H217" s="40"/>
      <c r="I217" s="41"/>
      <c r="J217" s="41"/>
      <c r="K217" s="40"/>
      <c r="L217" s="40"/>
      <c r="M217" s="41"/>
      <c r="N217" s="41"/>
      <c r="O217" s="49"/>
      <c r="P217" s="49"/>
      <c r="Q217" s="50"/>
      <c r="R217" s="50"/>
      <c r="S217" s="50"/>
      <c r="U217" s="49"/>
    </row>
    <row r="218" spans="2:24" s="248" customFormat="1" ht="12.75" customHeight="1">
      <c r="B218" s="42" t="s">
        <v>92</v>
      </c>
      <c r="C218" s="43" t="str">
        <f>CHOOSE(jezyk,n!A1301,n!B1301,n!C1301,n!D1296)</f>
        <v>WAŻNIEJSZE OSIĄGNIĘCIA W DZIEDZINIE BADAŃ I ROZWOJU</v>
      </c>
      <c r="D218" s="40"/>
      <c r="E218" s="40"/>
      <c r="F218" s="40"/>
      <c r="G218" s="40"/>
      <c r="H218" s="40"/>
      <c r="I218" s="41"/>
      <c r="J218" s="41"/>
      <c r="K218" s="40"/>
      <c r="L218" s="40"/>
      <c r="M218" s="41"/>
      <c r="N218" s="41"/>
      <c r="O218" s="49"/>
      <c r="P218" s="49"/>
      <c r="Q218" s="50"/>
      <c r="R218" s="50"/>
      <c r="S218" s="50"/>
      <c r="U218" s="49"/>
      <c r="W218" s="464">
        <v>5</v>
      </c>
      <c r="X218" s="465" t="s">
        <v>1478</v>
      </c>
    </row>
    <row r="219" spans="2:24" s="248" customFormat="1" ht="12.75" customHeight="1">
      <c r="B219" s="39"/>
      <c r="C219" s="40"/>
      <c r="D219" s="40"/>
      <c r="E219" s="40"/>
      <c r="F219" s="40"/>
      <c r="G219" s="40"/>
      <c r="H219" s="40"/>
      <c r="I219" s="41"/>
      <c r="J219" s="41"/>
      <c r="K219" s="40"/>
      <c r="L219" s="40"/>
      <c r="M219" s="41"/>
      <c r="N219" s="41"/>
      <c r="O219" s="49"/>
      <c r="P219" s="49"/>
      <c r="Q219" s="50"/>
      <c r="R219" s="50"/>
      <c r="S219" s="50"/>
      <c r="U219" s="49"/>
    </row>
    <row r="220" spans="2:24" s="248" customFormat="1" ht="12.75" customHeight="1">
      <c r="B220" s="532" t="s">
        <v>8788</v>
      </c>
      <c r="C220" s="532"/>
      <c r="D220" s="532"/>
      <c r="E220" s="532"/>
      <c r="F220" s="532"/>
      <c r="G220" s="532"/>
      <c r="H220" s="532"/>
      <c r="I220" s="532"/>
      <c r="J220" s="532"/>
      <c r="K220" s="532"/>
      <c r="L220" s="532"/>
      <c r="M220" s="532"/>
      <c r="N220" s="532"/>
      <c r="O220" s="532"/>
      <c r="P220" s="532"/>
      <c r="Q220" s="532"/>
      <c r="R220" s="532"/>
      <c r="S220" s="532"/>
      <c r="T220" s="532"/>
      <c r="U220" s="532"/>
      <c r="V220" s="532"/>
    </row>
    <row r="221" spans="2:24" s="248" customFormat="1" ht="29.25" customHeight="1"/>
    <row r="222" spans="2:24" s="248" customFormat="1" ht="12.75" customHeight="1">
      <c r="B222" s="39"/>
      <c r="C222" s="40"/>
      <c r="D222" s="40"/>
      <c r="E222" s="40"/>
      <c r="F222" s="40"/>
      <c r="G222" s="40"/>
      <c r="H222" s="40"/>
      <c r="I222" s="41"/>
      <c r="J222" s="41"/>
      <c r="K222" s="40"/>
      <c r="L222" s="40"/>
      <c r="M222" s="41"/>
      <c r="N222" s="41"/>
      <c r="O222" s="49"/>
      <c r="P222" s="49"/>
      <c r="Q222" s="50"/>
      <c r="R222" s="50"/>
      <c r="S222" s="50"/>
      <c r="U222" s="49"/>
    </row>
    <row r="223" spans="2:24" s="248" customFormat="1" ht="38.25" hidden="1" customHeight="1">
      <c r="B223" s="532"/>
      <c r="C223" s="532"/>
      <c r="D223" s="532"/>
      <c r="E223" s="532"/>
      <c r="F223" s="532"/>
      <c r="G223" s="532"/>
      <c r="H223" s="532"/>
      <c r="I223" s="532"/>
      <c r="J223" s="532"/>
      <c r="K223" s="532"/>
      <c r="L223" s="532"/>
      <c r="M223" s="532"/>
      <c r="N223" s="532"/>
      <c r="O223" s="532"/>
      <c r="P223" s="532"/>
      <c r="Q223" s="532"/>
      <c r="R223" s="532"/>
      <c r="S223" s="532"/>
      <c r="T223" s="532"/>
      <c r="U223" s="532"/>
      <c r="V223" s="532"/>
    </row>
    <row r="224" spans="2:24" s="248" customFormat="1" ht="12.75" hidden="1" customHeight="1">
      <c r="B224" s="39"/>
      <c r="C224" s="40"/>
      <c r="D224" s="40"/>
      <c r="E224" s="40"/>
      <c r="F224" s="40"/>
      <c r="G224" s="40"/>
      <c r="H224" s="40"/>
      <c r="I224" s="41"/>
      <c r="J224" s="41"/>
      <c r="K224" s="40"/>
      <c r="L224" s="40"/>
      <c r="M224" s="41"/>
      <c r="N224" s="41"/>
      <c r="O224" s="49"/>
      <c r="P224" s="49"/>
      <c r="Q224" s="50"/>
      <c r="R224" s="50"/>
      <c r="S224" s="50"/>
      <c r="U224" s="49"/>
    </row>
    <row r="225" spans="2:24" s="248" customFormat="1" ht="38.25" hidden="1" customHeight="1">
      <c r="B225" s="532"/>
      <c r="C225" s="532"/>
      <c r="D225" s="532"/>
      <c r="E225" s="532"/>
      <c r="F225" s="532"/>
      <c r="G225" s="532"/>
      <c r="H225" s="532"/>
      <c r="I225" s="532"/>
      <c r="J225" s="532"/>
      <c r="K225" s="532"/>
      <c r="L225" s="532"/>
      <c r="M225" s="532"/>
      <c r="N225" s="532"/>
      <c r="O225" s="532"/>
      <c r="P225" s="532"/>
      <c r="Q225" s="532"/>
      <c r="R225" s="532"/>
      <c r="S225" s="532"/>
      <c r="T225" s="532"/>
      <c r="U225" s="532"/>
      <c r="V225" s="532"/>
    </row>
    <row r="226" spans="2:24" s="248" customFormat="1" ht="12.75" hidden="1" customHeight="1">
      <c r="B226" s="39"/>
      <c r="C226" s="40"/>
      <c r="D226" s="40"/>
      <c r="E226" s="40"/>
      <c r="F226" s="40"/>
      <c r="G226" s="40"/>
      <c r="H226" s="40"/>
      <c r="I226" s="41"/>
      <c r="J226" s="41"/>
      <c r="K226" s="40"/>
      <c r="L226" s="40"/>
      <c r="M226" s="41"/>
      <c r="N226" s="41"/>
      <c r="O226" s="49"/>
      <c r="P226" s="49"/>
      <c r="Q226" s="50"/>
      <c r="R226" s="50"/>
      <c r="S226" s="50"/>
      <c r="U226" s="49"/>
    </row>
    <row r="227" spans="2:24" s="248" customFormat="1" ht="12.75" customHeight="1">
      <c r="B227" s="39"/>
      <c r="C227" s="40"/>
      <c r="D227" s="40"/>
      <c r="E227" s="40"/>
      <c r="F227" s="40"/>
      <c r="G227" s="40"/>
      <c r="H227" s="40"/>
      <c r="I227" s="41"/>
      <c r="J227" s="41"/>
      <c r="K227" s="40"/>
      <c r="L227" s="40"/>
      <c r="M227" s="41"/>
      <c r="N227" s="41"/>
      <c r="O227" s="49"/>
      <c r="P227" s="49"/>
      <c r="Q227" s="50"/>
      <c r="R227" s="50"/>
      <c r="S227" s="50"/>
      <c r="U227" s="49"/>
    </row>
    <row r="228" spans="2:24" s="248" customFormat="1" ht="12.75" hidden="1" customHeight="1">
      <c r="B228" s="42" t="s">
        <v>1461</v>
      </c>
      <c r="C228" s="43" t="str">
        <f>CHOOSE(jezyk,n!A1302,n!B1302,n!C1302,n!D1297)</f>
        <v>INFORMACJE O NABYCIU UDZIAŁÓW (AKCJI) WŁASNYCH</v>
      </c>
      <c r="D228" s="40"/>
      <c r="E228" s="40"/>
      <c r="F228" s="40"/>
      <c r="G228" s="40"/>
      <c r="H228" s="40"/>
      <c r="I228" s="41"/>
      <c r="J228" s="41"/>
      <c r="K228" s="40"/>
      <c r="L228" s="40"/>
      <c r="M228" s="41"/>
      <c r="N228" s="41"/>
      <c r="O228" s="49"/>
      <c r="P228" s="49"/>
      <c r="Q228" s="50"/>
      <c r="R228" s="50"/>
      <c r="S228" s="50"/>
      <c r="U228" s="49"/>
      <c r="W228" s="464">
        <v>6</v>
      </c>
      <c r="X228" s="465" t="s">
        <v>1478</v>
      </c>
    </row>
    <row r="229" spans="2:24" s="248" customFormat="1" ht="12.75" hidden="1" customHeight="1">
      <c r="B229" s="39"/>
      <c r="C229" s="40"/>
      <c r="D229" s="40"/>
      <c r="E229" s="40"/>
      <c r="F229" s="40"/>
      <c r="G229" s="40"/>
      <c r="H229" s="40"/>
      <c r="I229" s="41"/>
      <c r="J229" s="41"/>
      <c r="K229" s="40"/>
      <c r="L229" s="40"/>
      <c r="M229" s="41"/>
      <c r="N229" s="41"/>
      <c r="O229" s="49"/>
      <c r="P229" s="49"/>
      <c r="Q229" s="50"/>
      <c r="R229" s="50"/>
      <c r="S229" s="50"/>
      <c r="U229" s="49"/>
    </row>
    <row r="230" spans="2:24" s="248" customFormat="1" ht="12.75" hidden="1" customHeight="1">
      <c r="B230" s="39"/>
      <c r="C230" s="40"/>
      <c r="D230" s="40"/>
      <c r="E230" s="40"/>
      <c r="F230" s="40"/>
      <c r="G230" s="40"/>
      <c r="H230" s="40"/>
      <c r="I230" s="41"/>
      <c r="J230" s="41"/>
      <c r="K230" s="40"/>
      <c r="L230" s="40"/>
      <c r="M230" s="41"/>
      <c r="N230" s="41"/>
      <c r="O230" s="49"/>
      <c r="P230" s="49"/>
      <c r="Q230" s="50"/>
      <c r="R230" s="50"/>
      <c r="S230" s="50"/>
      <c r="U230" s="49"/>
    </row>
    <row r="231" spans="2:24" s="248" customFormat="1" ht="38.25" hidden="1" customHeight="1">
      <c r="B231" s="532" t="s">
        <v>1723</v>
      </c>
      <c r="C231" s="532"/>
      <c r="D231" s="532"/>
      <c r="E231" s="532"/>
      <c r="F231" s="532"/>
      <c r="G231" s="532"/>
      <c r="H231" s="532"/>
      <c r="I231" s="532"/>
      <c r="J231" s="532"/>
      <c r="K231" s="532"/>
      <c r="L231" s="532"/>
      <c r="M231" s="532"/>
      <c r="N231" s="532"/>
      <c r="O231" s="532"/>
      <c r="P231" s="532"/>
      <c r="Q231" s="532"/>
      <c r="R231" s="532"/>
      <c r="S231" s="532"/>
      <c r="T231" s="532"/>
      <c r="U231" s="532"/>
      <c r="V231" s="532"/>
      <c r="W231" s="260" t="s">
        <v>2397</v>
      </c>
    </row>
    <row r="232" spans="2:24" s="248" customFormat="1" ht="38.25" hidden="1" customHeight="1">
      <c r="B232" s="532"/>
      <c r="C232" s="532"/>
      <c r="D232" s="532"/>
      <c r="E232" s="532"/>
      <c r="F232" s="532"/>
      <c r="G232" s="532"/>
      <c r="H232" s="532"/>
      <c r="I232" s="532"/>
      <c r="J232" s="532"/>
      <c r="K232" s="532"/>
      <c r="L232" s="532"/>
      <c r="M232" s="532"/>
      <c r="N232" s="532"/>
      <c r="O232" s="532"/>
      <c r="P232" s="532"/>
      <c r="Q232" s="532"/>
      <c r="R232" s="532"/>
      <c r="S232" s="532"/>
      <c r="T232" s="532"/>
      <c r="U232" s="532"/>
      <c r="V232" s="532"/>
    </row>
    <row r="233" spans="2:24" s="248" customFormat="1" ht="12.75" hidden="1" customHeight="1">
      <c r="B233" s="39"/>
      <c r="C233" s="40"/>
      <c r="D233" s="40"/>
      <c r="E233" s="40"/>
      <c r="F233" s="40"/>
      <c r="G233" s="40"/>
      <c r="H233" s="40"/>
      <c r="I233" s="41"/>
      <c r="J233" s="41"/>
      <c r="K233" s="40"/>
      <c r="L233" s="40"/>
      <c r="M233" s="41"/>
      <c r="N233" s="41"/>
      <c r="O233" s="49"/>
      <c r="P233" s="49"/>
      <c r="Q233" s="50"/>
      <c r="R233" s="50"/>
      <c r="S233" s="50"/>
      <c r="U233" s="49"/>
    </row>
    <row r="234" spans="2:24" s="248" customFormat="1" ht="38.25" hidden="1" customHeight="1">
      <c r="B234" s="532"/>
      <c r="C234" s="532"/>
      <c r="D234" s="532"/>
      <c r="E234" s="532"/>
      <c r="F234" s="532"/>
      <c r="G234" s="532"/>
      <c r="H234" s="532"/>
      <c r="I234" s="532"/>
      <c r="J234" s="532"/>
      <c r="K234" s="532"/>
      <c r="L234" s="532"/>
      <c r="M234" s="532"/>
      <c r="N234" s="532"/>
      <c r="O234" s="532"/>
      <c r="P234" s="532"/>
      <c r="Q234" s="532"/>
      <c r="R234" s="532"/>
      <c r="S234" s="532"/>
      <c r="T234" s="532"/>
      <c r="U234" s="532"/>
      <c r="V234" s="532"/>
    </row>
    <row r="235" spans="2:24" s="248" customFormat="1">
      <c r="B235" s="42" t="s">
        <v>1461</v>
      </c>
      <c r="C235" s="43" t="str">
        <f>CHOOSE(jezyk,n!A1318,n!B1318,n!C1318,n!D1318)</f>
        <v>POZOSTAŁE INFORMACJE</v>
      </c>
      <c r="D235" s="40"/>
      <c r="E235" s="40"/>
      <c r="F235" s="40"/>
      <c r="G235" s="40"/>
      <c r="H235" s="40"/>
      <c r="I235" s="41"/>
      <c r="J235" s="41"/>
      <c r="K235" s="40"/>
      <c r="L235" s="40"/>
      <c r="M235" s="41"/>
      <c r="N235" s="41"/>
      <c r="O235" s="49"/>
      <c r="P235" s="49"/>
      <c r="Q235" s="50"/>
      <c r="R235" s="50"/>
      <c r="S235" s="50"/>
      <c r="U235" s="49"/>
      <c r="W235" s="464">
        <v>6</v>
      </c>
      <c r="X235" s="465" t="s">
        <v>1478</v>
      </c>
    </row>
    <row r="236" spans="2:24" s="248" customFormat="1">
      <c r="B236" s="39"/>
      <c r="C236" s="40"/>
      <c r="D236" s="40"/>
      <c r="E236" s="40"/>
      <c r="F236" s="40"/>
      <c r="G236" s="40"/>
      <c r="H236" s="40"/>
      <c r="I236" s="41"/>
      <c r="J236" s="41"/>
      <c r="K236" s="40"/>
      <c r="L236" s="40"/>
      <c r="M236" s="41"/>
      <c r="N236" s="41"/>
      <c r="O236" s="49"/>
      <c r="P236" s="49"/>
      <c r="Q236" s="50"/>
      <c r="R236" s="50"/>
      <c r="S236" s="50"/>
      <c r="U236" s="49"/>
    </row>
    <row r="237" spans="2:24" s="248" customFormat="1" ht="25.5" customHeight="1">
      <c r="B237" s="532" t="s">
        <v>8789</v>
      </c>
      <c r="C237" s="532"/>
      <c r="D237" s="532"/>
      <c r="E237" s="532"/>
      <c r="F237" s="532"/>
      <c r="G237" s="532"/>
      <c r="H237" s="532"/>
      <c r="I237" s="532"/>
      <c r="J237" s="532"/>
      <c r="K237" s="532"/>
      <c r="L237" s="532"/>
      <c r="M237" s="532"/>
      <c r="N237" s="532"/>
      <c r="O237" s="532"/>
      <c r="P237" s="532"/>
      <c r="Q237" s="532"/>
      <c r="R237" s="532"/>
      <c r="S237" s="532"/>
      <c r="T237" s="532"/>
      <c r="U237" s="532"/>
      <c r="V237" s="532"/>
    </row>
    <row r="238" spans="2:24" s="248" customFormat="1" ht="12.75" customHeight="1">
      <c r="B238" s="39"/>
      <c r="C238" s="40"/>
      <c r="D238" s="40"/>
      <c r="E238" s="40"/>
      <c r="F238" s="40"/>
      <c r="G238" s="40"/>
      <c r="H238" s="40"/>
      <c r="I238" s="41"/>
      <c r="J238" s="41"/>
      <c r="K238" s="40"/>
      <c r="L238" s="40"/>
      <c r="M238" s="41"/>
      <c r="N238" s="41"/>
      <c r="O238" s="49"/>
      <c r="P238" s="49"/>
      <c r="Q238" s="50"/>
      <c r="R238" s="50"/>
      <c r="S238" s="50"/>
      <c r="U238" s="49"/>
    </row>
    <row r="239" spans="2:24" s="248" customFormat="1" ht="12" customHeight="1">
      <c r="B239" s="42" t="s">
        <v>1462</v>
      </c>
      <c r="C239" s="43" t="str">
        <f>CHOOSE(jezyk,n!A1304,n!B1304,n!C1304,n!D1300)</f>
        <v>PODSUMOWANIE</v>
      </c>
      <c r="D239" s="40"/>
      <c r="E239" s="40"/>
      <c r="F239" s="40"/>
      <c r="G239" s="40"/>
      <c r="H239" s="40"/>
      <c r="I239" s="41"/>
      <c r="J239" s="41"/>
      <c r="K239" s="40"/>
      <c r="L239" s="40"/>
      <c r="M239" s="41"/>
      <c r="N239" s="41"/>
      <c r="O239" s="49"/>
      <c r="P239" s="49"/>
      <c r="Q239" s="50"/>
      <c r="R239" s="50"/>
      <c r="S239" s="50"/>
      <c r="U239" s="49"/>
      <c r="W239" s="464">
        <v>6</v>
      </c>
      <c r="X239" s="465" t="s">
        <v>1478</v>
      </c>
    </row>
    <row r="240" spans="2:24" s="248" customFormat="1" ht="14.25" customHeight="1">
      <c r="B240" s="39"/>
      <c r="C240" s="40"/>
      <c r="D240" s="40"/>
      <c r="E240" s="40"/>
      <c r="F240" s="40"/>
      <c r="G240" s="40"/>
      <c r="H240" s="40"/>
      <c r="I240" s="41"/>
      <c r="J240" s="41"/>
      <c r="K240" s="40"/>
      <c r="L240" s="40"/>
      <c r="M240" s="41"/>
      <c r="N240" s="41"/>
      <c r="O240" s="49"/>
      <c r="P240" s="49"/>
      <c r="Q240" s="50"/>
      <c r="R240" s="50"/>
      <c r="S240" s="50"/>
      <c r="U240" s="49"/>
    </row>
    <row r="241" spans="2:22" s="459" customFormat="1">
      <c r="B241" s="479"/>
      <c r="C241" s="224"/>
      <c r="D241" s="224"/>
      <c r="E241" s="224"/>
      <c r="F241" s="224"/>
      <c r="G241" s="224"/>
      <c r="H241" s="224"/>
      <c r="I241" s="223"/>
      <c r="J241" s="223"/>
      <c r="K241" s="224"/>
      <c r="L241" s="224"/>
      <c r="M241" s="223"/>
      <c r="N241" s="223"/>
      <c r="O241" s="471"/>
      <c r="P241" s="471"/>
      <c r="Q241" s="216"/>
      <c r="R241" s="216"/>
      <c r="S241" s="216"/>
    </row>
    <row r="242" spans="2:22" s="459" customFormat="1" ht="38.25" customHeight="1">
      <c r="B242" s="543" t="str">
        <f>CHOOSE(jezyk,n!A1481,n!B1481,n!C1481,n!D1477)</f>
        <v xml:space="preserve">Znane naszej spółce fakty, z których najistotniejsze zostały przedstawione w niniejszym sprawozdaniu, wskazują, że sytuacja spółki nie budzi obaw, co do funkcjonowania w dającej się przewidzieć przyszłości. </v>
      </c>
      <c r="C242" s="543"/>
      <c r="D242" s="543"/>
      <c r="E242" s="543"/>
      <c r="F242" s="543"/>
      <c r="G242" s="543"/>
      <c r="H242" s="543"/>
      <c r="I242" s="543"/>
      <c r="J242" s="543"/>
      <c r="K242" s="543"/>
      <c r="L242" s="543"/>
      <c r="M242" s="543"/>
      <c r="N242" s="543"/>
      <c r="O242" s="543"/>
      <c r="P242" s="543"/>
      <c r="Q242" s="543"/>
      <c r="R242" s="543"/>
      <c r="S242" s="543"/>
      <c r="T242" s="543"/>
      <c r="U242" s="543"/>
      <c r="V242" s="543"/>
    </row>
    <row r="243" spans="2:22" s="459" customFormat="1" hidden="1">
      <c r="B243" s="479"/>
      <c r="C243" s="224"/>
      <c r="D243" s="224"/>
      <c r="E243" s="224"/>
      <c r="F243" s="224"/>
      <c r="G243" s="224"/>
      <c r="H243" s="224"/>
      <c r="I243" s="223"/>
      <c r="J243" s="223"/>
      <c r="K243" s="224"/>
      <c r="L243" s="224"/>
      <c r="M243" s="223"/>
      <c r="N243" s="223"/>
      <c r="O243" s="471"/>
      <c r="P243" s="471"/>
      <c r="Q243" s="216"/>
      <c r="R243" s="216"/>
      <c r="S243" s="216"/>
    </row>
    <row r="244" spans="2:22" s="459" customFormat="1" ht="38.25" hidden="1" customHeight="1">
      <c r="B244" s="543" t="str">
        <f>CHOOSE(jezyk,n!A1482,n!B1482,n!C1482,n!D1478)</f>
        <v>--</v>
      </c>
      <c r="C244" s="543"/>
      <c r="D244" s="543"/>
      <c r="E244" s="543"/>
      <c r="F244" s="543"/>
      <c r="G244" s="543"/>
      <c r="H244" s="543"/>
      <c r="I244" s="543"/>
      <c r="J244" s="543"/>
      <c r="K244" s="543"/>
      <c r="L244" s="543"/>
      <c r="M244" s="543"/>
      <c r="N244" s="543"/>
      <c r="O244" s="543"/>
      <c r="P244" s="543"/>
      <c r="Q244" s="543"/>
      <c r="R244" s="543"/>
      <c r="S244" s="543"/>
      <c r="T244" s="543"/>
      <c r="U244" s="543"/>
      <c r="V244" s="543"/>
    </row>
    <row r="245" spans="2:22" s="459" customFormat="1" ht="14.25" customHeight="1">
      <c r="B245" s="480"/>
      <c r="C245" s="480"/>
      <c r="D245" s="480"/>
      <c r="E245" s="480"/>
      <c r="F245" s="480"/>
      <c r="G245" s="480"/>
      <c r="H245" s="480"/>
      <c r="I245" s="480"/>
      <c r="J245" s="480"/>
      <c r="K245" s="480"/>
      <c r="L245" s="480"/>
      <c r="M245" s="480"/>
      <c r="N245" s="480"/>
      <c r="O245" s="480"/>
      <c r="P245" s="480"/>
      <c r="Q245" s="480"/>
      <c r="R245" s="480"/>
      <c r="S245" s="480"/>
      <c r="T245" s="480"/>
      <c r="U245" s="480"/>
      <c r="V245" s="480"/>
    </row>
    <row r="246" spans="2:22" s="459" customFormat="1" ht="14.25" customHeight="1">
      <c r="B246" s="480"/>
      <c r="C246" s="480"/>
      <c r="D246" s="480"/>
      <c r="E246" s="480"/>
      <c r="F246" s="480"/>
      <c r="G246" s="480"/>
      <c r="H246" s="480"/>
      <c r="I246" s="480"/>
      <c r="J246" s="480"/>
      <c r="K246" s="480"/>
      <c r="L246" s="480"/>
      <c r="M246" s="480"/>
      <c r="N246" s="480"/>
      <c r="O246" s="480"/>
      <c r="P246" s="480"/>
      <c r="Q246" s="480"/>
      <c r="R246" s="480"/>
      <c r="S246" s="480"/>
      <c r="T246" s="480"/>
      <c r="U246" s="480"/>
      <c r="V246" s="480"/>
    </row>
    <row r="247" spans="2:22" s="459" customFormat="1" ht="14.25" customHeight="1">
      <c r="B247" s="480"/>
      <c r="C247" s="480"/>
      <c r="D247" s="480"/>
      <c r="E247" s="480"/>
      <c r="F247" s="480"/>
      <c r="G247" s="480"/>
      <c r="H247" s="480"/>
      <c r="I247" s="480"/>
      <c r="J247" s="480"/>
      <c r="K247" s="480"/>
      <c r="L247" s="480"/>
      <c r="M247" s="480"/>
      <c r="N247" s="480"/>
      <c r="O247" s="480"/>
      <c r="P247" s="480"/>
      <c r="Q247" s="480"/>
      <c r="R247" s="480"/>
      <c r="S247" s="480"/>
      <c r="T247" s="480"/>
      <c r="U247" s="480"/>
      <c r="V247" s="480"/>
    </row>
    <row r="248" spans="2:22" s="459" customFormat="1">
      <c r="B248" s="542" t="str">
        <f>GA!D20 &amp;", " &amp;GA!D52</f>
        <v>Warszawa, 14.03.2025</v>
      </c>
      <c r="C248" s="542"/>
      <c r="D248" s="542"/>
      <c r="E248" s="542"/>
      <c r="F248" s="542"/>
      <c r="G248" s="542"/>
      <c r="H248" s="542"/>
      <c r="I248" s="542"/>
      <c r="J248" s="223"/>
      <c r="K248" s="224"/>
      <c r="L248" s="224"/>
      <c r="M248" s="223"/>
      <c r="N248" s="223"/>
      <c r="O248" s="49"/>
      <c r="P248" s="49"/>
      <c r="Q248" s="49"/>
      <c r="R248" s="49"/>
      <c r="S248" s="49"/>
      <c r="T248" s="49"/>
      <c r="U248" s="49"/>
      <c r="V248" s="49"/>
    </row>
    <row r="249" spans="2:22" s="459" customFormat="1">
      <c r="B249" s="479"/>
      <c r="C249" s="224"/>
      <c r="D249" s="224"/>
      <c r="E249" s="224"/>
      <c r="F249" s="224"/>
      <c r="G249" s="224"/>
      <c r="H249" s="224"/>
      <c r="I249" s="223"/>
      <c r="J249" s="223"/>
      <c r="K249" s="224"/>
      <c r="L249" s="224"/>
      <c r="M249" s="223"/>
      <c r="N249" s="223"/>
      <c r="O249" s="49"/>
      <c r="P249" s="49"/>
      <c r="Q249" s="49"/>
      <c r="R249" s="49"/>
      <c r="S249" s="49"/>
      <c r="T249" s="49"/>
      <c r="U249" s="49"/>
      <c r="V249" s="49"/>
    </row>
    <row r="250" spans="2:22" s="459" customFormat="1">
      <c r="B250" s="224" t="str">
        <f>nazwa_spolki</f>
        <v>Rhenus Digital Workforce Sp z o.o.</v>
      </c>
      <c r="C250" s="224"/>
      <c r="D250" s="224"/>
      <c r="E250" s="224"/>
      <c r="F250" s="224"/>
      <c r="G250" s="224"/>
      <c r="H250" s="224"/>
      <c r="I250" s="223"/>
      <c r="J250" s="223"/>
      <c r="K250" s="224"/>
      <c r="L250" s="226"/>
      <c r="M250" s="226"/>
      <c r="N250" s="226"/>
      <c r="O250" s="471"/>
      <c r="P250" s="224"/>
      <c r="Q250" s="226"/>
      <c r="R250" s="49"/>
      <c r="S250" s="49"/>
      <c r="T250" s="49"/>
      <c r="V250" s="49"/>
    </row>
    <row r="251" spans="2:22" s="459" customFormat="1">
      <c r="B251" s="479"/>
      <c r="C251" s="224"/>
      <c r="D251" s="224"/>
      <c r="E251" s="224"/>
      <c r="F251" s="224"/>
      <c r="G251" s="224"/>
      <c r="H251" s="224"/>
      <c r="I251" s="223"/>
      <c r="J251" s="223"/>
      <c r="K251" s="224"/>
      <c r="L251" s="224"/>
      <c r="M251" s="223"/>
      <c r="N251" s="451" t="s">
        <v>787</v>
      </c>
      <c r="O251" s="49"/>
      <c r="P251" s="49"/>
      <c r="Q251" s="49"/>
      <c r="R251" s="49"/>
      <c r="S251" s="49"/>
      <c r="T251" s="49"/>
      <c r="U251" s="49"/>
      <c r="V251" s="49"/>
    </row>
    <row r="252" spans="2:22" s="459" customFormat="1">
      <c r="B252" s="479"/>
      <c r="C252" s="224"/>
      <c r="D252" s="224"/>
      <c r="E252" s="224"/>
      <c r="F252" s="224"/>
      <c r="G252" s="224"/>
      <c r="H252" s="224"/>
      <c r="I252" s="223"/>
      <c r="J252" s="223"/>
      <c r="K252" s="224"/>
      <c r="L252" s="224"/>
      <c r="M252" s="223"/>
      <c r="N252" s="223"/>
      <c r="O252" s="49"/>
      <c r="P252" s="49"/>
      <c r="Q252" s="49"/>
      <c r="R252" s="49"/>
      <c r="S252" s="49"/>
      <c r="T252" s="49"/>
      <c r="U252" s="49" t="s">
        <v>8763</v>
      </c>
      <c r="V252" s="49"/>
    </row>
    <row r="253" spans="2:22" s="459" customFormat="1">
      <c r="B253" s="479"/>
      <c r="C253" s="224"/>
      <c r="D253" s="224"/>
      <c r="E253" s="224"/>
      <c r="F253" s="224"/>
      <c r="G253" s="224"/>
      <c r="H253" s="224"/>
      <c r="I253" s="223"/>
      <c r="J253" s="223"/>
      <c r="K253" s="224"/>
      <c r="L253" s="224"/>
      <c r="M253" s="223"/>
      <c r="N253" s="223"/>
      <c r="O253" s="49"/>
      <c r="P253" s="49"/>
      <c r="Q253" s="49"/>
      <c r="R253" s="49"/>
      <c r="S253" s="49"/>
      <c r="T253" s="49"/>
      <c r="U253" s="49"/>
      <c r="V253" s="49"/>
    </row>
    <row r="254" spans="2:22" s="459" customFormat="1">
      <c r="B254" s="533"/>
      <c r="C254" s="533"/>
      <c r="D254" s="533"/>
      <c r="E254" s="533"/>
      <c r="F254" s="533"/>
      <c r="G254" s="224"/>
      <c r="H254" s="224"/>
      <c r="I254" s="223"/>
      <c r="J254" s="223"/>
      <c r="K254" s="224"/>
      <c r="L254" s="224"/>
      <c r="M254" s="223"/>
      <c r="N254" s="223"/>
      <c r="O254" s="541"/>
      <c r="P254" s="541"/>
      <c r="Q254" s="541"/>
      <c r="R254" s="541"/>
      <c r="S254" s="541"/>
      <c r="T254" s="49"/>
      <c r="U254" s="49"/>
      <c r="V254" s="49"/>
    </row>
    <row r="255" spans="2:22" s="459" customFormat="1">
      <c r="B255" s="533"/>
      <c r="C255" s="533"/>
      <c r="D255" s="533"/>
      <c r="E255" s="533"/>
      <c r="F255" s="533"/>
      <c r="G255" s="224"/>
      <c r="H255" s="224"/>
      <c r="I255" s="223"/>
      <c r="J255" s="223"/>
      <c r="K255" s="224"/>
      <c r="L255" s="224"/>
      <c r="M255" s="223"/>
      <c r="N255" s="223"/>
      <c r="O255" s="41"/>
      <c r="P255" s="41"/>
      <c r="Q255" s="49"/>
      <c r="R255" s="49"/>
      <c r="S255" s="49"/>
      <c r="T255" s="49"/>
      <c r="U255" s="49"/>
      <c r="V255" s="49"/>
    </row>
    <row r="256" spans="2:22" s="459" customFormat="1">
      <c r="B256" s="533"/>
      <c r="C256" s="533"/>
      <c r="D256" s="533"/>
      <c r="E256" s="533"/>
      <c r="F256" s="533"/>
      <c r="G256" s="224"/>
      <c r="H256" s="224"/>
      <c r="I256" s="223"/>
      <c r="J256" s="223"/>
      <c r="K256" s="224"/>
      <c r="L256" s="224"/>
      <c r="M256" s="223"/>
      <c r="N256" s="223"/>
      <c r="O256" s="41"/>
      <c r="P256" s="41"/>
      <c r="Q256" s="49"/>
      <c r="R256" s="49"/>
      <c r="S256" s="49"/>
      <c r="T256" s="49"/>
      <c r="U256" s="49"/>
      <c r="V256" s="49"/>
    </row>
  </sheetData>
  <mergeCells count="84">
    <mergeCell ref="B255:F255"/>
    <mergeCell ref="B256:F256"/>
    <mergeCell ref="B237:V237"/>
    <mergeCell ref="B242:V242"/>
    <mergeCell ref="B244:V244"/>
    <mergeCell ref="B248:I248"/>
    <mergeCell ref="B254:F254"/>
    <mergeCell ref="O254:S254"/>
    <mergeCell ref="B234:V234"/>
    <mergeCell ref="B208:V208"/>
    <mergeCell ref="B209:V209"/>
    <mergeCell ref="B211:V211"/>
    <mergeCell ref="B212:V212"/>
    <mergeCell ref="C214:V214"/>
    <mergeCell ref="B215:V215"/>
    <mergeCell ref="B220:V220"/>
    <mergeCell ref="B223:V223"/>
    <mergeCell ref="B225:V225"/>
    <mergeCell ref="B231:V231"/>
    <mergeCell ref="B232:V232"/>
    <mergeCell ref="C205:V206"/>
    <mergeCell ref="B160:V160"/>
    <mergeCell ref="B162:V162"/>
    <mergeCell ref="B164:V164"/>
    <mergeCell ref="B171:V171"/>
    <mergeCell ref="C185:V185"/>
    <mergeCell ref="B190:E190"/>
    <mergeCell ref="F190:K190"/>
    <mergeCell ref="L190:M190"/>
    <mergeCell ref="N190:P190"/>
    <mergeCell ref="Q190:S190"/>
    <mergeCell ref="T190:V190"/>
    <mergeCell ref="B191:V191"/>
    <mergeCell ref="B198:V198"/>
    <mergeCell ref="B200:V200"/>
    <mergeCell ref="B202:V202"/>
    <mergeCell ref="D155:S155"/>
    <mergeCell ref="D138:S138"/>
    <mergeCell ref="D139:S139"/>
    <mergeCell ref="D141:S141"/>
    <mergeCell ref="D142:S142"/>
    <mergeCell ref="D144:S144"/>
    <mergeCell ref="D145:S145"/>
    <mergeCell ref="D147:S147"/>
    <mergeCell ref="D148:S148"/>
    <mergeCell ref="D150:S150"/>
    <mergeCell ref="D151:S151"/>
    <mergeCell ref="D154:S154"/>
    <mergeCell ref="D136:S136"/>
    <mergeCell ref="D117:S117"/>
    <mergeCell ref="D119:S119"/>
    <mergeCell ref="D121:S121"/>
    <mergeCell ref="D123:S123"/>
    <mergeCell ref="B124:V124"/>
    <mergeCell ref="D125:S125"/>
    <mergeCell ref="D127:S127"/>
    <mergeCell ref="D129:S129"/>
    <mergeCell ref="D131:S131"/>
    <mergeCell ref="B132:V132"/>
    <mergeCell ref="D135:S135"/>
    <mergeCell ref="D115:S115"/>
    <mergeCell ref="D68:R68"/>
    <mergeCell ref="D70:N70"/>
    <mergeCell ref="C80:V80"/>
    <mergeCell ref="C84:V84"/>
    <mergeCell ref="C88:V88"/>
    <mergeCell ref="C90:V90"/>
    <mergeCell ref="E96:M96"/>
    <mergeCell ref="E102:M102"/>
    <mergeCell ref="E104:M104"/>
    <mergeCell ref="D111:S111"/>
    <mergeCell ref="D113:S113"/>
    <mergeCell ref="D66:R66"/>
    <mergeCell ref="B1:V1"/>
    <mergeCell ref="H21:S21"/>
    <mergeCell ref="H22:S22"/>
    <mergeCell ref="H23:S23"/>
    <mergeCell ref="B47:E47"/>
    <mergeCell ref="D54:M54"/>
    <mergeCell ref="D56:H56"/>
    <mergeCell ref="D58:N58"/>
    <mergeCell ref="D60:N60"/>
    <mergeCell ref="D62:R62"/>
    <mergeCell ref="D64:R64"/>
  </mergeCells>
  <dataValidations count="1">
    <dataValidation type="list" allowBlank="1" showInputMessage="1" showErrorMessage="1" sqref="W193" xr:uid="{974B52AB-40A0-437A-B2C6-AD0DDE5ABA4D}">
      <formula1>"tak,nie"</formula1>
    </dataValidation>
  </dataValidations>
  <hyperlinks>
    <hyperlink ref="B1:V1" location="'spis treści'!A1" display="SPIS TREŚCI" xr:uid="{C7B5DF2E-82C0-4152-ABF2-910D0B07DD6D}"/>
    <hyperlink ref="D54:M54" location="SPRAWOZDANIE!A67" display="SPRAWOZDANIE!A67" xr:uid="{45DF294C-984E-4510-86EB-7A41CDF13792}"/>
    <hyperlink ref="D56:H56" location="SPRAWOZDANIE!A144" display="SPRAWOZDANIE!A144" xr:uid="{2E095C50-3EE9-46D5-AF57-BFCFDFA4A793}"/>
    <hyperlink ref="D58:N58" location="SPRAWOZDANIE!A155" display="SPRAWOZDANIE!A155" xr:uid="{506615F5-53BF-4E55-9CFB-B01D0E15C14A}"/>
    <hyperlink ref="D60:N60" location="SPRAWOZDANIE!A174" display="SPRAWOZDANIE!A174" xr:uid="{9EE317DE-9EDA-4374-83BF-7F0E4C108E7B}"/>
    <hyperlink ref="D70:N70" location="SPRAWOZDANIE!A495" display="SPRAWOZDANIE!A495" xr:uid="{4B0DC245-B4BD-440D-9E3C-96A88AD8592B}"/>
    <hyperlink ref="D62" location="SPRAWOZDANIE!A481" display="SPRAWOZDANIE!A481" xr:uid="{8D378C42-366D-4D0A-923D-B07E26C2712D}"/>
    <hyperlink ref="D70" location="SPRAWOZDANIE!A520" display="SPRAWOZDANIE!A520" xr:uid="{7D9897A7-A000-4237-B4B6-6763D6E25DFB}"/>
    <hyperlink ref="D64" location="SPRAWOZDANIE!A491" display="CZYNNIKI RYZYKA ZWIĄZANE Z PROWADZONĄ DZIAŁALNOŚCIĄ" xr:uid="{1F5A62DC-4755-4A74-A889-05D0483096DD}"/>
    <hyperlink ref="D66" location="SPRAWOZDANIE!A501" display="WAŻNIEJSZE OSIĄGNIĘCIA W DZIEDZINIE BADAŃ I ROZWOJU" xr:uid="{0F9F395B-C490-4E24-BEC0-0D81D6C31238}"/>
    <hyperlink ref="D68" location="SPRAWOZDANIE!A511" display="INFORMACJE O NABYCIU UDZIAŁÓW (AKCJI) WŁASNYCH" xr:uid="{3200ADE5-E2ED-466D-A0F9-A9F982C400E4}"/>
  </hyperlinks>
  <pageMargins left="0.59055118110236227" right="0.39370078740157483" top="0.98425196850393704" bottom="0.98425196850393704" header="0.51181102362204722" footer="0.51181102362204722"/>
  <pageSetup paperSize="9" orientation="portrait" r:id="rId1"/>
  <headerFooter alignWithMargins="0"/>
  <rowBreaks count="4" manualBreakCount="4">
    <brk id="46" min="1" max="21" man="1"/>
    <brk id="72" min="1" max="21" man="1"/>
    <brk id="167" min="1" max="21" man="1"/>
    <brk id="227" min="1" max="2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
    <tabColor rgb="FF00B0F0"/>
  </sheetPr>
  <dimension ref="A1:R80"/>
  <sheetViews>
    <sheetView showGridLines="0" view="pageBreakPreview" zoomScaleNormal="100" zoomScaleSheetLayoutView="100" workbookViewId="0">
      <selection activeCell="D18" sqref="D18"/>
    </sheetView>
  </sheetViews>
  <sheetFormatPr defaultColWidth="9.85546875" defaultRowHeight="12.75"/>
  <cols>
    <col min="1" max="1" width="9.85546875" style="52"/>
    <col min="2" max="2" width="38.85546875" style="52" customWidth="1"/>
    <col min="3" max="3" width="18.7109375" style="52" bestFit="1" customWidth="1"/>
    <col min="4" max="4" width="10.5703125" style="55" customWidth="1"/>
    <col min="5" max="6" width="10.85546875" style="52" bestFit="1" customWidth="1"/>
    <col min="7" max="7" width="14.140625" style="52" customWidth="1"/>
    <col min="8" max="11" width="9.85546875" style="52"/>
    <col min="12" max="12" width="28.140625" style="52" bestFit="1" customWidth="1"/>
    <col min="13" max="13" width="22.7109375" style="52" bestFit="1" customWidth="1"/>
    <col min="14" max="14" width="18.140625" style="52" bestFit="1" customWidth="1"/>
    <col min="15" max="15" width="24.140625" style="52" bestFit="1" customWidth="1"/>
    <col min="16" max="16" width="24.5703125" style="52" bestFit="1" customWidth="1"/>
    <col min="17" max="17" width="24.140625" style="52" bestFit="1" customWidth="1"/>
    <col min="18" max="16384" width="9.85546875" style="52"/>
  </cols>
  <sheetData>
    <row r="1" spans="2:16">
      <c r="B1" s="553" t="s">
        <v>1224</v>
      </c>
      <c r="C1" s="553"/>
      <c r="D1" s="553"/>
      <c r="E1" s="553"/>
      <c r="F1" s="553"/>
      <c r="G1" s="553"/>
      <c r="H1" s="553"/>
      <c r="I1" s="553"/>
    </row>
    <row r="2" spans="2:16">
      <c r="B2" s="53" t="str">
        <f>CHOOSE(jezyk,n!A3,n!B3,n!C3,n!D3)</f>
        <v>Reguły wprowadzania:</v>
      </c>
      <c r="C2" s="54"/>
      <c r="F2" s="56"/>
    </row>
    <row r="4" spans="2:16">
      <c r="B4" s="53" t="str">
        <f>CHOOSE(jezyk,n!A4,n!B4,n!C4,n!D4)</f>
        <v>pola do wypełnienia</v>
      </c>
      <c r="C4" s="53"/>
      <c r="D4" s="57"/>
    </row>
    <row r="5" spans="2:16">
      <c r="B5" s="53" t="str">
        <f>CHOOSE(jezyk,n!A5,n!B5,n!C5,n!D5)</f>
        <v>dane przeniesione z innego arkusza</v>
      </c>
      <c r="C5" s="53"/>
      <c r="D5" s="58"/>
    </row>
    <row r="6" spans="2:16">
      <c r="B6" s="53" t="str">
        <f>CHOOSE(jezyk,n!A6,n!B6,n!C6,n!D6)</f>
        <v>pola kontrolne</v>
      </c>
      <c r="C6" s="53"/>
      <c r="D6" s="59"/>
    </row>
    <row r="7" spans="2:16">
      <c r="B7" s="53" t="str">
        <f>CHOOSE(jezyk,n!A7,n!B7,n!C7,n!D7)</f>
        <v>formuły</v>
      </c>
      <c r="C7" s="53"/>
      <c r="D7" s="60"/>
    </row>
    <row r="8" spans="2:16" hidden="1">
      <c r="B8" s="53" t="s">
        <v>5604</v>
      </c>
      <c r="C8" s="53"/>
      <c r="D8" s="314"/>
    </row>
    <row r="9" spans="2:16">
      <c r="B9" s="53"/>
      <c r="C9" s="53"/>
      <c r="D9" s="61"/>
    </row>
    <row r="10" spans="2:16">
      <c r="B10" s="554" t="str">
        <f>CHOOSE(jezyk,n!A2,n!B2,n!C2,n!D2)</f>
        <v>UWAGA !!!  Dane z żółtych pól nie są tłumaczone automatycznie.</v>
      </c>
      <c r="C10" s="554"/>
      <c r="D10" s="554"/>
      <c r="E10" s="554"/>
      <c r="F10" s="554"/>
      <c r="G10" s="554"/>
      <c r="H10" s="554"/>
    </row>
    <row r="11" spans="2:16">
      <c r="C11" s="53"/>
      <c r="D11" s="62"/>
    </row>
    <row r="12" spans="2:16">
      <c r="B12" s="54" t="str">
        <f>CHOOSE(jezyk,n!A8,n!B8,n!C8,n!D8)</f>
        <v>Wprowadź odpowiednie dane:</v>
      </c>
      <c r="C12" s="53"/>
      <c r="D12" s="62"/>
    </row>
    <row r="13" spans="2:16">
      <c r="D13" s="63"/>
    </row>
    <row r="14" spans="2:16">
      <c r="B14" s="52" t="s">
        <v>1434</v>
      </c>
      <c r="C14" s="53"/>
      <c r="D14" s="64">
        <v>1</v>
      </c>
      <c r="L14" s="446"/>
      <c r="M14" s="271"/>
      <c r="N14" s="271"/>
      <c r="O14" s="271"/>
      <c r="P14" s="271"/>
    </row>
    <row r="15" spans="2:16">
      <c r="B15" s="52" t="s">
        <v>2557</v>
      </c>
      <c r="D15" s="264">
        <v>2024</v>
      </c>
      <c r="L15" s="447"/>
      <c r="M15" s="447"/>
      <c r="N15" s="447"/>
      <c r="O15" s="447"/>
      <c r="P15" s="447"/>
    </row>
    <row r="16" spans="2:16">
      <c r="D16" s="63"/>
      <c r="L16" s="270"/>
      <c r="M16" s="270"/>
      <c r="N16" s="271"/>
      <c r="O16" s="270"/>
      <c r="P16" s="270"/>
    </row>
    <row r="17" spans="1:18">
      <c r="B17" s="53" t="str">
        <f>CHOOSE(jezyk,n!A9,n!B9,n!C9,n!D9)</f>
        <v>nazwa Spółki</v>
      </c>
      <c r="C17" s="65"/>
      <c r="D17" s="57" t="s">
        <v>8791</v>
      </c>
      <c r="E17" s="66"/>
      <c r="F17" s="66"/>
      <c r="G17" s="53" t="s">
        <v>7024</v>
      </c>
      <c r="H17" s="390">
        <v>1</v>
      </c>
      <c r="L17" s="270"/>
      <c r="M17" s="270"/>
      <c r="N17" s="271"/>
      <c r="O17" s="270"/>
      <c r="P17" s="270"/>
    </row>
    <row r="18" spans="1:18">
      <c r="B18" s="53" t="str">
        <f>CHOOSE(jezyk,n!A10,n!B10,n!C10,n!D10)</f>
        <v>ulica i numer</v>
      </c>
      <c r="C18" s="65"/>
      <c r="D18" s="57" t="s">
        <v>8795</v>
      </c>
      <c r="E18" s="66"/>
      <c r="F18" s="66"/>
      <c r="G18" s="53"/>
      <c r="L18" s="270"/>
      <c r="M18" s="270"/>
      <c r="N18" s="271"/>
      <c r="O18" s="270"/>
      <c r="P18" s="270"/>
    </row>
    <row r="19" spans="1:18">
      <c r="B19" s="53" t="str">
        <f>CHOOSE(jezyk,n!A11,n!B11,n!C11,n!D11)</f>
        <v>kod pocztowy</v>
      </c>
      <c r="C19" s="65"/>
      <c r="D19" s="57" t="s">
        <v>8794</v>
      </c>
      <c r="E19" s="66"/>
      <c r="F19" s="66"/>
      <c r="G19" s="53"/>
      <c r="L19" s="270"/>
      <c r="M19" s="270"/>
      <c r="N19" s="271"/>
      <c r="O19" s="270"/>
      <c r="P19" s="270"/>
    </row>
    <row r="20" spans="1:18">
      <c r="B20" s="53" t="str">
        <f>CHOOSE(jezyk,n!A12,n!B12,n!C12,n!D12)</f>
        <v>siedziba</v>
      </c>
      <c r="C20" s="65"/>
      <c r="D20" s="57" t="s">
        <v>8793</v>
      </c>
      <c r="E20" s="66"/>
      <c r="F20" s="66"/>
      <c r="G20" s="66"/>
      <c r="H20" s="67" t="s">
        <v>312</v>
      </c>
    </row>
    <row r="21" spans="1:18">
      <c r="B21" s="53"/>
      <c r="C21" s="65"/>
      <c r="D21" s="65"/>
      <c r="E21" s="65"/>
      <c r="F21" s="65"/>
      <c r="G21" s="65"/>
      <c r="H21" s="65"/>
      <c r="L21" s="270"/>
      <c r="M21" s="270"/>
      <c r="N21" s="271"/>
      <c r="O21" s="270"/>
      <c r="P21" s="270"/>
    </row>
    <row r="22" spans="1:18">
      <c r="B22" s="53" t="s">
        <v>5267</v>
      </c>
      <c r="C22" s="65"/>
      <c r="D22" s="65" t="str">
        <f>CHOOSE(jezyk,n!A27,n!B27,n!C27,n!D27)</f>
        <v>Sprawozdanie finansowe sporządzone za rok obrotowy 2024</v>
      </c>
      <c r="E22" s="65"/>
      <c r="F22" s="65"/>
      <c r="G22" s="65"/>
      <c r="H22" s="65"/>
      <c r="L22" s="270"/>
      <c r="M22" s="270"/>
      <c r="N22" s="271"/>
      <c r="O22" s="270"/>
      <c r="P22" s="270"/>
    </row>
    <row r="23" spans="1:18" s="72" customFormat="1">
      <c r="B23" s="53"/>
      <c r="C23" s="378"/>
      <c r="D23" s="379"/>
      <c r="E23" s="378"/>
      <c r="F23" s="378"/>
      <c r="G23" s="378"/>
      <c r="H23" s="378"/>
      <c r="L23" s="380"/>
      <c r="M23" s="380"/>
      <c r="N23" s="381"/>
      <c r="O23" s="380"/>
      <c r="P23" s="380"/>
    </row>
    <row r="24" spans="1:18">
      <c r="B24" s="53" t="str">
        <f>CHOOSE(jezyk,n!A13,n!B13,n!C13,n!D13)</f>
        <v>Dzień bilansowy</v>
      </c>
      <c r="C24" s="53"/>
      <c r="D24" s="68" t="str">
        <f>(IF(D27&lt;10,"0"&amp;D27,D27)&amp;"."&amp;(IF(D26&lt;10,"0"&amp;D26,D26)&amp;"."&amp;D25))</f>
        <v>31.12.2024</v>
      </c>
      <c r="E24" s="69" t="s">
        <v>756</v>
      </c>
    </row>
    <row r="25" spans="1:18">
      <c r="B25" s="53" t="str">
        <f>CHOOSE(jezyk,n!A14,n!B14,n!C14,n!D14)</f>
        <v>rok</v>
      </c>
      <c r="C25" s="53"/>
      <c r="D25" s="70">
        <v>2024</v>
      </c>
      <c r="L25" s="448"/>
      <c r="M25" s="270"/>
      <c r="N25" s="270"/>
      <c r="O25" s="271"/>
      <c r="P25" s="271"/>
      <c r="Q25" s="271"/>
      <c r="R25" s="271"/>
    </row>
    <row r="26" spans="1:18">
      <c r="B26" s="53" t="str">
        <f>CHOOSE(jezyk,n!A15,n!B15,n!C15,n!D15)</f>
        <v>miesiąc</v>
      </c>
      <c r="C26" s="53"/>
      <c r="D26" s="71">
        <v>12</v>
      </c>
      <c r="L26" s="447"/>
      <c r="M26" s="447"/>
      <c r="N26" s="447"/>
      <c r="O26" s="447"/>
      <c r="P26" s="447"/>
      <c r="Q26" s="447"/>
      <c r="R26" s="449"/>
    </row>
    <row r="27" spans="1:18">
      <c r="B27" s="53" t="str">
        <f>CHOOSE(jezyk,n!A16,n!B16,n!C16,n!D16)</f>
        <v>dzień</v>
      </c>
      <c r="C27" s="53"/>
      <c r="D27" s="70">
        <v>31</v>
      </c>
      <c r="L27" s="270"/>
      <c r="M27" s="270"/>
      <c r="N27" s="270"/>
      <c r="O27" s="270"/>
      <c r="P27" s="270"/>
      <c r="Q27" s="270"/>
      <c r="R27" s="271"/>
    </row>
    <row r="28" spans="1:18">
      <c r="B28" s="53"/>
      <c r="D28" s="62"/>
      <c r="L28" s="270"/>
      <c r="M28" s="270"/>
      <c r="N28" s="270"/>
      <c r="O28" s="270"/>
      <c r="P28" s="270"/>
      <c r="Q28" s="270"/>
      <c r="R28" s="271"/>
    </row>
    <row r="29" spans="1:18">
      <c r="B29" s="53" t="str">
        <f>CHOOSE(jezyk,n!A17,n!B17,n!C17,n!D17)</f>
        <v>Rok obrotowy rozpoczyna się:</v>
      </c>
      <c r="D29" s="68" t="str">
        <f>(IF(D32&lt;10,"0"&amp;D32,D32)&amp;"."&amp;(IF(D31&lt;10,"0"&amp;D31,D31)&amp;"."&amp;D30))</f>
        <v>19.10.2023</v>
      </c>
      <c r="L29" s="270"/>
      <c r="M29" s="270"/>
      <c r="N29" s="270"/>
      <c r="O29" s="270"/>
      <c r="P29" s="270"/>
      <c r="Q29" s="270"/>
      <c r="R29" s="271"/>
    </row>
    <row r="30" spans="1:18">
      <c r="B30" s="53" t="str">
        <f>CHOOSE(jezyk,n!A14,n!B14,n!C14,n!D14)</f>
        <v>rok</v>
      </c>
      <c r="D30" s="70">
        <v>2023</v>
      </c>
      <c r="L30" s="270"/>
      <c r="M30" s="270"/>
      <c r="N30" s="270"/>
      <c r="O30" s="270"/>
      <c r="P30" s="270"/>
      <c r="Q30" s="270"/>
      <c r="R30" s="271"/>
    </row>
    <row r="31" spans="1:18">
      <c r="B31" s="53" t="str">
        <f>CHOOSE(jezyk,n!A15,n!B15,n!C15,n!D15)</f>
        <v>miesiąc</v>
      </c>
      <c r="D31" s="71">
        <v>10</v>
      </c>
      <c r="L31" s="270"/>
      <c r="M31" s="430"/>
      <c r="N31" s="430"/>
      <c r="O31" s="270"/>
      <c r="P31" s="270"/>
      <c r="Q31" s="270"/>
      <c r="R31" s="271"/>
    </row>
    <row r="32" spans="1:18" s="72" customFormat="1">
      <c r="A32" s="52"/>
      <c r="B32" s="53" t="str">
        <f>CHOOSE(jezyk,n!A16,n!B16,n!C16,n!D16)</f>
        <v>dzień</v>
      </c>
      <c r="C32" s="52"/>
      <c r="D32" s="70">
        <v>19</v>
      </c>
      <c r="E32" s="52"/>
      <c r="F32" s="52"/>
      <c r="G32" s="52"/>
      <c r="H32" s="52"/>
      <c r="I32" s="52"/>
      <c r="J32" s="52"/>
      <c r="L32" s="270"/>
      <c r="M32" s="270"/>
      <c r="N32" s="270"/>
      <c r="O32" s="270"/>
      <c r="P32" s="270"/>
      <c r="Q32" s="270"/>
      <c r="R32" s="271"/>
    </row>
    <row r="33" spans="1:10">
      <c r="A33" s="72"/>
      <c r="B33" s="53"/>
      <c r="C33" s="72"/>
      <c r="D33" s="73"/>
      <c r="E33" s="72"/>
      <c r="F33" s="72"/>
      <c r="G33" s="72"/>
      <c r="H33" s="72"/>
      <c r="I33" s="72"/>
      <c r="J33" s="72"/>
    </row>
    <row r="34" spans="1:10" hidden="1">
      <c r="B34" s="53" t="str">
        <f>CHOOSE(jezyk,n!A18,n!B18,n!C18,n!D18)</f>
        <v>Poprzedni dzień bilansowy</v>
      </c>
      <c r="D34" s="68" t="str">
        <f>(IF(D37&lt;10,"0"&amp;D37,D37)&amp;"."&amp;(IF(D36&lt;10,"0"&amp;D36,D36)&amp;"."&amp;D35))</f>
        <v>31.12.2023</v>
      </c>
      <c r="E34" s="68" t="str">
        <f>(IF(E37&lt;10,"0"&amp;E37,E37)&amp;"."&amp;(IF(E36&lt;10,"0"&amp;E36,E36)&amp;"."&amp;E35))</f>
        <v>01.01.2023</v>
      </c>
    </row>
    <row r="35" spans="1:10" hidden="1">
      <c r="B35" s="53" t="str">
        <f>CHOOSE(jezyk,n!A14,n!B14,n!C14,n!D14)</f>
        <v>rok</v>
      </c>
      <c r="D35" s="272">
        <f>D25-1</f>
        <v>2023</v>
      </c>
      <c r="E35" s="272">
        <f>D35</f>
        <v>2023</v>
      </c>
      <c r="F35" s="75"/>
      <c r="G35" s="76"/>
    </row>
    <row r="36" spans="1:10" hidden="1">
      <c r="B36" s="53" t="str">
        <f>CHOOSE(jezyk,n!A15,n!B15,n!C15,n!D15)</f>
        <v>miesiąc</v>
      </c>
      <c r="D36" s="77">
        <f>D26</f>
        <v>12</v>
      </c>
      <c r="E36" s="79">
        <v>1</v>
      </c>
    </row>
    <row r="37" spans="1:10" hidden="1">
      <c r="B37" s="53" t="str">
        <f>CHOOSE(jezyk,n!A16,n!B16,n!C16,n!D16)</f>
        <v>dzień</v>
      </c>
      <c r="D37" s="74">
        <f>D27</f>
        <v>31</v>
      </c>
      <c r="E37" s="78">
        <v>1</v>
      </c>
    </row>
    <row r="38" spans="1:10" hidden="1">
      <c r="D38" s="62"/>
    </row>
    <row r="39" spans="1:10" hidden="1">
      <c r="B39" s="52" t="str">
        <f>CHOOSE(jezyk,n!A19,n!B19,n!C19,n!D19)</f>
        <v>Dzień bilansowy sprzed 2 lat</v>
      </c>
      <c r="D39" s="68" t="str">
        <f>(IF(D42&lt;10,"0"&amp;D42,D42)&amp;"."&amp;(IF(D41&lt;10,"0"&amp;D41,D41)&amp;"."&amp;D40))</f>
        <v>31.12.2022</v>
      </c>
      <c r="E39" s="68" t="str">
        <f>(IF(E42&lt;10,"0"&amp;E42,E42)&amp;"."&amp;(IF(E41&lt;10,"0"&amp;E41,E41)&amp;"."&amp;E40))</f>
        <v>01.01.2022</v>
      </c>
    </row>
    <row r="40" spans="1:10" hidden="1">
      <c r="B40" s="53" t="str">
        <f>CHOOSE(jezyk,n!A14,n!B14,n!C14,n!D14)</f>
        <v>rok</v>
      </c>
      <c r="D40" s="272">
        <f>D35-1</f>
        <v>2022</v>
      </c>
      <c r="E40" s="272">
        <f>D40</f>
        <v>2022</v>
      </c>
    </row>
    <row r="41" spans="1:10" hidden="1">
      <c r="B41" s="53" t="str">
        <f>CHOOSE(jezyk,n!A15,n!B15,n!C15,n!D15)</f>
        <v>miesiąc</v>
      </c>
      <c r="D41" s="79">
        <f>D36</f>
        <v>12</v>
      </c>
      <c r="E41" s="79">
        <v>1</v>
      </c>
    </row>
    <row r="42" spans="1:10" hidden="1">
      <c r="B42" s="53" t="str">
        <f>CHOOSE(jezyk,n!A16,n!B16,n!C16,n!D16)</f>
        <v>dzień</v>
      </c>
      <c r="D42" s="78">
        <f>D37</f>
        <v>31</v>
      </c>
      <c r="E42" s="78">
        <v>1</v>
      </c>
    </row>
    <row r="43" spans="1:10" hidden="1">
      <c r="D43" s="62"/>
    </row>
    <row r="44" spans="1:10">
      <c r="B44" s="52" t="str">
        <f>CHOOSE(jezyk,n!A20,n!B20,n!C20,n!D20)</f>
        <v>Spółka sporządza rachunek zysków i strat w wersji</v>
      </c>
      <c r="D44" s="52"/>
      <c r="H44" s="80"/>
      <c r="I44" s="80"/>
    </row>
    <row r="45" spans="1:10">
      <c r="B45" s="52" t="str">
        <f>IF(wrach=1,CHOOSE(jezyk,n!A21,n!B21,n!C21,n!D21),CHOOSE(jezyk,n!A22,n!B22,n!C22,n!D22))</f>
        <v>porównawczej</v>
      </c>
      <c r="D45" s="81">
        <v>1</v>
      </c>
      <c r="H45" s="80"/>
      <c r="I45" s="80"/>
    </row>
    <row r="46" spans="1:10">
      <c r="D46" s="62"/>
    </row>
    <row r="47" spans="1:10">
      <c r="B47" s="52" t="str">
        <f>CHOOSE(jezyk,n!A23,n!B23,n!C23,n!D23)</f>
        <v>Spółka sporządza CF w wersji</v>
      </c>
      <c r="D47" s="62"/>
    </row>
    <row r="48" spans="1:10">
      <c r="B48" s="52" t="str">
        <f>IF(wCF=0,CHOOSE(jezyk,n!A24,n!B24,n!C24,n!D24),IF(wCF=1,CHOOSE(jezyk,n!A25,n!B25,n!C25,n!D25),CHOOSE(jezyk,n!A26,n!B26,n!C26,n!D26)))</f>
        <v>nie sporządza</v>
      </c>
      <c r="D48" s="82">
        <v>0</v>
      </c>
    </row>
    <row r="49" spans="2:4">
      <c r="D49" s="62"/>
    </row>
    <row r="50" spans="2:4">
      <c r="B50" s="52" t="s">
        <v>5712</v>
      </c>
      <c r="D50" s="382">
        <f>IF(wCF=0,0,1)</f>
        <v>0</v>
      </c>
    </row>
    <row r="51" spans="2:4">
      <c r="D51" s="62"/>
    </row>
    <row r="52" spans="2:4">
      <c r="B52" s="52" t="str">
        <f>CHOOSE(jezyk,n!A28,n!B28,n!C28,n!D28)</f>
        <v>Data sporządzenia sprawozdania finansowego</v>
      </c>
      <c r="D52" s="68" t="str">
        <f>(IF(D55&lt;10,"0"&amp;D55,D55)&amp;"."&amp;(IF(D54&lt;10,"0"&amp;D54,D54)&amp;"."&amp;D53))</f>
        <v>14.03.2025</v>
      </c>
    </row>
    <row r="53" spans="2:4">
      <c r="B53" s="53" t="str">
        <f>CHOOSE(jezyk,n!A14,n!B14,n!C14,n!D14)</f>
        <v>rok</v>
      </c>
      <c r="D53" s="70">
        <v>2025</v>
      </c>
    </row>
    <row r="54" spans="2:4">
      <c r="B54" s="53" t="str">
        <f>CHOOSE(jezyk,n!A15,n!B15,n!C15,n!D15)</f>
        <v>miesiąc</v>
      </c>
      <c r="D54" s="71">
        <v>3</v>
      </c>
    </row>
    <row r="55" spans="2:4" ht="12" customHeight="1">
      <c r="B55" s="53" t="str">
        <f>CHOOSE(jezyk,n!A16,n!B16,n!C16,n!D16)</f>
        <v>dzień</v>
      </c>
      <c r="D55" s="83">
        <v>14</v>
      </c>
    </row>
    <row r="57" spans="2:4">
      <c r="B57" s="274" t="s">
        <v>6775</v>
      </c>
    </row>
    <row r="59" spans="2:4">
      <c r="B59" s="52" t="s">
        <v>5352</v>
      </c>
      <c r="D59" s="390" t="s">
        <v>6773</v>
      </c>
    </row>
    <row r="60" spans="2:4">
      <c r="B60" s="52" t="s">
        <v>5353</v>
      </c>
      <c r="D60" s="390" t="s">
        <v>6773</v>
      </c>
    </row>
    <row r="61" spans="2:4">
      <c r="B61" s="52" t="s">
        <v>6774</v>
      </c>
      <c r="D61" s="390" t="s">
        <v>6773</v>
      </c>
    </row>
    <row r="62" spans="2:4">
      <c r="B62" s="274" t="str">
        <f>IF(AND(D59="TAK",D60="NIE",D61="TAK"),"WYPEŁNIJ NOTĘ NR 12. W TAKIM PRZYPADKU NIE JEST KONIECZNE SPORZĄDZANIE SZD","SPÓŁKA POWINNA SPORZĄDZIĆ SPRAWOZDANIE Z DZIAŁALNOŚCI")</f>
        <v>SPÓŁKA POWINNA SPORZĄDZIĆ SPRAWOZDANIE Z DZIAŁALNOŚCI</v>
      </c>
    </row>
    <row r="64" spans="2:4">
      <c r="B64" s="340" t="s">
        <v>5720</v>
      </c>
      <c r="C64" s="339"/>
    </row>
    <row r="65" spans="2:15">
      <c r="B65" s="341"/>
      <c r="C65" s="341"/>
      <c r="D65" s="342"/>
      <c r="E65" s="343"/>
      <c r="F65" s="343"/>
      <c r="G65" s="343"/>
      <c r="H65" s="343"/>
    </row>
    <row r="66" spans="2:15">
      <c r="B66" s="555" t="s">
        <v>5640</v>
      </c>
      <c r="C66" s="555"/>
      <c r="D66" s="555"/>
      <c r="E66" s="343"/>
      <c r="F66" s="343"/>
      <c r="G66" s="343"/>
      <c r="H66" s="343"/>
    </row>
    <row r="67" spans="2:15">
      <c r="B67" s="339" t="s">
        <v>8698</v>
      </c>
      <c r="C67" s="445"/>
      <c r="D67" s="445"/>
      <c r="E67" s="343"/>
      <c r="F67" s="344" t="s">
        <v>4440</v>
      </c>
      <c r="G67" s="343"/>
      <c r="H67" s="343"/>
    </row>
    <row r="68" spans="2:15">
      <c r="B68" s="339" t="s">
        <v>5719</v>
      </c>
      <c r="C68" s="341"/>
      <c r="D68" s="342"/>
      <c r="E68" s="343"/>
      <c r="F68" s="344" t="s">
        <v>4441</v>
      </c>
      <c r="G68" s="384" t="s">
        <v>6960</v>
      </c>
      <c r="H68" s="385">
        <f>IF(F68="nie",0,1)</f>
        <v>0</v>
      </c>
      <c r="I68" s="261"/>
      <c r="L68" s="441"/>
      <c r="M68" s="441"/>
      <c r="N68" s="441"/>
      <c r="O68" s="441"/>
    </row>
    <row r="69" spans="2:15">
      <c r="B69" s="52" t="s">
        <v>6776</v>
      </c>
      <c r="C69" s="341"/>
      <c r="D69" s="342"/>
      <c r="E69" s="343"/>
      <c r="F69" s="348">
        <v>1</v>
      </c>
      <c r="G69" s="343"/>
      <c r="H69" s="343"/>
    </row>
    <row r="70" spans="2:15">
      <c r="B70" s="52" t="s">
        <v>6852</v>
      </c>
      <c r="F70" s="344" t="s">
        <v>4441</v>
      </c>
      <c r="G70" s="343"/>
      <c r="H70" s="343"/>
    </row>
    <row r="74" spans="2:15">
      <c r="I74" s="269"/>
    </row>
    <row r="76" spans="2:15">
      <c r="I76" s="269"/>
    </row>
    <row r="80" spans="2:15">
      <c r="I80" s="269"/>
    </row>
  </sheetData>
  <autoFilter ref="G17" xr:uid="{00000000-0009-0000-0000-000005000000}"/>
  <mergeCells count="3">
    <mergeCell ref="B1:I1"/>
    <mergeCell ref="B10:H10"/>
    <mergeCell ref="B66:D66"/>
  </mergeCells>
  <phoneticPr fontId="13" type="noConversion"/>
  <dataValidations xWindow="535" yWindow="553" count="21">
    <dataValidation type="list" allowBlank="1" showInputMessage="1" showErrorMessage="1" error="wpisz liczbę z zakresu 1-12" promptTitle="Miesiąc" prompt="Podaj wartość między 1, a 12 (włącznie)" sqref="D26 D31 D36:E36 D54 E41" xr:uid="{00000000-0002-0000-0500-000000000000}">
      <formula1>"1,2,3,4,5,6,7,8,9,10,11,12"</formula1>
    </dataValidation>
    <dataValidation type="list" allowBlank="1" showInputMessage="1" showErrorMessage="1" errorTitle="Nieprawidłowa wartość." error="Wybierz:_x000a_1 - język polski_x000a_2 - Deutsch_x000a_3 - english_x000a_4 - pozycja wolna (nieaktywne)" promptTitle="Wybierz język" prompt="1 - język polski_x000a_2 - Deutsch_x000a_3 - english_x000a_4 - pozycja wolna (nieaktywna)_x000a_" sqref="D14" xr:uid="{00000000-0002-0000-0500-000001000000}">
      <formula1>"1,2,3,4"</formula1>
    </dataValidation>
    <dataValidation type="list" allowBlank="1" showInputMessage="1" showErrorMessage="1" promptTitle="Dzień bilansowy" prompt="Podaj wartość między 28, a 31 (włącznie)" sqref="D27" xr:uid="{00000000-0002-0000-0500-000002000000}">
      <formula1>"28,29,30,31"</formula1>
    </dataValidation>
    <dataValidation type="decimal" allowBlank="1" showInputMessage="1" showErrorMessage="1" promptTitle="Dzień bilansowy" prompt="Podaj wartość między 1, a 31 (włącznie)" sqref="D37 D42" xr:uid="{00000000-0002-0000-0500-000003000000}">
      <formula1>1</formula1>
      <formula2>31</formula2>
    </dataValidation>
    <dataValidation type="list" allowBlank="1" showInputMessage="1" showErrorMessage="1" error="Wprowadź:_x000a_1 - dla wersji porównawczej rachunku zysków i strat,_x000a_2 - dla wersji kalkulacyjnej rachunku zysków i strat" prompt="1 - porównawczej, Gesamtkostenverfahren, nature_x000a_2 - kalkulacyjnej, Umsatzkostenverfahren, function" sqref="D45" xr:uid="{00000000-0002-0000-0500-000004000000}">
      <formula1>"1,2"</formula1>
    </dataValidation>
    <dataValidation type="list" operator="equal" allowBlank="1" showInputMessage="1" showErrorMessage="1" prompt="siedzibą: jest (np. Warszawa); są (np. Tychy)" sqref="H20" xr:uid="{00000000-0002-0000-0500-000005000000}">
      <formula1>"jest,są"</formula1>
    </dataValidation>
    <dataValidation type="list" allowBlank="1" showInputMessage="1" showErrorMessage="1" prompt="0- nie dotyczy; betrifft nicht; not applicable_x000a_1- bezpośredniej, direkte, direct_x000a_2- pośredniej, indirekte, indirect " sqref="D48" xr:uid="{00000000-0002-0000-0500-000006000000}">
      <formula1>"0,1,2"</formula1>
    </dataValidation>
    <dataValidation type="list" allowBlank="1" showInputMessage="1" showErrorMessage="1" promptTitle="Miesiąc" prompt="Podaj wartość między 1, a 12 (włącznie)" sqref="D41" xr:uid="{00000000-0002-0000-0500-000007000000}">
      <formula1>"1,2,3,4,5,6,7,8,9,10,11,12"</formula1>
    </dataValidation>
    <dataValidation type="decimal" allowBlank="1" showInputMessage="1" showErrorMessage="1" promptTitle="Dzień bilansowy" prompt="Podaj wartość między 28, a 31 (włącznie)" sqref="D32 E37 E42" xr:uid="{00000000-0002-0000-0500-000008000000}">
      <formula1>1</formula1>
      <formula2>31</formula2>
    </dataValidation>
    <dataValidation type="list" allowBlank="1" showInputMessage="1" showErrorMessage="1" promptTitle="Rok badany" prompt="Podaj wartość między 1997, a rokiem bieżącym (włącznie)" sqref="D35:E35 D40:E40" xr:uid="{00000000-0002-0000-0500-000009000000}">
      <formula1>"2013,2014,2015,2016,2017,2018,2019,2020"</formula1>
    </dataValidation>
    <dataValidation type="list" allowBlank="1" showInputMessage="1" showErrorMessage="1" sqref="D59:D61" xr:uid="{00000000-0002-0000-0500-00000A000000}">
      <formula1>"TAK,NIE"</formula1>
    </dataValidation>
    <dataValidation type="list" allowBlank="1" showInputMessage="1" showErrorMessage="1" prompt="0- nie sporządza_x000a_1- sporządza" sqref="D50" xr:uid="{00000000-0002-0000-0500-00000B000000}">
      <formula1>"0,1"</formula1>
    </dataValidation>
    <dataValidation type="list" allowBlank="1" showInputMessage="1" showErrorMessage="1" promptTitle="Rok badany" prompt="Podaj wartość między 1997, a rokiem bieżącym (włącznie)" sqref="D53" xr:uid="{00000000-0002-0000-0500-00000C000000}">
      <formula1>"2018,2019,2020,2021,2022,2023,2024,2025,2026,2027"</formula1>
    </dataValidation>
    <dataValidation type="list" allowBlank="1" showInputMessage="1" showErrorMessage="1" prompt="0 - nie dotyczy_x000a_1 - FIFO_x000a_2 - średnia ważona_x000a_" sqref="F69" xr:uid="{00000000-0002-0000-0500-00000D000000}">
      <formula1>"0,1,2"</formula1>
    </dataValidation>
    <dataValidation allowBlank="1" showInputMessage="1" showErrorMessage="1" prompt="Podaj nazwę skróconą klienta, będzie używana do nazewnictwa plików generowanych przez makra" sqref="D23" xr:uid="{00000000-0002-0000-0500-00000E000000}"/>
    <dataValidation type="list" allowBlank="1" showInputMessage="1" showErrorMessage="1" promptTitle="Podaj metodę połączenia" prompt="0 - nie dotyczy_x000a_1 - łączenia udziałów_x000a_2 - metoda nabycia" sqref="H68" xr:uid="{00000000-0002-0000-0500-00000F000000}">
      <formula1>"0,1,2"</formula1>
    </dataValidation>
    <dataValidation type="list" allowBlank="1" showInputMessage="1" showErrorMessage="1" prompt="tak - spółka nie sporządza SzD_x000a_nie - spółka sporządza SzD" sqref="F70" xr:uid="{00000000-0002-0000-0500-000010000000}">
      <formula1>"tak,nie"</formula1>
    </dataValidation>
    <dataValidation type="list" allowBlank="1" showInputMessage="1" showErrorMessage="1" prompt="1- Sp. z o.o._x000a_2 - SA_x000a_3 - inne" sqref="H17" xr:uid="{00000000-0002-0000-0500-000011000000}">
      <formula1>"1,2,3"</formula1>
    </dataValidation>
    <dataValidation type="list" allowBlank="1" showInputMessage="1" showErrorMessage="1" sqref="F67:F68" xr:uid="{00000000-0002-0000-0500-000012000000}">
      <formula1>"tak,nie"</formula1>
    </dataValidation>
    <dataValidation type="list" allowBlank="1" showInputMessage="1" showErrorMessage="1" promptTitle="Rok badany" prompt="Podaj wartość między 1997, a rokiem bieżącym (włącznie)" sqref="D25" xr:uid="{13EB622D-DB7C-47A7-A173-7F393938F724}">
      <formula1>"2021,2022,2023,2024,2025,2026,2027,2028,2029"</formula1>
    </dataValidation>
    <dataValidation type="list" allowBlank="1" showInputMessage="1" showErrorMessage="1" promptTitle="Rok badany" prompt="Podaj wartość między 1997, a rokiem bieżącym (włącznie)" sqref="D30" xr:uid="{8F4ACE0B-BCC4-4FFB-A626-C2B81FD3CF55}">
      <formula1>"2020,2021,2022,2023,2024,2025,2026,2027,2028,2029"</formula1>
    </dataValidation>
  </dataValidations>
  <hyperlinks>
    <hyperlink ref="B1:I1" location="'spis treści'!A1" display="SPIS TREŚCI" xr:uid="{00000000-0004-0000-0500-000000000000}"/>
  </hyperlinks>
  <printOptions horizontalCentered="1" verticalCentered="1"/>
  <pageMargins left="0.78740157480314965" right="0.78740157480314965" top="0.98425196850393704" bottom="0.98425196850393704" header="0.51181102362204722" footer="0.51181102362204722"/>
  <pageSetup paperSize="9" scale="70" orientation="portrait" horizontalDpi="360" verticalDpi="360" r:id="rId1"/>
  <headerFooter>
    <oddHeader>&amp;C wprowadzenie&amp;R&amp;"GoldenOldStyle,Regular"&amp;24Rödl &amp;&amp; Partner</oddHeader>
    <oddFooter>&amp;R&amp;F
&amp;D</oddFooter>
  </headerFooter>
  <ignoredErrors>
    <ignoredError sqref="D34 D29 D24 D52"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0">
    <tabColor rgb="FFFF0000"/>
  </sheetPr>
  <dimension ref="A1:K1581"/>
  <sheetViews>
    <sheetView showGridLines="0" topLeftCell="A1449" zoomScale="115" zoomScaleNormal="115" workbookViewId="0">
      <selection activeCell="B1461" sqref="B1461"/>
    </sheetView>
  </sheetViews>
  <sheetFormatPr defaultColWidth="7.85546875" defaultRowHeight="12.75"/>
  <cols>
    <col min="1" max="1" width="42.85546875" style="247" customWidth="1"/>
    <col min="2" max="2" width="40" style="27" customWidth="1"/>
    <col min="3" max="3" width="43" style="243" customWidth="1"/>
    <col min="4" max="4" width="26.42578125" style="243" customWidth="1"/>
    <col min="5" max="5" width="30.28515625" style="243" customWidth="1"/>
    <col min="6" max="6" width="30.5703125" style="243" customWidth="1"/>
    <col min="7" max="7" width="63.7109375" style="243" customWidth="1"/>
    <col min="8" max="16384" width="7.85546875" style="243"/>
  </cols>
  <sheetData>
    <row r="1" spans="1:4" ht="13.5" thickBot="1">
      <c r="A1" s="557" t="s">
        <v>977</v>
      </c>
      <c r="B1" s="557"/>
      <c r="C1" s="558"/>
    </row>
    <row r="2" spans="1:4" ht="25.5">
      <c r="A2" s="276" t="s">
        <v>1448</v>
      </c>
      <c r="B2" s="255" t="s">
        <v>1525</v>
      </c>
      <c r="C2" s="276" t="s">
        <v>1850</v>
      </c>
      <c r="D2" s="276"/>
    </row>
    <row r="3" spans="1:4">
      <c r="A3" s="247" t="s">
        <v>131</v>
      </c>
      <c r="B3" s="255" t="s">
        <v>1326</v>
      </c>
      <c r="C3" s="243" t="s">
        <v>989</v>
      </c>
    </row>
    <row r="4" spans="1:4">
      <c r="A4" s="247" t="s">
        <v>503</v>
      </c>
      <c r="B4" s="48" t="s">
        <v>1526</v>
      </c>
      <c r="C4" s="243" t="s">
        <v>718</v>
      </c>
    </row>
    <row r="5" spans="1:4">
      <c r="A5" s="247" t="s">
        <v>978</v>
      </c>
      <c r="B5" s="48" t="s">
        <v>1327</v>
      </c>
      <c r="C5" s="243" t="s">
        <v>197</v>
      </c>
    </row>
    <row r="6" spans="1:4">
      <c r="A6" s="247" t="s">
        <v>979</v>
      </c>
      <c r="B6" s="48" t="s">
        <v>1328</v>
      </c>
      <c r="C6" s="243" t="s">
        <v>134</v>
      </c>
    </row>
    <row r="7" spans="1:4">
      <c r="A7" s="247" t="s">
        <v>980</v>
      </c>
      <c r="B7" s="48" t="s">
        <v>1329</v>
      </c>
      <c r="C7" s="243" t="s">
        <v>1432</v>
      </c>
    </row>
    <row r="8" spans="1:4">
      <c r="A8" s="247" t="s">
        <v>1411</v>
      </c>
      <c r="B8" s="48" t="s">
        <v>1330</v>
      </c>
      <c r="C8" s="243" t="s">
        <v>198</v>
      </c>
    </row>
    <row r="9" spans="1:4">
      <c r="A9" s="247" t="s">
        <v>982</v>
      </c>
      <c r="B9" s="48" t="s">
        <v>136</v>
      </c>
      <c r="C9" s="243" t="s">
        <v>1426</v>
      </c>
    </row>
    <row r="10" spans="1:4">
      <c r="A10" s="247" t="s">
        <v>981</v>
      </c>
      <c r="B10" s="48" t="s">
        <v>1331</v>
      </c>
      <c r="C10" s="243" t="s">
        <v>1427</v>
      </c>
    </row>
    <row r="11" spans="1:4">
      <c r="A11" s="247" t="s">
        <v>983</v>
      </c>
      <c r="B11" s="48" t="s">
        <v>1332</v>
      </c>
      <c r="C11" s="243" t="s">
        <v>199</v>
      </c>
    </row>
    <row r="12" spans="1:4">
      <c r="A12" s="247" t="s">
        <v>984</v>
      </c>
      <c r="B12" s="48" t="s">
        <v>1333</v>
      </c>
      <c r="C12" s="243" t="s">
        <v>1428</v>
      </c>
    </row>
    <row r="13" spans="1:4">
      <c r="A13" s="247" t="s">
        <v>132</v>
      </c>
      <c r="B13" s="48" t="s">
        <v>1334</v>
      </c>
      <c r="C13" s="243" t="s">
        <v>89</v>
      </c>
    </row>
    <row r="14" spans="1:4">
      <c r="A14" s="247" t="s">
        <v>985</v>
      </c>
      <c r="B14" s="48" t="s">
        <v>1335</v>
      </c>
      <c r="C14" s="243" t="s">
        <v>1429</v>
      </c>
    </row>
    <row r="15" spans="1:4">
      <c r="A15" s="247" t="s">
        <v>986</v>
      </c>
      <c r="B15" s="48" t="s">
        <v>1336</v>
      </c>
      <c r="C15" s="243" t="s">
        <v>1430</v>
      </c>
    </row>
    <row r="16" spans="1:4">
      <c r="A16" s="247" t="s">
        <v>987</v>
      </c>
      <c r="B16" s="48" t="s">
        <v>538</v>
      </c>
      <c r="C16" s="243" t="s">
        <v>1431</v>
      </c>
    </row>
    <row r="17" spans="1:3">
      <c r="A17" s="247" t="s">
        <v>1169</v>
      </c>
      <c r="B17" s="48" t="s">
        <v>539</v>
      </c>
      <c r="C17" s="243" t="s">
        <v>1433</v>
      </c>
    </row>
    <row r="18" spans="1:3">
      <c r="A18" s="247" t="s">
        <v>1435</v>
      </c>
      <c r="B18" s="48" t="s">
        <v>1527</v>
      </c>
      <c r="C18" s="243" t="s">
        <v>990</v>
      </c>
    </row>
    <row r="19" spans="1:3">
      <c r="A19" s="277" t="s">
        <v>902</v>
      </c>
      <c r="B19" s="48" t="s">
        <v>545</v>
      </c>
      <c r="C19" s="243" t="s">
        <v>1127</v>
      </c>
    </row>
    <row r="20" spans="1:3" ht="25.5">
      <c r="A20" s="247" t="s">
        <v>988</v>
      </c>
      <c r="B20" s="48" t="s">
        <v>541</v>
      </c>
      <c r="C20" s="243" t="s">
        <v>200</v>
      </c>
    </row>
    <row r="21" spans="1:3">
      <c r="A21" s="247" t="s">
        <v>705</v>
      </c>
      <c r="B21" s="48" t="s">
        <v>542</v>
      </c>
      <c r="C21" s="243" t="s">
        <v>201</v>
      </c>
    </row>
    <row r="22" spans="1:3">
      <c r="A22" s="247" t="s">
        <v>1456</v>
      </c>
      <c r="B22" s="48" t="s">
        <v>543</v>
      </c>
      <c r="C22" s="243" t="s">
        <v>202</v>
      </c>
    </row>
    <row r="23" spans="1:3" ht="25.5">
      <c r="A23" s="247" t="s">
        <v>900</v>
      </c>
      <c r="B23" s="48" t="s">
        <v>546</v>
      </c>
      <c r="C23" s="243" t="s">
        <v>1154</v>
      </c>
    </row>
    <row r="24" spans="1:3">
      <c r="A24" s="247" t="s">
        <v>901</v>
      </c>
      <c r="B24" s="48" t="s">
        <v>1528</v>
      </c>
      <c r="C24" s="243" t="s">
        <v>992</v>
      </c>
    </row>
    <row r="25" spans="1:3">
      <c r="A25" s="247" t="s">
        <v>898</v>
      </c>
      <c r="B25" s="48" t="s">
        <v>5616</v>
      </c>
      <c r="C25" s="20" t="s">
        <v>203</v>
      </c>
    </row>
    <row r="26" spans="1:3">
      <c r="A26" s="247" t="s">
        <v>899</v>
      </c>
      <c r="B26" s="48" t="s">
        <v>5617</v>
      </c>
      <c r="C26" s="20" t="s">
        <v>204</v>
      </c>
    </row>
    <row r="27" spans="1:3" ht="25.5" customHeight="1">
      <c r="A27" s="247" t="str">
        <f>"Sprawozdanie finansowe sporządzone za rok obrotowy "&amp;ro</f>
        <v>Sprawozdanie finansowe sporządzone za rok obrotowy 2024</v>
      </c>
      <c r="B27" s="247" t="str">
        <f>"Jahresabschluss für das Geschäftsjahr "&amp;ro</f>
        <v>Jahresabschluss für das Geschäftsjahr 2024</v>
      </c>
      <c r="C27" s="20" t="str">
        <f>"The financial statements for the financial year "&amp;ro</f>
        <v>The financial statements for the financial year 2024</v>
      </c>
    </row>
    <row r="28" spans="1:3">
      <c r="A28" s="247" t="s">
        <v>785</v>
      </c>
      <c r="B28" s="27" t="s">
        <v>544</v>
      </c>
      <c r="C28" s="243" t="s">
        <v>991</v>
      </c>
    </row>
    <row r="29" spans="1:3">
      <c r="A29" s="247" t="s">
        <v>2422</v>
      </c>
      <c r="B29" s="48" t="s">
        <v>2640</v>
      </c>
      <c r="C29" s="243" t="s">
        <v>2730</v>
      </c>
    </row>
    <row r="30" spans="1:3">
      <c r="A30" s="258" t="str">
        <f>"na dzień "&amp;dzb</f>
        <v>na dzień 31.12.2024</v>
      </c>
      <c r="B30" s="259" t="str">
        <f>"zum "&amp;dzb</f>
        <v>zum 31.12.2024</v>
      </c>
      <c r="C30" s="258" t="str">
        <f>"as of "&amp;dzb</f>
        <v>as of 31.12.2024</v>
      </c>
    </row>
    <row r="31" spans="1:3" ht="76.5">
      <c r="A31" s="258" t="s">
        <v>6831</v>
      </c>
      <c r="B31" s="258" t="s">
        <v>6832</v>
      </c>
      <c r="C31" s="258" t="s">
        <v>6833</v>
      </c>
    </row>
    <row r="32" spans="1:3" ht="38.25">
      <c r="A32" s="258" t="s">
        <v>2425</v>
      </c>
      <c r="B32" s="258" t="s">
        <v>2641</v>
      </c>
      <c r="C32" s="258" t="s">
        <v>2731</v>
      </c>
    </row>
    <row r="33" spans="1:5" ht="38.25">
      <c r="A33" s="258" t="s">
        <v>2424</v>
      </c>
      <c r="B33" s="258" t="s">
        <v>2642</v>
      </c>
      <c r="C33" s="258" t="s">
        <v>2732</v>
      </c>
    </row>
    <row r="34" spans="1:5" ht="51.75" thickBot="1">
      <c r="A34" s="247" t="s">
        <v>2423</v>
      </c>
      <c r="B34" s="247" t="s">
        <v>5618</v>
      </c>
      <c r="C34" s="243" t="s">
        <v>2733</v>
      </c>
    </row>
    <row r="35" spans="1:5" ht="13.5" thickBot="1">
      <c r="A35" s="557" t="s">
        <v>335</v>
      </c>
      <c r="B35" s="557"/>
      <c r="C35" s="558"/>
    </row>
    <row r="36" spans="1:5" ht="25.5">
      <c r="A36" s="247" t="s">
        <v>1053</v>
      </c>
      <c r="B36" s="48" t="s">
        <v>548</v>
      </c>
      <c r="C36" s="243" t="s">
        <v>993</v>
      </c>
    </row>
    <row r="37" spans="1:5">
      <c r="A37" s="247" t="s">
        <v>751</v>
      </c>
      <c r="B37" s="48" t="s">
        <v>5619</v>
      </c>
      <c r="C37" s="243" t="s">
        <v>994</v>
      </c>
    </row>
    <row r="38" spans="1:5">
      <c r="A38" s="247" t="s">
        <v>1054</v>
      </c>
      <c r="B38" s="48" t="s">
        <v>1342</v>
      </c>
      <c r="C38" s="243" t="s">
        <v>995</v>
      </c>
    </row>
    <row r="39" spans="1:5">
      <c r="A39" s="247" t="s">
        <v>430</v>
      </c>
      <c r="B39" s="48" t="s">
        <v>1341</v>
      </c>
      <c r="C39" s="243" t="s">
        <v>996</v>
      </c>
      <c r="E39" s="278"/>
    </row>
    <row r="40" spans="1:5" ht="25.5">
      <c r="A40" s="247" t="s">
        <v>697</v>
      </c>
      <c r="B40" s="48" t="s">
        <v>1343</v>
      </c>
      <c r="C40" s="243" t="s">
        <v>997</v>
      </c>
    </row>
    <row r="41" spans="1:5" ht="25.5">
      <c r="A41" s="247" t="s">
        <v>6821</v>
      </c>
      <c r="B41" s="48" t="s">
        <v>6822</v>
      </c>
      <c r="C41" s="243" t="s">
        <v>6823</v>
      </c>
    </row>
    <row r="42" spans="1:5">
      <c r="A42" s="247" t="s">
        <v>698</v>
      </c>
      <c r="B42" s="48" t="s">
        <v>1344</v>
      </c>
      <c r="C42" s="243" t="s">
        <v>998</v>
      </c>
    </row>
    <row r="43" spans="1:5">
      <c r="A43" s="247" t="s">
        <v>2474</v>
      </c>
      <c r="B43" s="48" t="s">
        <v>4316</v>
      </c>
      <c r="C43" s="243" t="s">
        <v>4315</v>
      </c>
    </row>
    <row r="44" spans="1:5" ht="38.25">
      <c r="A44" s="247" t="s">
        <v>699</v>
      </c>
      <c r="B44" s="48" t="s">
        <v>1562</v>
      </c>
      <c r="C44" s="243" t="s">
        <v>5510</v>
      </c>
    </row>
    <row r="45" spans="1:5" s="375" customFormat="1" ht="38.25">
      <c r="A45" s="375" t="s">
        <v>6962</v>
      </c>
      <c r="B45" s="373" t="s">
        <v>6961</v>
      </c>
      <c r="C45" s="375" t="s">
        <v>6963</v>
      </c>
    </row>
    <row r="46" spans="1:5" ht="38.25">
      <c r="A46" s="247" t="s">
        <v>700</v>
      </c>
      <c r="B46" s="48" t="s">
        <v>1563</v>
      </c>
      <c r="C46" s="243" t="s">
        <v>5511</v>
      </c>
    </row>
    <row r="47" spans="1:5" ht="38.25">
      <c r="A47" s="247" t="s">
        <v>4317</v>
      </c>
      <c r="B47" s="279" t="s">
        <v>4319</v>
      </c>
      <c r="C47" s="243" t="s">
        <v>4318</v>
      </c>
    </row>
    <row r="48" spans="1:5">
      <c r="A48" s="247" t="s">
        <v>1476</v>
      </c>
      <c r="B48" s="48" t="s">
        <v>550</v>
      </c>
      <c r="C48" s="243" t="s">
        <v>999</v>
      </c>
    </row>
    <row r="49" spans="1:3" ht="25.5">
      <c r="A49" s="247" t="s">
        <v>1477</v>
      </c>
      <c r="B49" s="48" t="s">
        <v>551</v>
      </c>
      <c r="C49" s="243" t="s">
        <v>1180</v>
      </c>
    </row>
    <row r="50" spans="1:3" ht="63.75">
      <c r="A50" s="247" t="s">
        <v>331</v>
      </c>
      <c r="B50" s="48" t="s">
        <v>1735</v>
      </c>
      <c r="C50" s="243" t="s">
        <v>1851</v>
      </c>
    </row>
    <row r="51" spans="1:3">
      <c r="A51" s="247" t="s">
        <v>1108</v>
      </c>
      <c r="B51" s="48" t="s">
        <v>2172</v>
      </c>
      <c r="C51" s="243" t="s">
        <v>1451</v>
      </c>
    </row>
    <row r="52" spans="1:3">
      <c r="A52" s="247" t="s">
        <v>506</v>
      </c>
      <c r="B52" s="48" t="s">
        <v>2176</v>
      </c>
      <c r="C52" s="243" t="s">
        <v>767</v>
      </c>
    </row>
    <row r="53" spans="1:3" ht="25.5">
      <c r="A53" s="247" t="s">
        <v>768</v>
      </c>
      <c r="B53" s="48" t="s">
        <v>552</v>
      </c>
      <c r="C53" s="243" t="s">
        <v>1452</v>
      </c>
    </row>
    <row r="54" spans="1:3">
      <c r="A54" s="247" t="s">
        <v>299</v>
      </c>
      <c r="B54" s="48" t="s">
        <v>553</v>
      </c>
      <c r="C54" s="243" t="s">
        <v>1179</v>
      </c>
    </row>
    <row r="55" spans="1:3">
      <c r="A55" s="247" t="s">
        <v>494</v>
      </c>
      <c r="B55" s="48" t="s">
        <v>1546</v>
      </c>
      <c r="C55" s="243" t="s">
        <v>1000</v>
      </c>
    </row>
    <row r="56" spans="1:3" ht="25.5">
      <c r="A56" s="247" t="s">
        <v>2124</v>
      </c>
      <c r="B56" s="48" t="s">
        <v>2173</v>
      </c>
      <c r="C56" s="326" t="s">
        <v>32</v>
      </c>
    </row>
    <row r="57" spans="1:3">
      <c r="A57" s="247" t="s">
        <v>513</v>
      </c>
      <c r="B57" s="48" t="s">
        <v>2174</v>
      </c>
      <c r="C57" s="326" t="s">
        <v>33</v>
      </c>
    </row>
    <row r="58" spans="1:3">
      <c r="A58" s="247" t="s">
        <v>515</v>
      </c>
      <c r="B58" s="48" t="s">
        <v>555</v>
      </c>
      <c r="C58" s="326" t="s">
        <v>34</v>
      </c>
    </row>
    <row r="59" spans="1:3">
      <c r="A59" s="247" t="s">
        <v>514</v>
      </c>
      <c r="B59" s="48" t="s">
        <v>2175</v>
      </c>
      <c r="C59" s="326" t="s">
        <v>1120</v>
      </c>
    </row>
    <row r="60" spans="1:3" ht="38.25">
      <c r="A60" s="247" t="s">
        <v>547</v>
      </c>
      <c r="B60" s="48" t="s">
        <v>1529</v>
      </c>
      <c r="C60" s="243" t="s">
        <v>719</v>
      </c>
    </row>
    <row r="61" spans="1:3">
      <c r="A61" s="247" t="s">
        <v>1177</v>
      </c>
      <c r="B61" s="48" t="s">
        <v>557</v>
      </c>
      <c r="C61" s="243" t="s">
        <v>1178</v>
      </c>
    </row>
    <row r="62" spans="1:3">
      <c r="A62" s="247" t="s">
        <v>1176</v>
      </c>
      <c r="B62" s="48" t="s">
        <v>558</v>
      </c>
      <c r="C62" s="243" t="s">
        <v>1175</v>
      </c>
    </row>
    <row r="63" spans="1:3" ht="25.5">
      <c r="A63" s="247" t="s">
        <v>706</v>
      </c>
      <c r="B63" s="48" t="s">
        <v>559</v>
      </c>
      <c r="C63" s="243" t="s">
        <v>1376</v>
      </c>
    </row>
    <row r="64" spans="1:3" ht="25.5">
      <c r="A64" s="247" t="s">
        <v>707</v>
      </c>
      <c r="B64" s="48" t="s">
        <v>102</v>
      </c>
      <c r="C64" s="243" t="s">
        <v>1377</v>
      </c>
    </row>
    <row r="65" spans="1:5">
      <c r="A65" s="247" t="s">
        <v>708</v>
      </c>
      <c r="B65" s="48" t="s">
        <v>103</v>
      </c>
      <c r="C65" s="243" t="s">
        <v>1378</v>
      </c>
    </row>
    <row r="66" spans="1:5">
      <c r="A66" s="247" t="s">
        <v>421</v>
      </c>
      <c r="B66" s="48" t="s">
        <v>1739</v>
      </c>
      <c r="C66" s="243" t="s">
        <v>422</v>
      </c>
    </row>
    <row r="67" spans="1:5">
      <c r="A67" s="247" t="s">
        <v>1523</v>
      </c>
      <c r="B67" s="48" t="s">
        <v>104</v>
      </c>
      <c r="C67" s="243" t="s">
        <v>1379</v>
      </c>
    </row>
    <row r="68" spans="1:5">
      <c r="A68" s="247" t="s">
        <v>1524</v>
      </c>
      <c r="B68" s="48" t="s">
        <v>105</v>
      </c>
      <c r="C68" s="243" t="s">
        <v>1380</v>
      </c>
    </row>
    <row r="69" spans="1:5" ht="25.5">
      <c r="A69" s="247" t="s">
        <v>429</v>
      </c>
      <c r="B69" s="48" t="s">
        <v>1530</v>
      </c>
      <c r="C69" s="243" t="s">
        <v>1381</v>
      </c>
      <c r="E69" s="247"/>
    </row>
    <row r="70" spans="1:5">
      <c r="A70" s="247" t="s">
        <v>648</v>
      </c>
      <c r="B70" s="48" t="s">
        <v>106</v>
      </c>
      <c r="C70" s="243" t="s">
        <v>1382</v>
      </c>
    </row>
    <row r="71" spans="1:5" ht="25.5">
      <c r="A71" s="247" t="s">
        <v>8682</v>
      </c>
      <c r="B71" s="48" t="s">
        <v>8683</v>
      </c>
      <c r="C71" s="243" t="s">
        <v>8684</v>
      </c>
    </row>
    <row r="72" spans="1:5" ht="38.25">
      <c r="A72" s="247" t="s">
        <v>332</v>
      </c>
      <c r="B72" s="48" t="s">
        <v>1337</v>
      </c>
      <c r="C72" s="243" t="s">
        <v>1241</v>
      </c>
    </row>
    <row r="73" spans="1:5" ht="38.25">
      <c r="A73" s="247" t="s">
        <v>333</v>
      </c>
      <c r="B73" s="48" t="s">
        <v>1338</v>
      </c>
      <c r="C73" s="243" t="s">
        <v>1242</v>
      </c>
    </row>
    <row r="74" spans="1:5" ht="25.5">
      <c r="A74" s="247" t="s">
        <v>2552</v>
      </c>
      <c r="B74" s="48" t="s">
        <v>1339</v>
      </c>
      <c r="C74" s="243" t="s">
        <v>1155</v>
      </c>
    </row>
    <row r="75" spans="1:5" ht="25.5">
      <c r="A75" s="247" t="s">
        <v>2551</v>
      </c>
      <c r="B75" s="48" t="s">
        <v>1340</v>
      </c>
      <c r="C75" s="243" t="s">
        <v>1156</v>
      </c>
    </row>
    <row r="76" spans="1:5">
      <c r="A76" s="247" t="s">
        <v>406</v>
      </c>
      <c r="B76" s="48" t="s">
        <v>1303</v>
      </c>
      <c r="C76" s="243" t="s">
        <v>752</v>
      </c>
    </row>
    <row r="78" spans="1:5">
      <c r="A78" s="247" t="s">
        <v>2458</v>
      </c>
      <c r="B78" s="247" t="s">
        <v>2761</v>
      </c>
      <c r="C78" s="243" t="s">
        <v>2809</v>
      </c>
    </row>
    <row r="79" spans="1:5">
      <c r="A79" s="280" t="s">
        <v>2751</v>
      </c>
      <c r="B79" s="280" t="s">
        <v>5603</v>
      </c>
      <c r="C79" s="281" t="s">
        <v>2810</v>
      </c>
    </row>
    <row r="80" spans="1:5">
      <c r="A80" s="280" t="s">
        <v>2459</v>
      </c>
      <c r="B80" s="280" t="s">
        <v>2762</v>
      </c>
      <c r="C80" s="281" t="s">
        <v>2811</v>
      </c>
    </row>
    <row r="81" spans="1:3">
      <c r="A81" s="282" t="s">
        <v>2460</v>
      </c>
      <c r="B81" s="282" t="s">
        <v>2763</v>
      </c>
      <c r="C81" s="283" t="s">
        <v>2812</v>
      </c>
    </row>
    <row r="82" spans="1:3">
      <c r="A82" s="247" t="s">
        <v>2465</v>
      </c>
      <c r="B82" s="247" t="s">
        <v>2764</v>
      </c>
      <c r="C82" s="243" t="s">
        <v>2813</v>
      </c>
    </row>
    <row r="83" spans="1:3">
      <c r="A83" s="247" t="s">
        <v>2466</v>
      </c>
      <c r="B83" s="247" t="s">
        <v>2765</v>
      </c>
      <c r="C83" s="243" t="s">
        <v>2814</v>
      </c>
    </row>
    <row r="84" spans="1:3">
      <c r="A84" s="247" t="s">
        <v>6862</v>
      </c>
      <c r="B84" s="247" t="s">
        <v>6863</v>
      </c>
      <c r="C84" s="243" t="s">
        <v>6865</v>
      </c>
    </row>
    <row r="85" spans="1:3" s="375" customFormat="1">
      <c r="A85" s="247" t="s">
        <v>6861</v>
      </c>
      <c r="B85" s="247" t="s">
        <v>6864</v>
      </c>
      <c r="C85" s="375" t="s">
        <v>6866</v>
      </c>
    </row>
    <row r="86" spans="1:3">
      <c r="A86" s="247" t="s">
        <v>2464</v>
      </c>
      <c r="B86" s="247" t="s">
        <v>2766</v>
      </c>
      <c r="C86" s="243" t="s">
        <v>2815</v>
      </c>
    </row>
    <row r="87" spans="1:3">
      <c r="A87" s="247" t="s">
        <v>2467</v>
      </c>
      <c r="B87" s="247" t="s">
        <v>2767</v>
      </c>
      <c r="C87" s="243" t="s">
        <v>2816</v>
      </c>
    </row>
    <row r="88" spans="1:3">
      <c r="A88" s="247" t="s">
        <v>4445</v>
      </c>
      <c r="B88" s="247" t="s">
        <v>5433</v>
      </c>
      <c r="C88" s="243" t="s">
        <v>5358</v>
      </c>
    </row>
    <row r="89" spans="1:3">
      <c r="A89" s="247" t="s">
        <v>2463</v>
      </c>
      <c r="B89" s="247" t="s">
        <v>2768</v>
      </c>
      <c r="C89" s="321" t="s">
        <v>2817</v>
      </c>
    </row>
    <row r="90" spans="1:3">
      <c r="A90" s="247" t="s">
        <v>2462</v>
      </c>
      <c r="B90" s="247" t="s">
        <v>2769</v>
      </c>
      <c r="C90" s="321" t="s">
        <v>2818</v>
      </c>
    </row>
    <row r="91" spans="1:3">
      <c r="A91" s="247" t="s">
        <v>2461</v>
      </c>
      <c r="B91" s="247" t="s">
        <v>2770</v>
      </c>
      <c r="C91" s="321" t="s">
        <v>2819</v>
      </c>
    </row>
    <row r="92" spans="1:3">
      <c r="A92" s="247" t="s">
        <v>2468</v>
      </c>
      <c r="B92" s="247" t="s">
        <v>2771</v>
      </c>
      <c r="C92" s="321" t="s">
        <v>2820</v>
      </c>
    </row>
    <row r="93" spans="1:3" s="375" customFormat="1">
      <c r="A93" s="247" t="s">
        <v>6860</v>
      </c>
      <c r="B93" s="247" t="s">
        <v>6970</v>
      </c>
      <c r="C93" s="375" t="s">
        <v>6872</v>
      </c>
    </row>
    <row r="94" spans="1:3" ht="25.5">
      <c r="A94" s="263" t="s">
        <v>2469</v>
      </c>
      <c r="B94" s="263" t="s">
        <v>2772</v>
      </c>
      <c r="C94" s="324" t="s">
        <v>2821</v>
      </c>
    </row>
    <row r="95" spans="1:3">
      <c r="A95" s="247" t="s">
        <v>2470</v>
      </c>
      <c r="B95" s="247" t="s">
        <v>2773</v>
      </c>
      <c r="C95" s="321" t="s">
        <v>2822</v>
      </c>
    </row>
    <row r="96" spans="1:3">
      <c r="A96" s="247" t="s">
        <v>2471</v>
      </c>
      <c r="B96" s="247" t="s">
        <v>2774</v>
      </c>
      <c r="C96" s="321" t="s">
        <v>2823</v>
      </c>
    </row>
    <row r="97" spans="1:11">
      <c r="A97" s="247" t="s">
        <v>2472</v>
      </c>
      <c r="B97" s="247" t="s">
        <v>2775</v>
      </c>
      <c r="C97" s="321" t="s">
        <v>2824</v>
      </c>
    </row>
    <row r="98" spans="1:11" ht="25.5">
      <c r="A98" s="247" t="s">
        <v>2473</v>
      </c>
      <c r="B98" s="247" t="s">
        <v>2776</v>
      </c>
      <c r="C98" s="321" t="s">
        <v>2825</v>
      </c>
    </row>
    <row r="99" spans="1:11" ht="38.25">
      <c r="A99" s="247" t="s">
        <v>2475</v>
      </c>
      <c r="B99" s="247" t="s">
        <v>2777</v>
      </c>
      <c r="C99" s="321" t="s">
        <v>2826</v>
      </c>
    </row>
    <row r="100" spans="1:11" ht="38.25">
      <c r="A100" s="247" t="s">
        <v>2476</v>
      </c>
      <c r="B100" s="247" t="s">
        <v>2778</v>
      </c>
      <c r="C100" s="321" t="s">
        <v>2827</v>
      </c>
    </row>
    <row r="101" spans="1:11">
      <c r="A101" s="247" t="s">
        <v>2477</v>
      </c>
      <c r="B101" s="247" t="s">
        <v>2779</v>
      </c>
      <c r="C101" s="321" t="s">
        <v>2828</v>
      </c>
    </row>
    <row r="102" spans="1:11">
      <c r="A102" s="247" t="s">
        <v>2478</v>
      </c>
      <c r="B102" s="247" t="s">
        <v>2780</v>
      </c>
      <c r="C102" s="321" t="s">
        <v>2829</v>
      </c>
    </row>
    <row r="103" spans="1:11" ht="51">
      <c r="A103" s="247" t="s">
        <v>6837</v>
      </c>
      <c r="B103" s="247" t="s">
        <v>6971</v>
      </c>
      <c r="C103" s="320" t="s">
        <v>6838</v>
      </c>
    </row>
    <row r="104" spans="1:11" ht="25.5">
      <c r="A104" s="247" t="s">
        <v>2479</v>
      </c>
      <c r="B104" s="247" t="s">
        <v>2781</v>
      </c>
      <c r="C104" s="321" t="s">
        <v>2830</v>
      </c>
    </row>
    <row r="105" spans="1:11">
      <c r="A105" s="247" t="s">
        <v>2480</v>
      </c>
      <c r="B105" s="247" t="s">
        <v>2782</v>
      </c>
      <c r="C105" s="325" t="s">
        <v>5535</v>
      </c>
    </row>
    <row r="106" spans="1:11" ht="25.5">
      <c r="A106" s="247" t="s">
        <v>2481</v>
      </c>
      <c r="B106" s="247" t="s">
        <v>2783</v>
      </c>
      <c r="C106" s="325" t="s">
        <v>5536</v>
      </c>
    </row>
    <row r="107" spans="1:11" ht="25.5">
      <c r="A107" s="247" t="s">
        <v>2482</v>
      </c>
      <c r="B107" s="247" t="s">
        <v>2784</v>
      </c>
      <c r="C107" s="325" t="s">
        <v>5537</v>
      </c>
    </row>
    <row r="108" spans="1:11" ht="38.25">
      <c r="A108" s="247" t="s">
        <v>2483</v>
      </c>
      <c r="B108" s="247" t="s">
        <v>2785</v>
      </c>
      <c r="C108" s="325" t="s">
        <v>2831</v>
      </c>
    </row>
    <row r="109" spans="1:11" ht="25.5">
      <c r="A109" s="36" t="s">
        <v>4437</v>
      </c>
      <c r="B109" s="36" t="s">
        <v>4438</v>
      </c>
      <c r="C109" s="325" t="s">
        <v>4439</v>
      </c>
    </row>
    <row r="110" spans="1:11" ht="12.75" customHeight="1">
      <c r="A110" s="282" t="s">
        <v>2484</v>
      </c>
      <c r="B110" s="282" t="s">
        <v>2602</v>
      </c>
      <c r="C110" s="316" t="s">
        <v>2634</v>
      </c>
      <c r="E110" s="371"/>
      <c r="F110" s="371"/>
      <c r="G110" s="371"/>
      <c r="H110" s="371"/>
      <c r="I110" s="371"/>
      <c r="J110" s="371"/>
      <c r="K110" s="371"/>
    </row>
    <row r="111" spans="1:11" s="375" customFormat="1" ht="60" customHeight="1">
      <c r="A111" s="247" t="s">
        <v>6834</v>
      </c>
      <c r="B111" s="383" t="s">
        <v>6972</v>
      </c>
      <c r="C111" s="375" t="s">
        <v>6873</v>
      </c>
      <c r="D111" s="386"/>
      <c r="E111" s="371"/>
      <c r="F111" s="371"/>
      <c r="G111" s="371"/>
      <c r="H111" s="371"/>
      <c r="I111" s="371"/>
      <c r="J111" s="371"/>
      <c r="K111" s="371"/>
    </row>
    <row r="112" spans="1:11" ht="25.5">
      <c r="A112" s="247" t="s">
        <v>637</v>
      </c>
      <c r="B112" s="247" t="s">
        <v>664</v>
      </c>
      <c r="C112" s="247" t="s">
        <v>1450</v>
      </c>
      <c r="D112" s="349"/>
      <c r="E112" s="247"/>
      <c r="G112" s="351"/>
      <c r="H112" s="349"/>
    </row>
    <row r="113" spans="1:10" ht="127.5">
      <c r="A113" s="247" t="s">
        <v>2485</v>
      </c>
      <c r="B113" s="247" t="s">
        <v>2558</v>
      </c>
      <c r="C113" s="247" t="s">
        <v>2837</v>
      </c>
      <c r="D113" s="349"/>
      <c r="E113" s="247"/>
      <c r="G113" s="351"/>
      <c r="H113" s="349"/>
    </row>
    <row r="114" spans="1:10">
      <c r="A114" s="247" t="e">
        <f>"Wartości niematerialne i prawne o wartości początkowej do "&amp;WG_WNIP&amp;" PLN ujmowane są w ewidencji wartości niematerialnych prawnych i amortyzowane jednorazowo w miesiącu przekazania ich do użytkowania."</f>
        <v>#REF!</v>
      </c>
      <c r="B114" s="247" t="e">
        <f>"Immaterielle Vermögensgegenstände und Rechte mit Anschaffungs- oder Herstellungskosten bis "&amp;WG_WNIP&amp;" PLN werden im Verzeichnis der immateriellen Vermögensgegenstände und Rechte erfasst und im Monat ihrer Freigabe zur Nutzung einmalig abgeschrieben."</f>
        <v>#REF!</v>
      </c>
      <c r="C114" s="247" t="e">
        <f>"Intangible assets with an initial value not exceeding PLN "&amp;WG_WNIP&amp;" are recognised in the intangible asset records and amortised as a one-off charge in the month in which they were brought into use."</f>
        <v>#REF!</v>
      </c>
      <c r="D114" s="349"/>
      <c r="E114" s="247"/>
      <c r="G114" s="351"/>
      <c r="H114" s="349"/>
    </row>
    <row r="115" spans="1:10">
      <c r="A115" s="247" t="s">
        <v>512</v>
      </c>
      <c r="B115" s="247" t="s">
        <v>1348</v>
      </c>
      <c r="C115" s="247" t="s">
        <v>1454</v>
      </c>
      <c r="D115" s="349"/>
      <c r="E115" s="247"/>
      <c r="G115" s="351"/>
      <c r="H115" s="349"/>
    </row>
    <row r="116" spans="1:10" ht="102">
      <c r="A116" s="247" t="s">
        <v>2486</v>
      </c>
      <c r="B116" s="247" t="s">
        <v>2559</v>
      </c>
      <c r="C116" s="247" t="s">
        <v>2608</v>
      </c>
      <c r="D116" s="349"/>
      <c r="E116" s="247"/>
      <c r="G116" s="91"/>
      <c r="H116" s="349"/>
    </row>
    <row r="117" spans="1:10">
      <c r="A117" s="247" t="e">
        <f>"Środki trwałe o wartości początkowej od "&amp;ST_WD&amp;" PLN do "&amp;WG_ST&amp;" PLN ujmowane są w ewidencji środków trwałych i amortyzowane jednorazowo w miesiącu oddania do użytkowania."</f>
        <v>#REF!</v>
      </c>
      <c r="B117" s="247" t="e">
        <f>"Sachanlagen mit Anschaffungs- oder Herstellungskosten von "&amp;ST_WD&amp;" PLN bis "&amp;WG_ST&amp;" PLN werden im Verzeichnis der Sachanlagen erfasst und im Monat ihrer Freigabe zur Nutzung einmalig abgeschrieben."</f>
        <v>#REF!</v>
      </c>
      <c r="C117" s="247" t="e">
        <f>"Tangible assets with an initial value higher than PLN "&amp;ST_WD&amp;" but not exceeding PLN "&amp;WG_ST&amp;" are recognised in the tangible asset records and depreciated as a one-off charge in the month in which they were brought into use."</f>
        <v>#REF!</v>
      </c>
      <c r="D117" s="349"/>
      <c r="E117" s="247"/>
      <c r="G117" s="351"/>
      <c r="H117" s="349"/>
    </row>
    <row r="118" spans="1:10">
      <c r="A118" s="247" t="s">
        <v>404</v>
      </c>
      <c r="B118" s="247" t="s">
        <v>1316</v>
      </c>
      <c r="C118" s="247" t="s">
        <v>46</v>
      </c>
      <c r="D118" s="349"/>
      <c r="E118" s="247"/>
      <c r="G118" s="351"/>
      <c r="H118" s="349"/>
    </row>
    <row r="119" spans="1:10" ht="178.5" customHeight="1">
      <c r="A119" s="247" t="s">
        <v>5322</v>
      </c>
      <c r="B119" s="247" t="s">
        <v>5434</v>
      </c>
      <c r="C119" s="352" t="s">
        <v>5359</v>
      </c>
      <c r="D119" s="349"/>
      <c r="E119" s="247"/>
      <c r="G119" s="351"/>
      <c r="H119" s="349"/>
    </row>
    <row r="120" spans="1:10">
      <c r="B120" s="247"/>
      <c r="C120" s="247"/>
      <c r="D120" s="349"/>
      <c r="E120" s="247"/>
      <c r="G120" s="91"/>
      <c r="H120" s="349"/>
    </row>
    <row r="121" spans="1:10" ht="25.5">
      <c r="A121" s="247" t="s">
        <v>2752</v>
      </c>
      <c r="B121" s="247" t="s">
        <v>2857</v>
      </c>
      <c r="C121" s="247" t="s">
        <v>2856</v>
      </c>
      <c r="D121" s="349"/>
      <c r="E121" s="247"/>
      <c r="G121" s="351"/>
      <c r="H121" s="349"/>
    </row>
    <row r="122" spans="1:10">
      <c r="A122" s="247" t="s">
        <v>2753</v>
      </c>
      <c r="B122" s="247" t="s">
        <v>2858</v>
      </c>
      <c r="C122" s="247" t="s">
        <v>2855</v>
      </c>
      <c r="D122" s="349"/>
      <c r="E122" s="247"/>
      <c r="G122" s="351"/>
      <c r="H122" s="349"/>
    </row>
    <row r="123" spans="1:10">
      <c r="A123" s="247" t="s">
        <v>2754</v>
      </c>
      <c r="B123" s="247" t="s">
        <v>2859</v>
      </c>
      <c r="C123" s="247" t="s">
        <v>2854</v>
      </c>
      <c r="D123" s="349"/>
      <c r="E123" s="247"/>
      <c r="G123" s="351"/>
      <c r="H123" s="349"/>
    </row>
    <row r="124" spans="1:10" ht="99" customHeight="1">
      <c r="A124" s="247" t="e">
        <f>"Jeżeli wartość początkowa przedmiotu długotrwałego użytku nie przekracza kwoty "&amp;ST_WD&amp;" PLN, to składników tych nie zalicza się do środków trwałych i odpisywane są one bezpośrednio jako koszt zużycia materiałów, o ile nie zniekształca to istotnie wyniku finansowego za dany rok obrotowy."</f>
        <v>#REF!</v>
      </c>
      <c r="B124" s="247" t="e">
        <f>"Betragen die Anschaffungskosten der langlebigen Gebrauchsgüter nicht mehr als "&amp;ST_WD&amp;" PLN, so werden sie als geringwertige Wirtschaftsgüter direkt als Aufwand verbucht – sofern dies das Ergebnis für das betreffende Geschäftsjahr nicht wesentlich verzerrt."</f>
        <v>#REF!</v>
      </c>
      <c r="C124" s="247" t="e">
        <f>"If the initial value of a non-current asset does not exceed PLN "&amp;ST_WD&amp;", such assets are not classified as tangible assets, but are depreciated directly as costs of raw materials used, provided that it does not significantly distort the profit(loss) for the financial year"</f>
        <v>#REF!</v>
      </c>
      <c r="D124" s="349"/>
      <c r="E124" s="247"/>
      <c r="G124" s="351"/>
      <c r="H124" s="349"/>
    </row>
    <row r="125" spans="1:10" ht="127.5">
      <c r="A125" s="247" t="s">
        <v>6854</v>
      </c>
      <c r="B125" s="247" t="s">
        <v>6973</v>
      </c>
      <c r="C125" s="247" t="s">
        <v>6874</v>
      </c>
      <c r="D125" s="349"/>
      <c r="E125" s="247"/>
      <c r="G125" s="351"/>
      <c r="H125" s="349"/>
    </row>
    <row r="126" spans="1:10" ht="25.5">
      <c r="A126" s="247" t="s">
        <v>2487</v>
      </c>
      <c r="B126" s="247" t="s">
        <v>2560</v>
      </c>
      <c r="C126" s="247" t="s">
        <v>5513</v>
      </c>
      <c r="D126" s="349"/>
      <c r="E126" s="247"/>
      <c r="G126" s="351"/>
      <c r="H126" s="349"/>
    </row>
    <row r="127" spans="1:10">
      <c r="A127" s="247" t="s">
        <v>2488</v>
      </c>
      <c r="B127" s="247" t="s">
        <v>5620</v>
      </c>
      <c r="C127" s="247" t="s">
        <v>2635</v>
      </c>
      <c r="D127" s="353"/>
      <c r="E127" s="247"/>
      <c r="F127" s="20"/>
      <c r="G127" s="354"/>
      <c r="H127" s="353"/>
      <c r="I127" s="20"/>
      <c r="J127" s="20"/>
    </row>
    <row r="128" spans="1:10" ht="38.25">
      <c r="A128" s="247" t="s">
        <v>8700</v>
      </c>
      <c r="B128" s="247" t="s">
        <v>8699</v>
      </c>
      <c r="C128" s="247" t="s">
        <v>8701</v>
      </c>
      <c r="D128" s="353"/>
      <c r="E128" s="247"/>
      <c r="F128" s="20"/>
      <c r="G128" s="354"/>
      <c r="H128" s="353"/>
      <c r="I128" s="20"/>
      <c r="J128" s="20"/>
    </row>
    <row r="129" spans="1:10" ht="27" customHeight="1">
      <c r="A129" s="247" t="s">
        <v>8702</v>
      </c>
      <c r="B129" s="247" t="s">
        <v>8703</v>
      </c>
      <c r="C129" s="247" t="s">
        <v>8704</v>
      </c>
      <c r="D129" s="353"/>
      <c r="E129" s="247"/>
      <c r="F129" s="20"/>
      <c r="G129" s="354"/>
      <c r="H129" s="353"/>
      <c r="I129" s="20"/>
      <c r="J129" s="20"/>
    </row>
    <row r="130" spans="1:10">
      <c r="A130" s="247" t="s">
        <v>2489</v>
      </c>
      <c r="B130" s="247" t="s">
        <v>5621</v>
      </c>
      <c r="C130" s="247" t="s">
        <v>2638</v>
      </c>
      <c r="D130" s="353"/>
      <c r="E130" s="247"/>
      <c r="F130" s="20"/>
      <c r="G130" s="354"/>
      <c r="H130" s="353"/>
      <c r="I130" s="20"/>
      <c r="J130" s="20"/>
    </row>
    <row r="131" spans="1:10">
      <c r="A131" s="247" t="s">
        <v>8705</v>
      </c>
      <c r="B131" s="247" t="s">
        <v>8706</v>
      </c>
      <c r="C131" s="247" t="s">
        <v>8707</v>
      </c>
      <c r="D131" s="355"/>
      <c r="E131" s="247"/>
      <c r="F131" s="20"/>
      <c r="G131" s="355"/>
      <c r="H131" s="355"/>
      <c r="I131" s="20"/>
      <c r="J131" s="20"/>
    </row>
    <row r="132" spans="1:10">
      <c r="B132" s="247"/>
      <c r="C132" s="247"/>
      <c r="D132" s="356"/>
      <c r="E132" s="247"/>
      <c r="F132" s="20"/>
      <c r="G132" s="355"/>
      <c r="H132" s="356"/>
      <c r="I132" s="20"/>
      <c r="J132" s="20"/>
    </row>
    <row r="133" spans="1:10" ht="25.5">
      <c r="A133" s="247" t="s">
        <v>2490</v>
      </c>
      <c r="B133" s="247" t="s">
        <v>5622</v>
      </c>
      <c r="C133" s="247" t="s">
        <v>2636</v>
      </c>
      <c r="D133" s="355"/>
      <c r="E133" s="247"/>
      <c r="F133" s="20"/>
      <c r="G133" s="355"/>
      <c r="H133" s="355"/>
      <c r="I133" s="20"/>
      <c r="J133" s="20"/>
    </row>
    <row r="134" spans="1:10">
      <c r="A134" s="247" t="s">
        <v>2491</v>
      </c>
      <c r="B134" s="247" t="s">
        <v>5623</v>
      </c>
      <c r="C134" s="247" t="s">
        <v>2637</v>
      </c>
      <c r="D134" s="356"/>
      <c r="E134" s="247"/>
      <c r="F134" s="20"/>
      <c r="G134" s="355"/>
      <c r="H134" s="356"/>
      <c r="I134" s="20"/>
      <c r="J134" s="20"/>
    </row>
    <row r="135" spans="1:10">
      <c r="A135" s="247" t="s">
        <v>8708</v>
      </c>
      <c r="B135" s="247" t="s">
        <v>8709</v>
      </c>
      <c r="C135" s="247" t="s">
        <v>8710</v>
      </c>
      <c r="D135" s="355"/>
      <c r="E135" s="247"/>
      <c r="F135" s="20"/>
      <c r="G135" s="355"/>
      <c r="H135" s="355"/>
      <c r="I135" s="20"/>
      <c r="J135" s="20"/>
    </row>
    <row r="136" spans="1:10">
      <c r="A136" s="247" t="s">
        <v>5318</v>
      </c>
      <c r="B136" s="247" t="s">
        <v>5435</v>
      </c>
      <c r="C136" s="247" t="s">
        <v>5360</v>
      </c>
      <c r="D136" s="355"/>
      <c r="E136" s="247"/>
      <c r="F136" s="20"/>
      <c r="G136" s="355"/>
      <c r="H136" s="355"/>
      <c r="I136" s="20"/>
      <c r="J136" s="20"/>
    </row>
    <row r="137" spans="1:10" ht="51">
      <c r="A137" s="247" t="s">
        <v>6853</v>
      </c>
      <c r="B137" s="247" t="s">
        <v>6974</v>
      </c>
      <c r="C137" s="247" t="s">
        <v>6875</v>
      </c>
      <c r="D137" s="355"/>
      <c r="E137" s="247"/>
      <c r="F137" s="20"/>
      <c r="G137" s="355"/>
      <c r="H137" s="355"/>
      <c r="I137" s="20"/>
      <c r="J137" s="20"/>
    </row>
    <row r="138" spans="1:10">
      <c r="B138" s="247"/>
      <c r="C138" s="247"/>
      <c r="D138" s="355"/>
      <c r="E138" s="247"/>
      <c r="F138" s="20"/>
      <c r="G138" s="355"/>
      <c r="H138" s="355"/>
      <c r="I138" s="20"/>
      <c r="J138" s="20"/>
    </row>
    <row r="139" spans="1:10">
      <c r="A139" s="247" t="s">
        <v>1089</v>
      </c>
      <c r="B139" s="247" t="s">
        <v>1366</v>
      </c>
      <c r="C139" s="247" t="s">
        <v>2609</v>
      </c>
      <c r="D139" s="353"/>
      <c r="E139" s="247"/>
      <c r="F139" s="20"/>
      <c r="G139" s="354"/>
      <c r="H139" s="353"/>
      <c r="I139" s="20"/>
      <c r="J139" s="20"/>
    </row>
    <row r="140" spans="1:10" ht="89.25">
      <c r="A140" s="247" t="s">
        <v>2492</v>
      </c>
      <c r="B140" s="247" t="s">
        <v>2561</v>
      </c>
      <c r="C140" s="247" t="s">
        <v>2610</v>
      </c>
      <c r="D140" s="355"/>
      <c r="E140" s="247"/>
      <c r="F140" s="20"/>
      <c r="G140" s="355"/>
      <c r="H140" s="355"/>
      <c r="I140" s="20"/>
      <c r="J140" s="20"/>
    </row>
    <row r="141" spans="1:10" ht="127.5">
      <c r="A141" s="247" t="s">
        <v>2493</v>
      </c>
      <c r="B141" s="247" t="s">
        <v>2562</v>
      </c>
      <c r="C141" s="247" t="s">
        <v>2611</v>
      </c>
      <c r="D141" s="356"/>
      <c r="E141" s="247"/>
      <c r="F141" s="20"/>
      <c r="G141" s="355"/>
      <c r="H141" s="356"/>
      <c r="I141" s="20"/>
      <c r="J141" s="20"/>
    </row>
    <row r="142" spans="1:10" ht="38.25">
      <c r="A142" s="247" t="s">
        <v>4425</v>
      </c>
      <c r="B142" s="247" t="s">
        <v>4426</v>
      </c>
      <c r="C142" s="247" t="s">
        <v>4427</v>
      </c>
      <c r="D142" s="353"/>
      <c r="E142" s="48"/>
      <c r="F142" s="20"/>
      <c r="G142" s="88"/>
      <c r="H142" s="353"/>
      <c r="I142" s="20"/>
      <c r="J142" s="20"/>
    </row>
    <row r="143" spans="1:10" ht="25.5">
      <c r="A143" s="247" t="s">
        <v>4428</v>
      </c>
      <c r="B143" s="247" t="s">
        <v>4429</v>
      </c>
      <c r="C143" s="247" t="s">
        <v>4430</v>
      </c>
      <c r="D143" s="353"/>
      <c r="E143" s="48"/>
      <c r="F143" s="20"/>
      <c r="G143" s="88"/>
      <c r="H143" s="353"/>
      <c r="I143" s="20"/>
      <c r="J143" s="20"/>
    </row>
    <row r="144" spans="1:10" ht="38.25">
      <c r="A144" s="247" t="s">
        <v>4431</v>
      </c>
      <c r="B144" s="247" t="s">
        <v>4432</v>
      </c>
      <c r="C144" s="247" t="s">
        <v>4433</v>
      </c>
      <c r="D144" s="353"/>
      <c r="E144" s="48"/>
      <c r="F144" s="20"/>
      <c r="G144" s="88"/>
      <c r="H144" s="353"/>
      <c r="I144" s="20"/>
      <c r="J144" s="20"/>
    </row>
    <row r="145" spans="1:10" ht="51">
      <c r="A145" s="247" t="s">
        <v>2494</v>
      </c>
      <c r="B145" s="247" t="s">
        <v>2563</v>
      </c>
      <c r="C145" s="247" t="s">
        <v>2612</v>
      </c>
      <c r="D145" s="353"/>
      <c r="E145" s="247"/>
      <c r="F145" s="20"/>
      <c r="G145" s="354"/>
      <c r="H145" s="353"/>
      <c r="I145" s="20"/>
      <c r="J145" s="20"/>
    </row>
    <row r="146" spans="1:10" ht="38.25">
      <c r="A146" s="247" t="s">
        <v>2499</v>
      </c>
      <c r="B146" s="247" t="s">
        <v>2786</v>
      </c>
      <c r="C146" s="247" t="s">
        <v>2616</v>
      </c>
      <c r="D146" s="353"/>
      <c r="E146" s="247"/>
      <c r="F146" s="20"/>
      <c r="G146" s="354"/>
      <c r="H146" s="353"/>
      <c r="I146" s="20"/>
      <c r="J146" s="20"/>
    </row>
    <row r="147" spans="1:10" ht="38.25">
      <c r="A147" s="247" t="s">
        <v>2499</v>
      </c>
      <c r="B147" s="247" t="s">
        <v>2786</v>
      </c>
      <c r="C147" s="247" t="s">
        <v>2616</v>
      </c>
      <c r="D147" s="353"/>
      <c r="E147" s="247"/>
      <c r="F147" s="20"/>
      <c r="G147" s="354"/>
      <c r="H147" s="353"/>
      <c r="I147" s="20"/>
      <c r="J147" s="20"/>
    </row>
    <row r="148" spans="1:10" ht="76.5">
      <c r="A148" s="247" t="s">
        <v>2495</v>
      </c>
      <c r="B148" s="247" t="s">
        <v>2564</v>
      </c>
      <c r="C148" s="48" t="s">
        <v>2838</v>
      </c>
      <c r="D148" s="353"/>
      <c r="E148" s="247"/>
      <c r="F148" s="20"/>
      <c r="G148" s="354"/>
      <c r="H148" s="353"/>
      <c r="I148" s="20"/>
      <c r="J148" s="20"/>
    </row>
    <row r="149" spans="1:10">
      <c r="A149" s="247" t="s">
        <v>2496</v>
      </c>
      <c r="B149" s="247" t="s">
        <v>2565</v>
      </c>
      <c r="C149" s="247" t="s">
        <v>2613</v>
      </c>
      <c r="D149" s="349"/>
      <c r="E149" s="247"/>
      <c r="G149" s="351"/>
      <c r="H149" s="349"/>
    </row>
    <row r="150" spans="1:10" ht="76.5">
      <c r="A150" s="247" t="s">
        <v>2497</v>
      </c>
      <c r="B150" s="247" t="s">
        <v>2566</v>
      </c>
      <c r="C150" s="247" t="s">
        <v>2614</v>
      </c>
      <c r="D150" s="349"/>
      <c r="E150" s="247"/>
      <c r="G150" s="351"/>
      <c r="H150" s="349"/>
    </row>
    <row r="151" spans="1:10" ht="127.5">
      <c r="A151" s="247" t="s">
        <v>2498</v>
      </c>
      <c r="B151" s="247" t="s">
        <v>2567</v>
      </c>
      <c r="C151" s="247" t="s">
        <v>2839</v>
      </c>
      <c r="D151" s="349"/>
      <c r="E151" s="247"/>
      <c r="G151" s="351"/>
      <c r="H151" s="349"/>
    </row>
    <row r="152" spans="1:10" ht="38.25">
      <c r="A152" s="247" t="s">
        <v>4171</v>
      </c>
      <c r="B152" s="247" t="s">
        <v>4175</v>
      </c>
      <c r="C152" s="247" t="s">
        <v>4179</v>
      </c>
      <c r="D152" s="349"/>
      <c r="E152" s="247"/>
      <c r="G152" s="351"/>
      <c r="H152" s="349"/>
    </row>
    <row r="153" spans="1:10" ht="38.25">
      <c r="A153" s="247" t="s">
        <v>4172</v>
      </c>
      <c r="B153" s="247" t="s">
        <v>4176</v>
      </c>
      <c r="C153" s="247" t="s">
        <v>4180</v>
      </c>
      <c r="D153" s="349"/>
      <c r="E153" s="247"/>
      <c r="G153" s="351"/>
      <c r="H153" s="349"/>
    </row>
    <row r="154" spans="1:10" ht="38.25">
      <c r="A154" s="247" t="s">
        <v>4173</v>
      </c>
      <c r="B154" s="247" t="s">
        <v>4177</v>
      </c>
      <c r="C154" s="247" t="s">
        <v>4181</v>
      </c>
      <c r="D154" s="349"/>
      <c r="E154" s="247"/>
      <c r="G154" s="351"/>
      <c r="H154" s="349"/>
    </row>
    <row r="155" spans="1:10" ht="38.25">
      <c r="A155" s="247" t="s">
        <v>4174</v>
      </c>
      <c r="B155" s="247" t="s">
        <v>4178</v>
      </c>
      <c r="C155" s="247" t="s">
        <v>4182</v>
      </c>
      <c r="D155" s="349"/>
      <c r="E155" s="247"/>
      <c r="G155" s="351"/>
      <c r="H155" s="349"/>
    </row>
    <row r="156" spans="1:10" ht="76.5">
      <c r="A156" s="247" t="s">
        <v>2553</v>
      </c>
      <c r="B156" s="247" t="s">
        <v>2568</v>
      </c>
      <c r="C156" s="247" t="s">
        <v>2615</v>
      </c>
      <c r="D156" s="349"/>
      <c r="E156" s="247"/>
      <c r="G156" s="351"/>
      <c r="H156" s="349"/>
    </row>
    <row r="157" spans="1:10" ht="38.25">
      <c r="A157" s="247" t="s">
        <v>2499</v>
      </c>
      <c r="B157" s="247" t="s">
        <v>2786</v>
      </c>
      <c r="C157" s="247" t="s">
        <v>2616</v>
      </c>
      <c r="D157" s="349"/>
      <c r="E157" s="48"/>
      <c r="G157" s="351"/>
      <c r="H157" s="349"/>
    </row>
    <row r="158" spans="1:10" ht="39.75" customHeight="1">
      <c r="A158" s="247" t="s">
        <v>2499</v>
      </c>
      <c r="B158" s="247" t="s">
        <v>2786</v>
      </c>
      <c r="C158" s="247" t="s">
        <v>2616</v>
      </c>
      <c r="D158" s="349"/>
      <c r="E158" s="48"/>
      <c r="G158" s="351"/>
      <c r="H158" s="349"/>
    </row>
    <row r="159" spans="1:10" ht="63.75">
      <c r="A159" s="247" t="s">
        <v>2500</v>
      </c>
      <c r="B159" s="247" t="s">
        <v>2569</v>
      </c>
      <c r="C159" s="247" t="s">
        <v>2617</v>
      </c>
      <c r="D159" s="349"/>
      <c r="E159" s="247"/>
      <c r="G159" s="91"/>
      <c r="H159" s="349"/>
    </row>
    <row r="160" spans="1:10" ht="76.5">
      <c r="A160" s="247" t="s">
        <v>2501</v>
      </c>
      <c r="B160" s="247" t="s">
        <v>2570</v>
      </c>
      <c r="C160" s="48" t="s">
        <v>2840</v>
      </c>
      <c r="D160" s="349"/>
      <c r="E160" s="247"/>
      <c r="G160" s="351"/>
      <c r="H160" s="349"/>
    </row>
    <row r="161" spans="1:8">
      <c r="A161" s="247" t="s">
        <v>2502</v>
      </c>
      <c r="B161" s="247" t="s">
        <v>2177</v>
      </c>
      <c r="C161" s="247" t="s">
        <v>215</v>
      </c>
      <c r="D161" s="349"/>
      <c r="E161" s="247"/>
      <c r="G161" s="351"/>
      <c r="H161" s="349"/>
    </row>
    <row r="162" spans="1:8" ht="42" customHeight="1">
      <c r="A162" s="247" t="s">
        <v>5591</v>
      </c>
      <c r="B162" s="247" t="s">
        <v>5592</v>
      </c>
      <c r="C162" s="247" t="s">
        <v>5593</v>
      </c>
      <c r="D162" s="349"/>
      <c r="E162" s="48"/>
      <c r="G162" s="351"/>
      <c r="H162" s="349"/>
    </row>
    <row r="163" spans="1:8" ht="38.25">
      <c r="A163" s="247" t="s">
        <v>5594</v>
      </c>
      <c r="B163" s="247" t="s">
        <v>5595</v>
      </c>
      <c r="C163" s="247" t="s">
        <v>5596</v>
      </c>
      <c r="D163" s="349"/>
      <c r="E163" s="48"/>
      <c r="G163" s="351"/>
      <c r="H163" s="349"/>
    </row>
    <row r="164" spans="1:8" ht="38.25">
      <c r="A164" s="247" t="s">
        <v>5597</v>
      </c>
      <c r="B164" s="247" t="s">
        <v>5598</v>
      </c>
      <c r="C164" s="247" t="s">
        <v>5599</v>
      </c>
      <c r="D164" s="349"/>
      <c r="E164" s="48"/>
      <c r="G164" s="351"/>
      <c r="H164" s="349"/>
    </row>
    <row r="165" spans="1:8" ht="38.25">
      <c r="A165" s="247" t="s">
        <v>5600</v>
      </c>
      <c r="B165" s="247" t="s">
        <v>5601</v>
      </c>
      <c r="C165" s="247" t="s">
        <v>5602</v>
      </c>
      <c r="D165" s="349"/>
      <c r="E165" s="48"/>
      <c r="G165" s="351"/>
      <c r="H165" s="349"/>
    </row>
    <row r="166" spans="1:8" ht="51">
      <c r="A166" s="247" t="s">
        <v>2503</v>
      </c>
      <c r="B166" s="247" t="s">
        <v>2571</v>
      </c>
      <c r="C166" s="247" t="s">
        <v>2618</v>
      </c>
      <c r="D166" s="349"/>
      <c r="E166" s="247"/>
      <c r="G166" s="351"/>
      <c r="H166" s="349"/>
    </row>
    <row r="167" spans="1:8" ht="63.75">
      <c r="A167" s="247" t="s">
        <v>2504</v>
      </c>
      <c r="B167" s="247" t="s">
        <v>2787</v>
      </c>
      <c r="C167" s="48" t="s">
        <v>2841</v>
      </c>
      <c r="D167" s="349"/>
      <c r="E167" s="247"/>
      <c r="G167" s="351"/>
      <c r="H167" s="349"/>
    </row>
    <row r="168" spans="1:8" ht="89.25">
      <c r="A168" s="247" t="s">
        <v>6855</v>
      </c>
      <c r="B168" s="247" t="s">
        <v>6975</v>
      </c>
      <c r="C168" s="247" t="s">
        <v>6876</v>
      </c>
      <c r="D168" s="349"/>
      <c r="E168" s="48"/>
      <c r="G168" s="351"/>
      <c r="H168" s="349"/>
    </row>
    <row r="169" spans="1:8" ht="76.5">
      <c r="A169" s="247" t="s">
        <v>2505</v>
      </c>
      <c r="B169" s="247" t="s">
        <v>2572</v>
      </c>
      <c r="C169" s="247" t="s">
        <v>2619</v>
      </c>
      <c r="D169" s="349"/>
      <c r="E169" s="247"/>
      <c r="G169" s="351"/>
      <c r="H169" s="349"/>
    </row>
    <row r="170" spans="1:8" ht="76.5">
      <c r="A170" s="247" t="s">
        <v>2506</v>
      </c>
      <c r="B170" s="247" t="s">
        <v>2573</v>
      </c>
      <c r="C170" s="48" t="s">
        <v>2842</v>
      </c>
      <c r="D170" s="349"/>
      <c r="E170" s="247"/>
      <c r="G170" s="351"/>
      <c r="H170" s="349"/>
    </row>
    <row r="171" spans="1:8">
      <c r="A171" s="247" t="s">
        <v>2507</v>
      </c>
      <c r="B171" s="247" t="s">
        <v>2574</v>
      </c>
      <c r="C171" s="247" t="s">
        <v>2620</v>
      </c>
      <c r="D171" s="349"/>
      <c r="E171" s="247"/>
      <c r="G171" s="91"/>
      <c r="H171" s="349"/>
    </row>
    <row r="172" spans="1:8" ht="63.75">
      <c r="A172" s="247" t="s">
        <v>2508</v>
      </c>
      <c r="B172" s="247" t="s">
        <v>2575</v>
      </c>
      <c r="C172" s="247" t="s">
        <v>2621</v>
      </c>
      <c r="D172" s="349"/>
      <c r="E172" s="36"/>
      <c r="G172" s="91"/>
      <c r="H172" s="349"/>
    </row>
    <row r="173" spans="1:8" ht="25.5">
      <c r="A173" s="247" t="s">
        <v>2509</v>
      </c>
      <c r="B173" s="247" t="s">
        <v>2576</v>
      </c>
      <c r="C173" s="247" t="s">
        <v>2622</v>
      </c>
      <c r="D173" s="349"/>
      <c r="E173" s="36"/>
      <c r="G173" s="351"/>
      <c r="H173" s="349"/>
    </row>
    <row r="174" spans="1:8" ht="63.75">
      <c r="A174" s="36" t="s">
        <v>2599</v>
      </c>
      <c r="B174" s="36" t="s">
        <v>2606</v>
      </c>
      <c r="C174" s="36" t="s">
        <v>2639</v>
      </c>
      <c r="E174" s="36"/>
      <c r="G174" s="351"/>
      <c r="H174" s="349"/>
    </row>
    <row r="175" spans="1:8" ht="25.5">
      <c r="A175" s="36" t="s">
        <v>2600</v>
      </c>
      <c r="B175" s="36" t="s">
        <v>5624</v>
      </c>
      <c r="C175" s="36" t="s">
        <v>5514</v>
      </c>
      <c r="E175" s="247"/>
      <c r="G175" s="349"/>
      <c r="H175" s="349"/>
    </row>
    <row r="176" spans="1:8" ht="63.75">
      <c r="A176" s="36" t="s">
        <v>2601</v>
      </c>
      <c r="B176" s="36" t="s">
        <v>2607</v>
      </c>
      <c r="C176" s="36" t="s">
        <v>5515</v>
      </c>
      <c r="E176" s="247"/>
      <c r="G176" s="351"/>
      <c r="H176" s="349"/>
    </row>
    <row r="177" spans="1:8" ht="25.5">
      <c r="A177" s="247" t="s">
        <v>2510</v>
      </c>
      <c r="B177" s="247" t="s">
        <v>2788</v>
      </c>
      <c r="C177" s="247" t="s">
        <v>2832</v>
      </c>
      <c r="D177" s="349"/>
      <c r="E177" s="247"/>
      <c r="G177" s="351"/>
      <c r="H177" s="349"/>
    </row>
    <row r="178" spans="1:8" ht="63.75">
      <c r="A178" s="247" t="s">
        <v>2511</v>
      </c>
      <c r="B178" s="247" t="s">
        <v>2789</v>
      </c>
      <c r="C178" s="247" t="s">
        <v>2833</v>
      </c>
      <c r="D178" s="349"/>
      <c r="E178" s="247"/>
      <c r="G178" s="351"/>
      <c r="H178" s="349"/>
    </row>
    <row r="179" spans="1:8">
      <c r="A179" s="247" t="s">
        <v>5354</v>
      </c>
      <c r="B179" s="247" t="s">
        <v>5605</v>
      </c>
      <c r="C179" s="247" t="s">
        <v>5516</v>
      </c>
      <c r="D179" s="349"/>
      <c r="E179" s="247"/>
      <c r="G179" s="351"/>
      <c r="H179" s="349"/>
    </row>
    <row r="180" spans="1:8" ht="25.5">
      <c r="A180" s="247" t="s">
        <v>5355</v>
      </c>
      <c r="B180" s="247" t="s">
        <v>5606</v>
      </c>
      <c r="C180" s="247" t="s">
        <v>5517</v>
      </c>
      <c r="D180" s="349"/>
      <c r="E180" s="247"/>
      <c r="G180" s="351"/>
      <c r="H180" s="349"/>
    </row>
    <row r="181" spans="1:8" ht="25.5">
      <c r="A181" s="247" t="s">
        <v>5356</v>
      </c>
      <c r="B181" s="247" t="s">
        <v>5607</v>
      </c>
      <c r="C181" s="247" t="s">
        <v>5518</v>
      </c>
      <c r="D181" s="349"/>
      <c r="E181" s="247"/>
      <c r="G181" s="351"/>
      <c r="H181" s="349"/>
    </row>
    <row r="182" spans="1:8">
      <c r="A182" s="247" t="s">
        <v>2512</v>
      </c>
      <c r="B182" s="247" t="s">
        <v>2577</v>
      </c>
      <c r="C182" s="247" t="s">
        <v>2623</v>
      </c>
      <c r="D182" s="349"/>
      <c r="E182" s="247"/>
      <c r="G182" s="351"/>
      <c r="H182" s="349"/>
    </row>
    <row r="183" spans="1:8" ht="38.25">
      <c r="A183" s="247" t="s">
        <v>2513</v>
      </c>
      <c r="B183" s="247" t="s">
        <v>2578</v>
      </c>
      <c r="C183" s="247" t="s">
        <v>2624</v>
      </c>
      <c r="D183" s="349"/>
      <c r="E183" s="247"/>
      <c r="G183" s="351"/>
      <c r="H183" s="349"/>
    </row>
    <row r="184" spans="1:8" ht="102">
      <c r="A184" s="247" t="s">
        <v>2514</v>
      </c>
      <c r="B184" s="247" t="s">
        <v>2579</v>
      </c>
      <c r="C184" s="247" t="s">
        <v>5519</v>
      </c>
      <c r="D184" s="349"/>
      <c r="E184" s="247"/>
      <c r="G184" s="351"/>
      <c r="H184" s="349"/>
    </row>
    <row r="185" spans="1:8" ht="51">
      <c r="A185" s="247" t="s">
        <v>2515</v>
      </c>
      <c r="B185" s="247" t="s">
        <v>2580</v>
      </c>
      <c r="C185" s="247" t="s">
        <v>2843</v>
      </c>
      <c r="D185" s="349"/>
      <c r="E185" s="247"/>
      <c r="G185" s="350"/>
      <c r="H185" s="349"/>
    </row>
    <row r="186" spans="1:8" ht="23.25" customHeight="1">
      <c r="A186" s="247" t="s">
        <v>2516</v>
      </c>
      <c r="B186" s="247" t="s">
        <v>2581</v>
      </c>
      <c r="C186" s="247" t="s">
        <v>2625</v>
      </c>
      <c r="D186" s="349"/>
      <c r="E186" s="247"/>
      <c r="G186" s="351"/>
      <c r="H186" s="349"/>
    </row>
    <row r="187" spans="1:8" ht="170.25" customHeight="1">
      <c r="A187" s="247" t="s">
        <v>2517</v>
      </c>
      <c r="B187" s="247" t="s">
        <v>2790</v>
      </c>
      <c r="C187" s="247" t="s">
        <v>5520</v>
      </c>
      <c r="E187" s="247"/>
      <c r="G187" s="351"/>
      <c r="H187" s="349"/>
    </row>
    <row r="188" spans="1:8">
      <c r="A188" s="247" t="s">
        <v>496</v>
      </c>
      <c r="B188" s="247" t="s">
        <v>1374</v>
      </c>
      <c r="C188" s="247" t="s">
        <v>226</v>
      </c>
      <c r="E188" s="247"/>
      <c r="G188" s="351"/>
      <c r="H188" s="351"/>
    </row>
    <row r="189" spans="1:8" ht="51">
      <c r="A189" s="247" t="s">
        <v>2518</v>
      </c>
      <c r="B189" s="247" t="s">
        <v>2791</v>
      </c>
      <c r="C189" s="247" t="s">
        <v>5524</v>
      </c>
      <c r="D189" s="349"/>
      <c r="E189" s="247"/>
      <c r="G189" s="351"/>
      <c r="H189" s="351"/>
    </row>
    <row r="190" spans="1:8" ht="76.5">
      <c r="A190" s="247" t="s">
        <v>2519</v>
      </c>
      <c r="B190" s="247" t="s">
        <v>2792</v>
      </c>
      <c r="C190" s="247" t="s">
        <v>5521</v>
      </c>
      <c r="D190" s="349"/>
      <c r="E190" s="247"/>
      <c r="G190" s="351"/>
      <c r="H190" s="349"/>
    </row>
    <row r="191" spans="1:8" ht="51">
      <c r="A191" s="247" t="s">
        <v>2520</v>
      </c>
      <c r="B191" s="247" t="s">
        <v>2582</v>
      </c>
      <c r="C191" s="247" t="s">
        <v>5522</v>
      </c>
      <c r="D191" s="349"/>
      <c r="E191" s="247"/>
      <c r="G191" s="91"/>
      <c r="H191" s="349"/>
    </row>
    <row r="192" spans="1:8" ht="102">
      <c r="A192" s="247" t="s">
        <v>2521</v>
      </c>
      <c r="B192" s="247" t="s">
        <v>2603</v>
      </c>
      <c r="C192" s="247" t="s">
        <v>5523</v>
      </c>
      <c r="D192" s="349"/>
      <c r="E192" s="247"/>
      <c r="G192" s="351"/>
      <c r="H192" s="349"/>
    </row>
    <row r="193" spans="1:8">
      <c r="A193" s="247" t="s">
        <v>97</v>
      </c>
      <c r="B193" s="247" t="s">
        <v>1354</v>
      </c>
      <c r="C193" s="247" t="s">
        <v>1125</v>
      </c>
      <c r="D193" s="349"/>
      <c r="E193" s="247"/>
      <c r="G193" s="351"/>
      <c r="H193" s="349"/>
    </row>
    <row r="194" spans="1:8" ht="38.25">
      <c r="A194" s="247" t="s">
        <v>2522</v>
      </c>
      <c r="B194" s="247" t="s">
        <v>2793</v>
      </c>
      <c r="C194" s="247" t="s">
        <v>5525</v>
      </c>
      <c r="D194" s="349"/>
      <c r="E194" s="247"/>
      <c r="G194" s="351"/>
      <c r="H194" s="349"/>
    </row>
    <row r="195" spans="1:8" ht="89.25">
      <c r="A195" s="247" t="s">
        <v>2523</v>
      </c>
      <c r="B195" s="247" t="s">
        <v>2794</v>
      </c>
      <c r="C195" s="247" t="s">
        <v>5526</v>
      </c>
      <c r="D195" s="349"/>
      <c r="E195" s="247"/>
      <c r="G195" s="351"/>
      <c r="H195" s="349"/>
    </row>
    <row r="196" spans="1:8" ht="63.75">
      <c r="A196" s="247" t="s">
        <v>2524</v>
      </c>
      <c r="B196" s="247" t="s">
        <v>5625</v>
      </c>
      <c r="C196" s="247" t="s">
        <v>5527</v>
      </c>
      <c r="D196" s="349"/>
      <c r="E196" s="247"/>
      <c r="G196" s="351"/>
      <c r="H196" s="349"/>
    </row>
    <row r="197" spans="1:8" ht="38.25">
      <c r="A197" s="247" t="s">
        <v>2525</v>
      </c>
      <c r="B197" s="247" t="s">
        <v>2583</v>
      </c>
      <c r="C197" s="247" t="s">
        <v>2844</v>
      </c>
      <c r="D197" s="349"/>
      <c r="E197" s="247"/>
      <c r="G197" s="351"/>
      <c r="H197" s="349"/>
    </row>
    <row r="198" spans="1:8" ht="89.25">
      <c r="A198" s="247" t="s">
        <v>2526</v>
      </c>
      <c r="B198" s="247" t="s">
        <v>2795</v>
      </c>
      <c r="C198" s="247" t="s">
        <v>2845</v>
      </c>
      <c r="D198" s="349"/>
      <c r="E198" s="247"/>
      <c r="G198" s="351"/>
      <c r="H198" s="349"/>
    </row>
    <row r="199" spans="1:8" ht="114.75">
      <c r="A199" s="247" t="s">
        <v>2527</v>
      </c>
      <c r="B199" s="247" t="s">
        <v>2796</v>
      </c>
      <c r="C199" s="247" t="s">
        <v>2846</v>
      </c>
      <c r="D199" s="349"/>
      <c r="E199" s="247"/>
      <c r="G199" s="351"/>
      <c r="H199" s="349"/>
    </row>
    <row r="200" spans="1:8" ht="38.25">
      <c r="A200" s="247" t="s">
        <v>2528</v>
      </c>
      <c r="B200" s="247" t="s">
        <v>2584</v>
      </c>
      <c r="C200" s="247" t="s">
        <v>2847</v>
      </c>
      <c r="D200" s="349"/>
      <c r="E200" s="247"/>
      <c r="G200" s="91"/>
      <c r="H200" s="349"/>
    </row>
    <row r="201" spans="1:8" ht="63.75">
      <c r="A201" s="247" t="s">
        <v>2529</v>
      </c>
      <c r="B201" s="247" t="s">
        <v>2604</v>
      </c>
      <c r="C201" s="247" t="s">
        <v>2848</v>
      </c>
      <c r="D201" s="349"/>
      <c r="E201" s="247"/>
      <c r="G201" s="351"/>
      <c r="H201" s="349"/>
    </row>
    <row r="202" spans="1:8" ht="76.5">
      <c r="A202" s="247" t="s">
        <v>2530</v>
      </c>
      <c r="B202" s="247" t="s">
        <v>2585</v>
      </c>
      <c r="C202" s="247" t="s">
        <v>2849</v>
      </c>
      <c r="D202" s="349"/>
      <c r="E202" s="247"/>
      <c r="G202" s="351"/>
      <c r="H202" s="349"/>
    </row>
    <row r="203" spans="1:8" ht="102">
      <c r="A203" s="247" t="s">
        <v>2531</v>
      </c>
      <c r="B203" s="247" t="s">
        <v>2586</v>
      </c>
      <c r="C203" s="247" t="s">
        <v>5528</v>
      </c>
      <c r="D203" s="349"/>
      <c r="E203" s="247"/>
      <c r="G203" s="351"/>
      <c r="H203" s="349"/>
    </row>
    <row r="204" spans="1:8" ht="89.25">
      <c r="A204" s="247" t="s">
        <v>2532</v>
      </c>
      <c r="B204" s="247" t="s">
        <v>5626</v>
      </c>
      <c r="C204" s="247" t="s">
        <v>2850</v>
      </c>
      <c r="D204" s="349"/>
      <c r="E204" s="247"/>
      <c r="G204" s="351"/>
      <c r="H204" s="349"/>
    </row>
    <row r="205" spans="1:8" ht="51">
      <c r="A205" s="247" t="s">
        <v>2533</v>
      </c>
      <c r="B205" s="247" t="s">
        <v>2797</v>
      </c>
      <c r="C205" s="247" t="s">
        <v>2626</v>
      </c>
      <c r="D205" s="349"/>
      <c r="E205" s="247"/>
      <c r="G205" s="351"/>
      <c r="H205" s="349"/>
    </row>
    <row r="206" spans="1:8">
      <c r="A206" s="247" t="s">
        <v>2534</v>
      </c>
      <c r="B206" s="247" t="s">
        <v>2587</v>
      </c>
      <c r="C206" s="247" t="s">
        <v>2627</v>
      </c>
      <c r="D206" s="349"/>
      <c r="E206" s="247"/>
      <c r="G206" s="351"/>
      <c r="H206" s="349"/>
    </row>
    <row r="207" spans="1:8" ht="38.25">
      <c r="A207" s="247" t="s">
        <v>2535</v>
      </c>
      <c r="B207" s="247" t="s">
        <v>2588</v>
      </c>
      <c r="C207" s="247" t="s">
        <v>2628</v>
      </c>
      <c r="D207" s="349"/>
      <c r="E207" s="247"/>
      <c r="G207" s="350"/>
      <c r="H207" s="349"/>
    </row>
    <row r="208" spans="1:8" ht="51">
      <c r="A208" s="247" t="s">
        <v>2536</v>
      </c>
      <c r="B208" s="247" t="s">
        <v>2589</v>
      </c>
      <c r="C208" s="247" t="s">
        <v>2629</v>
      </c>
      <c r="D208" s="349"/>
      <c r="E208" s="247"/>
      <c r="G208" s="351"/>
      <c r="H208" s="349"/>
    </row>
    <row r="209" spans="1:8">
      <c r="A209" s="247" t="s">
        <v>2537</v>
      </c>
      <c r="B209" s="247" t="s">
        <v>2605</v>
      </c>
      <c r="C209" s="247" t="s">
        <v>5529</v>
      </c>
      <c r="D209" s="349"/>
      <c r="E209" s="36"/>
      <c r="G209" s="351"/>
      <c r="H209" s="349"/>
    </row>
    <row r="210" spans="1:8" ht="38.25">
      <c r="A210" s="247" t="s">
        <v>2538</v>
      </c>
      <c r="B210" s="247" t="s">
        <v>2590</v>
      </c>
      <c r="C210" s="247" t="s">
        <v>5530</v>
      </c>
      <c r="D210" s="349"/>
      <c r="E210" s="247"/>
      <c r="G210" s="351"/>
      <c r="H210" s="349"/>
    </row>
    <row r="211" spans="1:8" ht="51">
      <c r="A211" s="247" t="s">
        <v>2539</v>
      </c>
      <c r="B211" s="36" t="s">
        <v>5627</v>
      </c>
      <c r="C211" s="247" t="s">
        <v>2630</v>
      </c>
      <c r="D211" s="349"/>
      <c r="E211" s="247"/>
      <c r="G211" s="351"/>
      <c r="H211" s="349"/>
    </row>
    <row r="212" spans="1:8" ht="76.5">
      <c r="A212" s="247" t="s">
        <v>2540</v>
      </c>
      <c r="B212" s="36" t="s">
        <v>5628</v>
      </c>
      <c r="C212" s="247" t="s">
        <v>2631</v>
      </c>
      <c r="D212" s="349"/>
      <c r="E212" s="247"/>
      <c r="G212" s="351"/>
      <c r="H212" s="349"/>
    </row>
    <row r="213" spans="1:8" ht="76.5">
      <c r="A213" s="247" t="s">
        <v>2541</v>
      </c>
      <c r="B213" s="247" t="s">
        <v>2591</v>
      </c>
      <c r="C213" s="247" t="s">
        <v>5531</v>
      </c>
      <c r="D213" s="349"/>
      <c r="E213" s="247"/>
      <c r="G213" s="351"/>
      <c r="H213" s="349"/>
    </row>
    <row r="214" spans="1:8" ht="25.5">
      <c r="A214" s="247" t="s">
        <v>2542</v>
      </c>
      <c r="B214" s="247" t="s">
        <v>2592</v>
      </c>
      <c r="C214" s="247" t="s">
        <v>2632</v>
      </c>
      <c r="D214" s="349"/>
      <c r="E214" s="247"/>
      <c r="G214" s="351"/>
      <c r="H214" s="349"/>
    </row>
    <row r="215" spans="1:8" ht="127.5">
      <c r="A215" s="247" t="s">
        <v>2543</v>
      </c>
      <c r="B215" s="247" t="s">
        <v>2798</v>
      </c>
      <c r="C215" s="247" t="s">
        <v>5532</v>
      </c>
      <c r="D215" s="349"/>
      <c r="E215" s="247"/>
      <c r="G215" s="351"/>
      <c r="H215" s="349"/>
    </row>
    <row r="216" spans="1:8" ht="25.5">
      <c r="A216" s="247" t="s">
        <v>2544</v>
      </c>
      <c r="B216" s="247" t="s">
        <v>2593</v>
      </c>
      <c r="C216" s="247" t="s">
        <v>2633</v>
      </c>
      <c r="D216" s="349"/>
      <c r="E216" s="247"/>
      <c r="G216" s="351"/>
      <c r="H216" s="349"/>
    </row>
    <row r="217" spans="1:8" ht="63.75">
      <c r="A217" s="247" t="s">
        <v>2545</v>
      </c>
      <c r="B217" s="247" t="s">
        <v>2594</v>
      </c>
      <c r="C217" s="247" t="s">
        <v>5533</v>
      </c>
      <c r="D217" s="349"/>
      <c r="E217" s="247"/>
      <c r="G217" s="351"/>
      <c r="H217" s="349"/>
    </row>
    <row r="218" spans="1:8" ht="102">
      <c r="A218" s="247" t="s">
        <v>2546</v>
      </c>
      <c r="B218" s="247" t="s">
        <v>2595</v>
      </c>
      <c r="C218" s="247" t="s">
        <v>5534</v>
      </c>
      <c r="D218" s="349"/>
      <c r="E218" s="247"/>
      <c r="G218" s="351"/>
      <c r="H218" s="349"/>
    </row>
    <row r="219" spans="1:8" ht="127.5">
      <c r="A219" s="247" t="s">
        <v>2547</v>
      </c>
      <c r="B219" s="247" t="s">
        <v>2596</v>
      </c>
      <c r="C219" s="247" t="s">
        <v>2851</v>
      </c>
      <c r="D219" s="349"/>
      <c r="E219" s="247"/>
      <c r="G219" s="351"/>
      <c r="H219" s="349"/>
    </row>
    <row r="220" spans="1:8" ht="102">
      <c r="A220" s="247" t="s">
        <v>2548</v>
      </c>
      <c r="B220" s="247" t="s">
        <v>2597</v>
      </c>
      <c r="C220" s="247" t="s">
        <v>2852</v>
      </c>
      <c r="D220" s="349"/>
      <c r="G220" s="351"/>
      <c r="H220" s="349"/>
    </row>
    <row r="221" spans="1:8" ht="63.75">
      <c r="A221" s="247" t="s">
        <v>2549</v>
      </c>
      <c r="B221" s="247" t="s">
        <v>2598</v>
      </c>
      <c r="C221" s="247" t="s">
        <v>2853</v>
      </c>
      <c r="D221" s="349"/>
      <c r="G221" s="349"/>
      <c r="H221" s="349"/>
    </row>
    <row r="222" spans="1:8" ht="25.5">
      <c r="A222" s="247" t="s">
        <v>5319</v>
      </c>
      <c r="B222" s="247" t="s">
        <v>5436</v>
      </c>
      <c r="C222" s="247" t="s">
        <v>5361</v>
      </c>
      <c r="D222" s="349"/>
      <c r="G222" s="349"/>
      <c r="H222" s="349"/>
    </row>
    <row r="223" spans="1:8" ht="102">
      <c r="A223" s="247" t="s">
        <v>5320</v>
      </c>
      <c r="B223" s="247" t="s">
        <v>5437</v>
      </c>
      <c r="C223" s="352" t="s">
        <v>5362</v>
      </c>
      <c r="D223" s="349"/>
      <c r="G223" s="349"/>
      <c r="H223" s="349"/>
    </row>
    <row r="224" spans="1:8" ht="89.25">
      <c r="A224" s="247" t="s">
        <v>5321</v>
      </c>
      <c r="B224" s="247" t="s">
        <v>5438</v>
      </c>
      <c r="C224" s="352" t="s">
        <v>5363</v>
      </c>
      <c r="D224" s="349"/>
      <c r="G224" s="349"/>
      <c r="H224" s="349"/>
    </row>
    <row r="225" spans="1:8">
      <c r="A225" s="247" t="s">
        <v>2550</v>
      </c>
      <c r="B225" s="247" t="s">
        <v>2799</v>
      </c>
      <c r="C225" s="247" t="s">
        <v>2834</v>
      </c>
      <c r="D225" s="349"/>
      <c r="G225" s="91"/>
      <c r="H225" s="349"/>
    </row>
    <row r="226" spans="1:8" ht="51">
      <c r="A226" s="247" t="s">
        <v>6835</v>
      </c>
      <c r="B226" s="247" t="s">
        <v>6976</v>
      </c>
      <c r="C226" s="247" t="s">
        <v>6836</v>
      </c>
      <c r="D226" s="351"/>
      <c r="G226" s="351"/>
      <c r="H226" s="349"/>
    </row>
    <row r="227" spans="1:8" ht="38.25">
      <c r="A227" s="247" t="s">
        <v>2554</v>
      </c>
      <c r="B227" s="247" t="s">
        <v>2800</v>
      </c>
      <c r="C227" s="247" t="s">
        <v>2835</v>
      </c>
      <c r="D227" s="351"/>
      <c r="G227" s="351"/>
      <c r="H227" s="349"/>
    </row>
    <row r="228" spans="1:8" ht="38.25">
      <c r="A228" s="247" t="s">
        <v>6969</v>
      </c>
      <c r="B228" s="247" t="s">
        <v>2800</v>
      </c>
      <c r="C228" s="247" t="s">
        <v>2835</v>
      </c>
      <c r="D228" s="349"/>
      <c r="E228" s="86"/>
      <c r="F228" s="86"/>
      <c r="G228" s="351"/>
      <c r="H228" s="351"/>
    </row>
    <row r="229" spans="1:8">
      <c r="A229" s="247" t="s">
        <v>2555</v>
      </c>
      <c r="B229" s="247" t="s">
        <v>2801</v>
      </c>
      <c r="C229" s="247" t="s">
        <v>5538</v>
      </c>
      <c r="D229" s="349"/>
      <c r="E229" s="86"/>
      <c r="F229" s="86"/>
      <c r="G229" s="351"/>
      <c r="H229" s="349"/>
    </row>
    <row r="230" spans="1:8">
      <c r="A230" s="247" t="e">
        <f>"Obsługę ksiąg rachunkowych za rok "&amp;rok&amp;" prowadziła spółka Roedl Outsourcing sp. z o. o. z siedzibą w Warszawie, Oddział "&amp;gdzie&amp;" "&amp;gdzie2&amp;"."</f>
        <v>#REF!</v>
      </c>
      <c r="B230" s="247" t="e">
        <f>"Die Handelsbücher für das Jahr "&amp;rok&amp;" wurden von der Roedl Outsourcing sp. z o. o. mit Sitz in Warschau, Niederlassung "&amp;GA!#REF!&amp;", geführt."</f>
        <v>#REF!</v>
      </c>
      <c r="C230" s="247" t="e">
        <f>"The Company's books of account for "&amp;rok&amp;" were kept by Roedl Outsourcing sp. z o.o. with its registered office in Warsaw, branch office in "&amp;oddzial_eng&amp;"."</f>
        <v>#REF!</v>
      </c>
      <c r="D230" s="349"/>
      <c r="E230" s="275"/>
      <c r="F230" s="275"/>
      <c r="G230" s="350"/>
      <c r="H230" s="349"/>
    </row>
    <row r="231" spans="1:8" ht="51">
      <c r="A231" s="247" t="s">
        <v>6839</v>
      </c>
      <c r="B231" s="247" t="s">
        <v>6977</v>
      </c>
      <c r="C231" s="247" t="s">
        <v>6877</v>
      </c>
      <c r="D231" s="349"/>
      <c r="E231" s="275"/>
      <c r="F231" s="275"/>
      <c r="G231" s="350"/>
      <c r="H231" s="349"/>
    </row>
    <row r="232" spans="1:8" s="375" customFormat="1" ht="25.5">
      <c r="A232" s="247" t="s">
        <v>6840</v>
      </c>
      <c r="B232" s="247" t="s">
        <v>6978</v>
      </c>
      <c r="C232" s="247" t="s">
        <v>6878</v>
      </c>
      <c r="D232" s="349"/>
      <c r="E232" s="371"/>
      <c r="F232" s="371"/>
      <c r="G232" s="350"/>
      <c r="H232" s="349"/>
    </row>
    <row r="233" spans="1:8" s="375" customFormat="1" ht="25.5">
      <c r="A233" s="247" t="s">
        <v>8760</v>
      </c>
      <c r="B233" s="247" t="s">
        <v>8757</v>
      </c>
      <c r="C233" s="247" t="s">
        <v>8758</v>
      </c>
      <c r="D233" s="349"/>
      <c r="E233" s="371"/>
      <c r="F233" s="371"/>
      <c r="G233" s="350"/>
      <c r="H233" s="349"/>
    </row>
    <row r="234" spans="1:8" s="375" customFormat="1" ht="178.5">
      <c r="A234" s="247" t="s">
        <v>6842</v>
      </c>
      <c r="B234" s="247" t="s">
        <v>7049</v>
      </c>
      <c r="C234" s="247" t="s">
        <v>6879</v>
      </c>
      <c r="D234" s="349"/>
      <c r="E234" s="383"/>
      <c r="F234" s="383"/>
      <c r="G234" s="350"/>
      <c r="H234" s="349"/>
    </row>
    <row r="235" spans="1:8" s="375" customFormat="1" ht="165.75">
      <c r="A235" s="247" t="s">
        <v>6841</v>
      </c>
      <c r="B235" s="247" t="s">
        <v>6979</v>
      </c>
      <c r="C235" s="247" t="s">
        <v>6880</v>
      </c>
      <c r="D235" s="349"/>
      <c r="E235" s="371"/>
      <c r="F235" s="371"/>
      <c r="G235" s="350"/>
      <c r="H235" s="349"/>
    </row>
    <row r="236" spans="1:8" s="375" customFormat="1" ht="165.75">
      <c r="A236" s="247" t="s">
        <v>6841</v>
      </c>
      <c r="B236" s="247" t="s">
        <v>7036</v>
      </c>
      <c r="C236" s="247" t="s">
        <v>6880</v>
      </c>
      <c r="D236" s="349"/>
      <c r="E236" s="383"/>
      <c r="F236" s="383"/>
      <c r="G236" s="350"/>
      <c r="H236" s="349"/>
    </row>
    <row r="237" spans="1:8" s="375" customFormat="1" ht="38.25">
      <c r="A237" s="247" t="s">
        <v>6843</v>
      </c>
      <c r="B237" s="247" t="s">
        <v>6980</v>
      </c>
      <c r="C237" s="247" t="s">
        <v>6881</v>
      </c>
      <c r="D237" s="349"/>
      <c r="E237" s="371"/>
      <c r="F237" s="371"/>
      <c r="G237" s="350"/>
      <c r="H237" s="349"/>
    </row>
    <row r="238" spans="1:8" s="375" customFormat="1" ht="38.25">
      <c r="A238" s="247" t="s">
        <v>6843</v>
      </c>
      <c r="B238" s="247" t="s">
        <v>7027</v>
      </c>
      <c r="C238" s="247" t="s">
        <v>6881</v>
      </c>
      <c r="D238" s="349"/>
      <c r="E238" s="383"/>
      <c r="F238" s="383"/>
      <c r="G238" s="350"/>
      <c r="H238" s="349"/>
    </row>
    <row r="239" spans="1:8">
      <c r="A239" s="247" t="s">
        <v>5266</v>
      </c>
      <c r="B239" s="247" t="s">
        <v>5439</v>
      </c>
      <c r="C239" s="247" t="s">
        <v>5364</v>
      </c>
      <c r="D239" s="349"/>
      <c r="E239" s="275"/>
      <c r="F239" s="275"/>
      <c r="G239" s="350"/>
      <c r="H239" s="349"/>
    </row>
    <row r="240" spans="1:8" ht="38.25">
      <c r="A240" s="247" t="s">
        <v>2556</v>
      </c>
      <c r="B240" s="247" t="s">
        <v>2802</v>
      </c>
      <c r="C240" s="247" t="s">
        <v>2836</v>
      </c>
      <c r="D240" s="349"/>
      <c r="E240" s="275"/>
      <c r="F240" s="275"/>
      <c r="G240" s="350"/>
      <c r="H240" s="349"/>
    </row>
    <row r="241" spans="1:8" ht="12.75" customHeight="1">
      <c r="A241" s="247" t="s">
        <v>4443</v>
      </c>
      <c r="B241" s="27" t="s">
        <v>1617</v>
      </c>
      <c r="C241" s="247" t="s">
        <v>1835</v>
      </c>
      <c r="D241" s="349"/>
      <c r="E241" s="275"/>
      <c r="F241" s="275"/>
      <c r="G241" s="350"/>
      <c r="H241" s="349"/>
    </row>
    <row r="242" spans="1:8" s="375" customFormat="1" ht="12.75" customHeight="1">
      <c r="A242" s="247" t="s">
        <v>4443</v>
      </c>
      <c r="B242" s="373" t="s">
        <v>7045</v>
      </c>
      <c r="C242" s="247" t="s">
        <v>1835</v>
      </c>
      <c r="D242" s="349"/>
      <c r="E242" s="386"/>
      <c r="F242" s="386"/>
      <c r="G242" s="350"/>
      <c r="H242" s="349"/>
    </row>
    <row r="243" spans="1:8">
      <c r="A243" s="247" t="s">
        <v>4444</v>
      </c>
      <c r="B243" s="247" t="s">
        <v>5440</v>
      </c>
      <c r="C243" s="247" t="s">
        <v>5365</v>
      </c>
      <c r="D243" s="349"/>
      <c r="E243" s="275"/>
      <c r="F243" s="275"/>
      <c r="G243" s="350"/>
      <c r="H243" s="349"/>
    </row>
    <row r="244" spans="1:8" ht="13.5" thickBot="1">
      <c r="A244" s="247" t="s">
        <v>4444</v>
      </c>
      <c r="B244" s="396" t="s">
        <v>7046</v>
      </c>
      <c r="C244" s="247" t="s">
        <v>5365</v>
      </c>
    </row>
    <row r="245" spans="1:8" ht="13.5" thickBot="1">
      <c r="A245" s="557" t="s">
        <v>334</v>
      </c>
      <c r="B245" s="557"/>
      <c r="C245" s="558"/>
    </row>
    <row r="246" spans="1:8">
      <c r="A246" s="276" t="str">
        <f>"Bilans na dzień " &amp;dzb</f>
        <v>Bilans na dzień 31.12.2024</v>
      </c>
      <c r="B246" s="28" t="str">
        <f>"Bilanz zum " &amp;dzb</f>
        <v>Bilanz zum 31.12.2024</v>
      </c>
      <c r="C246" s="276" t="str">
        <f>"Balance sheet as of " &amp;dzb</f>
        <v>Balance sheet as of 31.12.2024</v>
      </c>
    </row>
    <row r="247" spans="1:8">
      <c r="A247" s="276" t="s">
        <v>2032</v>
      </c>
      <c r="B247" s="255" t="s">
        <v>2281</v>
      </c>
      <c r="C247" s="276" t="s">
        <v>2033</v>
      </c>
    </row>
    <row r="248" spans="1:8">
      <c r="A248" s="276" t="s">
        <v>337</v>
      </c>
      <c r="B248" s="28" t="s">
        <v>540</v>
      </c>
      <c r="C248" s="276" t="s">
        <v>1383</v>
      </c>
    </row>
    <row r="249" spans="1:8" s="375" customFormat="1">
      <c r="A249" s="276" t="s">
        <v>6868</v>
      </c>
      <c r="B249" s="255" t="s">
        <v>7040</v>
      </c>
      <c r="C249" s="375" t="s">
        <v>7042</v>
      </c>
    </row>
    <row r="250" spans="1:8" s="375" customFormat="1">
      <c r="A250" s="276" t="s">
        <v>6869</v>
      </c>
      <c r="B250" s="255" t="s">
        <v>7041</v>
      </c>
      <c r="C250" s="375" t="s">
        <v>7044</v>
      </c>
    </row>
    <row r="251" spans="1:8" s="375" customFormat="1">
      <c r="A251" s="276" t="s">
        <v>6870</v>
      </c>
      <c r="B251" s="255" t="s">
        <v>7039</v>
      </c>
      <c r="C251" s="375" t="s">
        <v>7043</v>
      </c>
    </row>
    <row r="252" spans="1:8">
      <c r="A252" s="247" t="s">
        <v>35</v>
      </c>
      <c r="B252" s="30" t="s">
        <v>1345</v>
      </c>
      <c r="C252" s="243" t="s">
        <v>36</v>
      </c>
    </row>
    <row r="253" spans="1:8">
      <c r="A253" s="247" t="s">
        <v>1094</v>
      </c>
      <c r="B253" s="26" t="s">
        <v>1346</v>
      </c>
      <c r="C253" s="243" t="s">
        <v>1449</v>
      </c>
    </row>
    <row r="254" spans="1:8" ht="25.5">
      <c r="A254" s="247" t="s">
        <v>637</v>
      </c>
      <c r="B254" s="28" t="s">
        <v>664</v>
      </c>
      <c r="C254" s="243" t="s">
        <v>1450</v>
      </c>
    </row>
    <row r="255" spans="1:8">
      <c r="A255" s="247" t="s">
        <v>1108</v>
      </c>
      <c r="B255" s="48" t="s">
        <v>2172</v>
      </c>
      <c r="C255" s="243" t="s">
        <v>1451</v>
      </c>
    </row>
    <row r="256" spans="1:8">
      <c r="A256" s="247" t="s">
        <v>506</v>
      </c>
      <c r="B256" s="48" t="s">
        <v>2176</v>
      </c>
      <c r="C256" s="243" t="s">
        <v>767</v>
      </c>
    </row>
    <row r="257" spans="1:4" ht="25.5">
      <c r="A257" s="247" t="s">
        <v>768</v>
      </c>
      <c r="B257" s="27" t="s">
        <v>552</v>
      </c>
      <c r="C257" s="247" t="s">
        <v>1452</v>
      </c>
    </row>
    <row r="258" spans="1:4" ht="25.5">
      <c r="A258" s="247" t="s">
        <v>1095</v>
      </c>
      <c r="B258" s="27" t="s">
        <v>1347</v>
      </c>
      <c r="C258" s="247" t="s">
        <v>1243</v>
      </c>
    </row>
    <row r="259" spans="1:4">
      <c r="A259" s="247" t="s">
        <v>1096</v>
      </c>
      <c r="B259" s="245" t="s">
        <v>1736</v>
      </c>
      <c r="C259" s="243" t="s">
        <v>1453</v>
      </c>
    </row>
    <row r="260" spans="1:4">
      <c r="A260" s="247" t="s">
        <v>512</v>
      </c>
      <c r="B260" s="26" t="s">
        <v>1348</v>
      </c>
      <c r="C260" s="243" t="s">
        <v>1454</v>
      </c>
    </row>
    <row r="261" spans="1:4" ht="25.5">
      <c r="A261" s="247" t="s">
        <v>133</v>
      </c>
      <c r="B261" s="26" t="s">
        <v>1349</v>
      </c>
      <c r="C261" s="243" t="s">
        <v>1455</v>
      </c>
    </row>
    <row r="262" spans="1:4" ht="25.5">
      <c r="A262" s="247" t="s">
        <v>2124</v>
      </c>
      <c r="B262" s="245" t="s">
        <v>2384</v>
      </c>
      <c r="C262" s="243" t="s">
        <v>5539</v>
      </c>
    </row>
    <row r="263" spans="1:4">
      <c r="A263" s="247" t="s">
        <v>513</v>
      </c>
      <c r="B263" s="48" t="s">
        <v>2174</v>
      </c>
      <c r="C263" s="243" t="s">
        <v>33</v>
      </c>
    </row>
    <row r="264" spans="1:4">
      <c r="A264" s="247" t="s">
        <v>515</v>
      </c>
      <c r="B264" s="27" t="s">
        <v>555</v>
      </c>
      <c r="C264" s="243" t="s">
        <v>34</v>
      </c>
    </row>
    <row r="265" spans="1:4">
      <c r="A265" s="247" t="s">
        <v>514</v>
      </c>
      <c r="B265" s="245" t="s">
        <v>2175</v>
      </c>
      <c r="C265" s="243" t="s">
        <v>1120</v>
      </c>
    </row>
    <row r="266" spans="1:4">
      <c r="A266" s="247" t="s">
        <v>516</v>
      </c>
      <c r="B266" s="245" t="s">
        <v>1350</v>
      </c>
      <c r="C266" s="243" t="s">
        <v>1121</v>
      </c>
    </row>
    <row r="267" spans="1:4" ht="25.5">
      <c r="A267" s="247" t="s">
        <v>517</v>
      </c>
      <c r="B267" s="26" t="s">
        <v>1351</v>
      </c>
      <c r="C267" s="243" t="s">
        <v>1244</v>
      </c>
    </row>
    <row r="268" spans="1:4">
      <c r="A268" s="247" t="s">
        <v>1087</v>
      </c>
      <c r="B268" s="27" t="s">
        <v>1352</v>
      </c>
      <c r="C268" s="243" t="s">
        <v>1122</v>
      </c>
    </row>
    <row r="269" spans="1:4">
      <c r="A269" s="247" t="s">
        <v>518</v>
      </c>
      <c r="B269" s="26" t="s">
        <v>1531</v>
      </c>
      <c r="C269" s="243" t="s">
        <v>1123</v>
      </c>
    </row>
    <row r="270" spans="1:4" ht="25.5">
      <c r="A270" s="247" t="s">
        <v>1972</v>
      </c>
      <c r="B270" s="243" t="s">
        <v>1982</v>
      </c>
      <c r="C270" s="245" t="s">
        <v>5540</v>
      </c>
      <c r="D270" s="245"/>
    </row>
    <row r="271" spans="1:4">
      <c r="A271" s="247" t="s">
        <v>519</v>
      </c>
      <c r="B271" s="26" t="s">
        <v>1353</v>
      </c>
      <c r="C271" s="243" t="s">
        <v>1124</v>
      </c>
    </row>
    <row r="272" spans="1:4">
      <c r="A272" s="247" t="s">
        <v>97</v>
      </c>
      <c r="B272" s="26" t="s">
        <v>1354</v>
      </c>
      <c r="C272" s="243" t="s">
        <v>1125</v>
      </c>
    </row>
    <row r="273" spans="1:4">
      <c r="A273" s="247" t="s">
        <v>520</v>
      </c>
      <c r="B273" s="26" t="s">
        <v>1355</v>
      </c>
      <c r="C273" s="243" t="s">
        <v>884</v>
      </c>
    </row>
    <row r="274" spans="1:4" ht="25.5">
      <c r="A274" s="247" t="s">
        <v>637</v>
      </c>
      <c r="B274" s="245" t="s">
        <v>664</v>
      </c>
      <c r="C274" s="243" t="s">
        <v>1450</v>
      </c>
    </row>
    <row r="275" spans="1:4">
      <c r="A275" s="247" t="s">
        <v>521</v>
      </c>
      <c r="B275" s="26" t="s">
        <v>1356</v>
      </c>
      <c r="C275" s="243" t="s">
        <v>1126</v>
      </c>
    </row>
    <row r="276" spans="1:4">
      <c r="A276" s="247" t="s">
        <v>523</v>
      </c>
      <c r="B276" s="26" t="s">
        <v>1532</v>
      </c>
      <c r="C276" s="243" t="s">
        <v>305</v>
      </c>
    </row>
    <row r="277" spans="1:4">
      <c r="A277" s="247" t="s">
        <v>524</v>
      </c>
      <c r="B277" s="26" t="s">
        <v>1357</v>
      </c>
      <c r="C277" s="243" t="s">
        <v>306</v>
      </c>
    </row>
    <row r="278" spans="1:4">
      <c r="A278" s="247" t="s">
        <v>525</v>
      </c>
      <c r="B278" s="26" t="s">
        <v>1358</v>
      </c>
      <c r="C278" s="243" t="s">
        <v>307</v>
      </c>
    </row>
    <row r="279" spans="1:4">
      <c r="A279" s="247" t="s">
        <v>249</v>
      </c>
      <c r="B279" s="26" t="s">
        <v>1359</v>
      </c>
      <c r="C279" s="243" t="s">
        <v>308</v>
      </c>
    </row>
    <row r="280" spans="1:4" ht="25.5">
      <c r="A280" s="247" t="s">
        <v>250</v>
      </c>
      <c r="B280" s="26" t="s">
        <v>1533</v>
      </c>
      <c r="C280" s="243" t="s">
        <v>205</v>
      </c>
    </row>
    <row r="281" spans="1:4">
      <c r="A281" s="247" t="s">
        <v>251</v>
      </c>
      <c r="B281" s="26" t="s">
        <v>1360</v>
      </c>
      <c r="C281" s="243" t="s">
        <v>206</v>
      </c>
    </row>
    <row r="282" spans="1:4" ht="25.5">
      <c r="A282" s="247" t="s">
        <v>1980</v>
      </c>
      <c r="B282" s="243" t="s">
        <v>1981</v>
      </c>
      <c r="C282" s="245" t="s">
        <v>5541</v>
      </c>
      <c r="D282" s="245"/>
    </row>
    <row r="283" spans="1:4">
      <c r="A283" s="247" t="s">
        <v>252</v>
      </c>
      <c r="B283" s="26" t="s">
        <v>1361</v>
      </c>
      <c r="C283" s="243" t="s">
        <v>207</v>
      </c>
    </row>
    <row r="284" spans="1:4">
      <c r="A284" s="247" t="s">
        <v>253</v>
      </c>
      <c r="B284" s="26" t="s">
        <v>1362</v>
      </c>
      <c r="C284" s="243" t="s">
        <v>208</v>
      </c>
    </row>
    <row r="285" spans="1:4" ht="25.5">
      <c r="A285" s="247" t="s">
        <v>254</v>
      </c>
      <c r="B285" s="245" t="s">
        <v>2282</v>
      </c>
      <c r="C285" s="243" t="s">
        <v>209</v>
      </c>
    </row>
    <row r="286" spans="1:4">
      <c r="A286" s="247" t="s">
        <v>590</v>
      </c>
      <c r="B286" s="26" t="s">
        <v>1363</v>
      </c>
      <c r="C286" s="243" t="s">
        <v>210</v>
      </c>
    </row>
    <row r="287" spans="1:4">
      <c r="A287" s="247" t="s">
        <v>255</v>
      </c>
      <c r="B287" s="26" t="s">
        <v>1364</v>
      </c>
      <c r="C287" s="243" t="s">
        <v>211</v>
      </c>
    </row>
    <row r="288" spans="1:4">
      <c r="A288" s="247" t="s">
        <v>1088</v>
      </c>
      <c r="B288" s="26" t="s">
        <v>1365</v>
      </c>
      <c r="C288" s="243" t="s">
        <v>212</v>
      </c>
    </row>
    <row r="289" spans="1:3">
      <c r="A289" s="247" t="s">
        <v>1089</v>
      </c>
      <c r="B289" s="26" t="s">
        <v>1366</v>
      </c>
      <c r="C289" s="243" t="s">
        <v>213</v>
      </c>
    </row>
    <row r="290" spans="1:3">
      <c r="A290" s="247" t="s">
        <v>1090</v>
      </c>
      <c r="B290" s="26" t="s">
        <v>1367</v>
      </c>
      <c r="C290" s="243" t="s">
        <v>214</v>
      </c>
    </row>
    <row r="291" spans="1:3">
      <c r="A291" s="247" t="s">
        <v>1091</v>
      </c>
      <c r="B291" s="245" t="s">
        <v>2177</v>
      </c>
      <c r="C291" s="243" t="s">
        <v>215</v>
      </c>
    </row>
    <row r="292" spans="1:3">
      <c r="A292" s="247" t="s">
        <v>1092</v>
      </c>
      <c r="B292" s="26" t="s">
        <v>1368</v>
      </c>
      <c r="C292" s="243" t="s">
        <v>216</v>
      </c>
    </row>
    <row r="293" spans="1:3" ht="25.5">
      <c r="A293" s="247" t="s">
        <v>1969</v>
      </c>
      <c r="B293" s="245" t="s">
        <v>1970</v>
      </c>
      <c r="C293" s="243" t="s">
        <v>1971</v>
      </c>
    </row>
    <row r="294" spans="1:3">
      <c r="A294" s="247" t="s">
        <v>256</v>
      </c>
      <c r="B294" s="26" t="s">
        <v>1369</v>
      </c>
      <c r="C294" s="243" t="s">
        <v>217</v>
      </c>
    </row>
    <row r="295" spans="1:3">
      <c r="A295" s="247" t="s">
        <v>257</v>
      </c>
      <c r="B295" s="26" t="s">
        <v>1370</v>
      </c>
      <c r="C295" s="243" t="s">
        <v>218</v>
      </c>
    </row>
    <row r="296" spans="1:3" ht="25.5">
      <c r="A296" s="247" t="s">
        <v>1973</v>
      </c>
      <c r="B296" s="243" t="s">
        <v>1974</v>
      </c>
      <c r="C296" s="245" t="s">
        <v>5542</v>
      </c>
    </row>
    <row r="297" spans="1:3" ht="25.5">
      <c r="A297" s="247" t="s">
        <v>258</v>
      </c>
      <c r="B297" s="26" t="s">
        <v>149</v>
      </c>
      <c r="C297" s="243" t="s">
        <v>1384</v>
      </c>
    </row>
    <row r="298" spans="1:3">
      <c r="A298" s="247" t="s">
        <v>259</v>
      </c>
      <c r="B298" s="26" t="s">
        <v>150</v>
      </c>
      <c r="C298" s="243" t="s">
        <v>219</v>
      </c>
    </row>
    <row r="299" spans="1:3">
      <c r="A299" s="247" t="s">
        <v>260</v>
      </c>
      <c r="B299" s="26" t="s">
        <v>1371</v>
      </c>
      <c r="C299" s="243" t="s">
        <v>220</v>
      </c>
    </row>
    <row r="300" spans="1:3">
      <c r="A300" s="247" t="s">
        <v>261</v>
      </c>
      <c r="B300" s="26" t="s">
        <v>1372</v>
      </c>
      <c r="C300" s="243" t="s">
        <v>221</v>
      </c>
    </row>
    <row r="301" spans="1:3">
      <c r="A301" s="247" t="s">
        <v>262</v>
      </c>
      <c r="B301" s="245" t="s">
        <v>1581</v>
      </c>
      <c r="C301" s="243" t="s">
        <v>222</v>
      </c>
    </row>
    <row r="302" spans="1:3" ht="38.25">
      <c r="A302" s="247" t="s">
        <v>2160</v>
      </c>
      <c r="B302" s="245" t="s">
        <v>2283</v>
      </c>
      <c r="C302" s="243" t="s">
        <v>223</v>
      </c>
    </row>
    <row r="303" spans="1:3">
      <c r="A303" s="247" t="s">
        <v>261</v>
      </c>
      <c r="B303" s="26" t="s">
        <v>1372</v>
      </c>
      <c r="C303" s="243" t="s">
        <v>224</v>
      </c>
    </row>
    <row r="304" spans="1:3">
      <c r="A304" s="247" t="s">
        <v>263</v>
      </c>
      <c r="B304" s="26" t="s">
        <v>1373</v>
      </c>
      <c r="C304" s="243" t="s">
        <v>225</v>
      </c>
    </row>
    <row r="305" spans="1:3">
      <c r="A305" s="247" t="s">
        <v>496</v>
      </c>
      <c r="B305" s="26" t="s">
        <v>1374</v>
      </c>
      <c r="C305" s="243" t="s">
        <v>226</v>
      </c>
    </row>
    <row r="306" spans="1:3">
      <c r="A306" s="247" t="s">
        <v>497</v>
      </c>
      <c r="B306" s="26" t="s">
        <v>1375</v>
      </c>
      <c r="C306" s="243" t="s">
        <v>227</v>
      </c>
    </row>
    <row r="307" spans="1:3">
      <c r="A307" s="247" t="s">
        <v>523</v>
      </c>
      <c r="B307" s="245" t="s">
        <v>1532</v>
      </c>
      <c r="C307" s="243" t="s">
        <v>305</v>
      </c>
    </row>
    <row r="308" spans="1:3">
      <c r="A308" s="247" t="s">
        <v>524</v>
      </c>
      <c r="B308" s="26" t="s">
        <v>1357</v>
      </c>
      <c r="C308" s="243" t="s">
        <v>306</v>
      </c>
    </row>
    <row r="309" spans="1:3">
      <c r="A309" s="247" t="s">
        <v>525</v>
      </c>
      <c r="B309" s="26" t="s">
        <v>1358</v>
      </c>
      <c r="C309" s="243" t="s">
        <v>307</v>
      </c>
    </row>
    <row r="310" spans="1:3">
      <c r="A310" s="247" t="s">
        <v>249</v>
      </c>
      <c r="B310" s="26" t="s">
        <v>1359</v>
      </c>
      <c r="C310" s="243" t="s">
        <v>308</v>
      </c>
    </row>
    <row r="311" spans="1:3" ht="25.5">
      <c r="A311" s="247" t="s">
        <v>498</v>
      </c>
      <c r="B311" s="26" t="s">
        <v>1534</v>
      </c>
      <c r="C311" s="243" t="s">
        <v>228</v>
      </c>
    </row>
    <row r="312" spans="1:3">
      <c r="A312" s="247" t="s">
        <v>251</v>
      </c>
      <c r="B312" s="245" t="s">
        <v>1360</v>
      </c>
      <c r="C312" s="243" t="s">
        <v>206</v>
      </c>
    </row>
    <row r="313" spans="1:3" ht="25.5">
      <c r="A313" s="247" t="s">
        <v>400</v>
      </c>
      <c r="B313" s="26" t="s">
        <v>1287</v>
      </c>
      <c r="C313" s="243" t="s">
        <v>229</v>
      </c>
    </row>
    <row r="314" spans="1:3">
      <c r="A314" s="247" t="s">
        <v>816</v>
      </c>
      <c r="B314" s="26" t="s">
        <v>1288</v>
      </c>
      <c r="C314" s="243" t="s">
        <v>230</v>
      </c>
    </row>
    <row r="315" spans="1:3">
      <c r="A315" s="247" t="s">
        <v>817</v>
      </c>
      <c r="B315" s="26" t="s">
        <v>1535</v>
      </c>
      <c r="C315" s="243" t="s">
        <v>231</v>
      </c>
    </row>
    <row r="316" spans="1:3">
      <c r="A316" s="247" t="s">
        <v>818</v>
      </c>
      <c r="B316" s="26" t="s">
        <v>1536</v>
      </c>
      <c r="C316" s="243" t="s">
        <v>232</v>
      </c>
    </row>
    <row r="317" spans="1:3">
      <c r="A317" s="247" t="s">
        <v>830</v>
      </c>
      <c r="B317" s="26" t="s">
        <v>1289</v>
      </c>
      <c r="C317" s="243" t="s">
        <v>233</v>
      </c>
    </row>
    <row r="318" spans="1:3">
      <c r="A318" s="247" t="s">
        <v>831</v>
      </c>
      <c r="B318" s="26" t="s">
        <v>1290</v>
      </c>
      <c r="C318" s="243" t="s">
        <v>234</v>
      </c>
    </row>
    <row r="319" spans="1:3">
      <c r="A319" s="247" t="s">
        <v>264</v>
      </c>
      <c r="B319" s="26" t="s">
        <v>1537</v>
      </c>
      <c r="C319" s="243" t="s">
        <v>235</v>
      </c>
    </row>
    <row r="320" spans="1:3">
      <c r="A320" s="247" t="s">
        <v>336</v>
      </c>
      <c r="B320" s="26" t="s">
        <v>1538</v>
      </c>
      <c r="C320" s="243" t="s">
        <v>1385</v>
      </c>
    </row>
    <row r="321" spans="1:3">
      <c r="A321" s="247" t="s">
        <v>2159</v>
      </c>
      <c r="B321" s="26" t="s">
        <v>1291</v>
      </c>
      <c r="C321" s="243" t="s">
        <v>236</v>
      </c>
    </row>
    <row r="322" spans="1:3">
      <c r="A322" s="247" t="s">
        <v>1182</v>
      </c>
      <c r="B322" s="26" t="s">
        <v>1292</v>
      </c>
      <c r="C322" s="243" t="s">
        <v>237</v>
      </c>
    </row>
    <row r="323" spans="1:3" ht="25.5">
      <c r="A323" s="247" t="s">
        <v>2161</v>
      </c>
      <c r="B323" s="245" t="s">
        <v>1976</v>
      </c>
      <c r="C323" s="243" t="s">
        <v>1975</v>
      </c>
    </row>
    <row r="324" spans="1:3">
      <c r="A324" s="247" t="s">
        <v>1977</v>
      </c>
      <c r="B324" s="245" t="s">
        <v>1978</v>
      </c>
      <c r="C324" s="243" t="s">
        <v>1979</v>
      </c>
    </row>
    <row r="325" spans="1:3">
      <c r="A325" s="247" t="s">
        <v>2398</v>
      </c>
      <c r="B325" s="245" t="s">
        <v>1983</v>
      </c>
      <c r="C325" s="243" t="s">
        <v>2034</v>
      </c>
    </row>
    <row r="326" spans="1:3" ht="38.25">
      <c r="A326" s="247" t="s">
        <v>1984</v>
      </c>
      <c r="B326" s="243" t="s">
        <v>1985</v>
      </c>
      <c r="C326" s="243" t="s">
        <v>1986</v>
      </c>
    </row>
    <row r="327" spans="1:3">
      <c r="A327" s="247" t="s">
        <v>2399</v>
      </c>
      <c r="B327" s="245" t="s">
        <v>1987</v>
      </c>
      <c r="C327" s="243" t="s">
        <v>2035</v>
      </c>
    </row>
    <row r="328" spans="1:3" ht="25.5">
      <c r="A328" s="247" t="s">
        <v>1989</v>
      </c>
      <c r="B328" s="245" t="s">
        <v>1988</v>
      </c>
      <c r="C328" s="243" t="s">
        <v>1990</v>
      </c>
    </row>
    <row r="329" spans="1:3">
      <c r="A329" s="247" t="s">
        <v>2400</v>
      </c>
      <c r="B329" s="245" t="s">
        <v>1991</v>
      </c>
      <c r="C329" s="243" t="s">
        <v>2036</v>
      </c>
    </row>
    <row r="330" spans="1:3">
      <c r="A330" s="247" t="s">
        <v>1995</v>
      </c>
      <c r="B330" s="245" t="s">
        <v>1992</v>
      </c>
      <c r="C330" s="243" t="s">
        <v>1993</v>
      </c>
    </row>
    <row r="331" spans="1:3">
      <c r="A331" s="247" t="s">
        <v>1996</v>
      </c>
      <c r="B331" s="245" t="s">
        <v>2284</v>
      </c>
      <c r="C331" s="243" t="s">
        <v>1994</v>
      </c>
    </row>
    <row r="332" spans="1:3">
      <c r="A332" s="247" t="s">
        <v>832</v>
      </c>
      <c r="B332" s="26" t="s">
        <v>1293</v>
      </c>
      <c r="C332" s="243" t="s">
        <v>760</v>
      </c>
    </row>
    <row r="333" spans="1:3">
      <c r="A333" s="247" t="s">
        <v>833</v>
      </c>
      <c r="B333" s="26" t="s">
        <v>1294</v>
      </c>
      <c r="C333" s="243" t="s">
        <v>761</v>
      </c>
    </row>
    <row r="334" spans="1:3" ht="25.5">
      <c r="A334" s="247" t="s">
        <v>2748</v>
      </c>
      <c r="B334" s="245" t="s">
        <v>2749</v>
      </c>
      <c r="C334" s="243" t="s">
        <v>2750</v>
      </c>
    </row>
    <row r="335" spans="1:3" ht="25.5">
      <c r="A335" s="247" t="s">
        <v>903</v>
      </c>
      <c r="B335" s="26" t="s">
        <v>1295</v>
      </c>
      <c r="C335" s="243" t="s">
        <v>928</v>
      </c>
    </row>
    <row r="336" spans="1:3">
      <c r="A336" s="247" t="s">
        <v>904</v>
      </c>
      <c r="B336" s="26" t="s">
        <v>1296</v>
      </c>
      <c r="C336" s="243" t="s">
        <v>929</v>
      </c>
    </row>
    <row r="337" spans="1:4" ht="25.5">
      <c r="A337" s="247" t="s">
        <v>905</v>
      </c>
      <c r="B337" s="26" t="s">
        <v>1297</v>
      </c>
      <c r="C337" s="243" t="s">
        <v>930</v>
      </c>
    </row>
    <row r="338" spans="1:4" ht="25.5">
      <c r="A338" s="247" t="s">
        <v>906</v>
      </c>
      <c r="B338" s="245" t="s">
        <v>2178</v>
      </c>
      <c r="C338" s="243" t="s">
        <v>1245</v>
      </c>
      <c r="D338" s="32"/>
    </row>
    <row r="339" spans="1:4">
      <c r="A339" s="247" t="s">
        <v>907</v>
      </c>
      <c r="B339" s="26" t="s">
        <v>1309</v>
      </c>
      <c r="C339" s="243" t="s">
        <v>931</v>
      </c>
      <c r="D339" s="32"/>
    </row>
    <row r="340" spans="1:4">
      <c r="A340" s="247" t="s">
        <v>908</v>
      </c>
      <c r="B340" s="26" t="s">
        <v>1298</v>
      </c>
      <c r="C340" s="243" t="s">
        <v>932</v>
      </c>
      <c r="D340" s="32"/>
    </row>
    <row r="341" spans="1:4">
      <c r="A341" s="247" t="s">
        <v>753</v>
      </c>
      <c r="B341" s="26" t="s">
        <v>1299</v>
      </c>
      <c r="C341" s="243" t="s">
        <v>933</v>
      </c>
      <c r="D341" s="32"/>
    </row>
    <row r="342" spans="1:4">
      <c r="A342" s="247" t="s">
        <v>1168</v>
      </c>
      <c r="B342" s="26" t="s">
        <v>1309</v>
      </c>
      <c r="C342" s="243" t="s">
        <v>931</v>
      </c>
      <c r="D342" s="32"/>
    </row>
    <row r="343" spans="1:4">
      <c r="A343" s="247" t="s">
        <v>1093</v>
      </c>
      <c r="B343" s="26" t="s">
        <v>1298</v>
      </c>
      <c r="C343" s="243" t="s">
        <v>932</v>
      </c>
      <c r="D343" s="32"/>
    </row>
    <row r="344" spans="1:4">
      <c r="A344" s="247" t="s">
        <v>909</v>
      </c>
      <c r="B344" s="26" t="s">
        <v>1300</v>
      </c>
      <c r="C344" s="243" t="s">
        <v>934</v>
      </c>
      <c r="D344" s="32"/>
    </row>
    <row r="345" spans="1:4">
      <c r="A345" s="247" t="s">
        <v>910</v>
      </c>
      <c r="B345" s="26" t="s">
        <v>1305</v>
      </c>
      <c r="C345" s="243" t="s">
        <v>935</v>
      </c>
      <c r="D345" s="32"/>
    </row>
    <row r="346" spans="1:4" ht="25.5">
      <c r="A346" s="247" t="s">
        <v>1997</v>
      </c>
      <c r="B346" s="245" t="s">
        <v>1998</v>
      </c>
      <c r="C346" s="243" t="s">
        <v>5543</v>
      </c>
      <c r="D346" s="32"/>
    </row>
    <row r="347" spans="1:4">
      <c r="A347" s="247" t="s">
        <v>911</v>
      </c>
      <c r="B347" s="26" t="s">
        <v>1301</v>
      </c>
      <c r="C347" s="243" t="s">
        <v>936</v>
      </c>
      <c r="D347" s="32"/>
    </row>
    <row r="348" spans="1:4">
      <c r="A348" s="247" t="s">
        <v>912</v>
      </c>
      <c r="B348" s="26" t="s">
        <v>1302</v>
      </c>
      <c r="C348" s="243" t="s">
        <v>6930</v>
      </c>
      <c r="D348" s="32"/>
    </row>
    <row r="349" spans="1:4" ht="25.5">
      <c r="A349" s="247" t="s">
        <v>913</v>
      </c>
      <c r="B349" s="245" t="s">
        <v>2198</v>
      </c>
      <c r="C349" s="243" t="s">
        <v>937</v>
      </c>
      <c r="D349" s="32"/>
    </row>
    <row r="350" spans="1:4">
      <c r="A350" s="247" t="s">
        <v>914</v>
      </c>
      <c r="B350" s="26" t="s">
        <v>1547</v>
      </c>
      <c r="C350" s="243" t="s">
        <v>938</v>
      </c>
      <c r="D350" s="32"/>
    </row>
    <row r="351" spans="1:4">
      <c r="A351" s="247" t="s">
        <v>916</v>
      </c>
      <c r="B351" s="26" t="s">
        <v>1306</v>
      </c>
      <c r="C351" s="243" t="s">
        <v>941</v>
      </c>
      <c r="D351" s="32"/>
    </row>
    <row r="352" spans="1:4">
      <c r="A352" s="247" t="s">
        <v>261</v>
      </c>
      <c r="B352" s="26" t="s">
        <v>1372</v>
      </c>
      <c r="C352" s="243" t="s">
        <v>221</v>
      </c>
      <c r="D352" s="32"/>
    </row>
    <row r="353" spans="1:4">
      <c r="A353" s="247" t="s">
        <v>754</v>
      </c>
      <c r="B353" s="26" t="s">
        <v>1304</v>
      </c>
      <c r="C353" s="243" t="s">
        <v>939</v>
      </c>
      <c r="D353" s="32"/>
    </row>
    <row r="354" spans="1:4" ht="25.5">
      <c r="A354" s="247" t="s">
        <v>5706</v>
      </c>
      <c r="B354" s="245" t="s">
        <v>2162</v>
      </c>
      <c r="C354" s="243" t="s">
        <v>2163</v>
      </c>
      <c r="D354" s="32"/>
    </row>
    <row r="355" spans="1:4" ht="38.25">
      <c r="A355" s="247" t="s">
        <v>1999</v>
      </c>
      <c r="B355" s="245" t="s">
        <v>2285</v>
      </c>
      <c r="C355" s="243" t="s">
        <v>5544</v>
      </c>
      <c r="D355" s="32"/>
    </row>
    <row r="356" spans="1:4" ht="25.5">
      <c r="A356" s="247" t="s">
        <v>915</v>
      </c>
      <c r="B356" s="26" t="s">
        <v>149</v>
      </c>
      <c r="C356" s="243" t="s">
        <v>1071</v>
      </c>
      <c r="D356" s="32"/>
    </row>
    <row r="357" spans="1:4">
      <c r="A357" s="247" t="s">
        <v>259</v>
      </c>
      <c r="B357" s="26" t="s">
        <v>150</v>
      </c>
      <c r="C357" s="243" t="s">
        <v>219</v>
      </c>
      <c r="D357" s="32"/>
    </row>
    <row r="358" spans="1:4">
      <c r="A358" s="247" t="s">
        <v>260</v>
      </c>
      <c r="B358" s="26" t="s">
        <v>1371</v>
      </c>
      <c r="C358" s="243" t="s">
        <v>220</v>
      </c>
      <c r="D358" s="32"/>
    </row>
    <row r="359" spans="1:4">
      <c r="A359" s="247" t="s">
        <v>261</v>
      </c>
      <c r="B359" s="26" t="s">
        <v>1372</v>
      </c>
      <c r="C359" s="243" t="s">
        <v>940</v>
      </c>
      <c r="D359" s="32"/>
    </row>
    <row r="360" spans="1:4" ht="25.5">
      <c r="A360" s="247" t="s">
        <v>2164</v>
      </c>
      <c r="B360" s="245" t="s">
        <v>2165</v>
      </c>
      <c r="C360" s="243" t="s">
        <v>2166</v>
      </c>
      <c r="D360" s="32"/>
    </row>
    <row r="361" spans="1:4" ht="25.5">
      <c r="A361" s="247" t="s">
        <v>2143</v>
      </c>
      <c r="B361" s="245" t="s">
        <v>2144</v>
      </c>
      <c r="C361" s="243" t="s">
        <v>2145</v>
      </c>
      <c r="D361" s="32"/>
    </row>
    <row r="362" spans="1:4">
      <c r="A362" s="247" t="s">
        <v>916</v>
      </c>
      <c r="B362" s="26" t="s">
        <v>1306</v>
      </c>
      <c r="C362" s="243" t="s">
        <v>941</v>
      </c>
      <c r="D362" s="32"/>
    </row>
    <row r="363" spans="1:4" ht="38.25">
      <c r="A363" s="247" t="s">
        <v>2037</v>
      </c>
      <c r="B363" s="245" t="s">
        <v>2038</v>
      </c>
      <c r="C363" s="243" t="s">
        <v>2039</v>
      </c>
      <c r="D363" s="32"/>
    </row>
    <row r="364" spans="1:4">
      <c r="A364" s="247" t="s">
        <v>918</v>
      </c>
      <c r="B364" s="26" t="s">
        <v>1307</v>
      </c>
      <c r="C364" s="243" t="s">
        <v>1212</v>
      </c>
      <c r="D364" s="32"/>
    </row>
    <row r="365" spans="1:4">
      <c r="A365" s="247" t="s">
        <v>757</v>
      </c>
      <c r="B365" s="26" t="s">
        <v>1308</v>
      </c>
      <c r="C365" s="243" t="s">
        <v>758</v>
      </c>
      <c r="D365" s="32"/>
    </row>
    <row r="366" spans="1:4" ht="127.5">
      <c r="A366" s="247" t="s">
        <v>919</v>
      </c>
      <c r="B366" s="26" t="s">
        <v>424</v>
      </c>
      <c r="C366" s="243" t="s">
        <v>1213</v>
      </c>
      <c r="D366" s="32" t="s">
        <v>1960</v>
      </c>
    </row>
    <row r="367" spans="1:4">
      <c r="A367" s="247" t="s">
        <v>920</v>
      </c>
      <c r="B367" s="245" t="s">
        <v>2286</v>
      </c>
      <c r="C367" s="243" t="s">
        <v>1214</v>
      </c>
      <c r="D367" s="32"/>
    </row>
    <row r="368" spans="1:4">
      <c r="A368" s="247" t="s">
        <v>590</v>
      </c>
      <c r="B368" s="26" t="s">
        <v>1363</v>
      </c>
      <c r="C368" s="243" t="s">
        <v>1215</v>
      </c>
      <c r="D368" s="32"/>
    </row>
    <row r="369" spans="1:4">
      <c r="A369" s="247" t="s">
        <v>1168</v>
      </c>
      <c r="B369" s="26" t="s">
        <v>1309</v>
      </c>
      <c r="C369" s="243" t="s">
        <v>931</v>
      </c>
      <c r="D369" s="32"/>
    </row>
    <row r="370" spans="1:4">
      <c r="A370" s="247" t="s">
        <v>1093</v>
      </c>
      <c r="B370" s="26" t="s">
        <v>1298</v>
      </c>
      <c r="C370" s="243" t="s">
        <v>932</v>
      </c>
      <c r="D370" s="32"/>
    </row>
    <row r="371" spans="1:4">
      <c r="A371" s="247" t="s">
        <v>917</v>
      </c>
      <c r="B371" s="26" t="s">
        <v>1540</v>
      </c>
      <c r="C371" s="243" t="s">
        <v>1216</v>
      </c>
      <c r="D371" s="32"/>
    </row>
    <row r="372" spans="1:4">
      <c r="A372" s="247" t="s">
        <v>786</v>
      </c>
      <c r="B372" s="26" t="s">
        <v>1310</v>
      </c>
      <c r="C372" s="243" t="s">
        <v>1386</v>
      </c>
      <c r="D372" s="32"/>
    </row>
    <row r="373" spans="1:4">
      <c r="A373" s="247" t="s">
        <v>787</v>
      </c>
      <c r="B373" s="26" t="s">
        <v>1311</v>
      </c>
      <c r="C373" s="243" t="s">
        <v>1387</v>
      </c>
      <c r="D373" s="32"/>
    </row>
    <row r="374" spans="1:4" s="375" customFormat="1" ht="13.5" thickBot="1">
      <c r="A374" s="247" t="s">
        <v>787</v>
      </c>
      <c r="B374" s="372" t="s">
        <v>7037</v>
      </c>
      <c r="C374" s="375" t="s">
        <v>1387</v>
      </c>
      <c r="D374" s="32"/>
    </row>
    <row r="375" spans="1:4" ht="13.5" thickBot="1">
      <c r="A375" s="559" t="s">
        <v>345</v>
      </c>
      <c r="B375" s="560"/>
      <c r="C375" s="561"/>
      <c r="D375" s="32"/>
    </row>
    <row r="376" spans="1:4">
      <c r="A376" s="247" t="s">
        <v>921</v>
      </c>
      <c r="B376" s="26" t="s">
        <v>370</v>
      </c>
      <c r="C376" s="243" t="s">
        <v>41</v>
      </c>
      <c r="D376" s="32"/>
    </row>
    <row r="377" spans="1:4" ht="25.5">
      <c r="A377" s="247" t="str">
        <f>"za rok obrotowy od " &amp;dzbo &amp;" do " &amp;dzb</f>
        <v>za rok obrotowy od 19.10.2023 do 31.12.2024</v>
      </c>
      <c r="B377" s="27" t="str">
        <f>"für das Geschäftsjahr vom " &amp;dzbo &amp;" bis zum " &amp;dzb</f>
        <v>für das Geschäftsjahr vom 19.10.2023 bis zum 31.12.2024</v>
      </c>
      <c r="C377" s="247" t="str">
        <f>"for the financial year from " &amp;dzbo &amp;" to " &amp;dzb</f>
        <v>for the financial year from 19.10.2023 to 31.12.2024</v>
      </c>
      <c r="D377" s="32"/>
    </row>
    <row r="378" spans="1:4">
      <c r="A378" s="247" t="s">
        <v>407</v>
      </c>
      <c r="B378" s="26" t="s">
        <v>1312</v>
      </c>
      <c r="C378" s="243" t="s">
        <v>42</v>
      </c>
      <c r="D378" s="32"/>
    </row>
    <row r="379" spans="1:4" ht="25.5">
      <c r="A379" s="247" t="s">
        <v>2128</v>
      </c>
      <c r="B379" s="245" t="s">
        <v>2129</v>
      </c>
      <c r="C379" s="243" t="s">
        <v>2130</v>
      </c>
      <c r="D379" s="32"/>
    </row>
    <row r="380" spans="1:4">
      <c r="A380" s="247" t="s">
        <v>924</v>
      </c>
      <c r="B380" s="26" t="s">
        <v>1313</v>
      </c>
      <c r="C380" s="243" t="s">
        <v>43</v>
      </c>
    </row>
    <row r="381" spans="1:4" ht="25.5">
      <c r="A381" s="247" t="s">
        <v>6771</v>
      </c>
      <c r="B381" s="372" t="s">
        <v>6981</v>
      </c>
      <c r="C381" s="243" t="s">
        <v>6882</v>
      </c>
      <c r="D381" s="33"/>
    </row>
    <row r="382" spans="1:4" ht="25.5">
      <c r="A382" s="247" t="s">
        <v>387</v>
      </c>
      <c r="B382" s="245" t="s">
        <v>2179</v>
      </c>
      <c r="C382" s="243" t="s">
        <v>44</v>
      </c>
      <c r="D382" s="32"/>
    </row>
    <row r="383" spans="1:4" ht="25.5">
      <c r="A383" s="247" t="s">
        <v>595</v>
      </c>
      <c r="B383" s="26" t="s">
        <v>1314</v>
      </c>
      <c r="C383" s="243" t="s">
        <v>1246</v>
      </c>
      <c r="D383" s="32"/>
    </row>
    <row r="384" spans="1:4" ht="25.5">
      <c r="A384" s="247" t="s">
        <v>925</v>
      </c>
      <c r="B384" s="26" t="s">
        <v>425</v>
      </c>
      <c r="C384" s="243" t="s">
        <v>431</v>
      </c>
      <c r="D384" s="34"/>
    </row>
    <row r="385" spans="1:5">
      <c r="A385" s="247" t="s">
        <v>265</v>
      </c>
      <c r="B385" s="26" t="s">
        <v>1315</v>
      </c>
      <c r="C385" s="243" t="s">
        <v>45</v>
      </c>
      <c r="D385" s="32"/>
    </row>
    <row r="386" spans="1:5">
      <c r="A386" s="247" t="s">
        <v>404</v>
      </c>
      <c r="B386" s="26" t="s">
        <v>1316</v>
      </c>
      <c r="C386" s="243" t="s">
        <v>46</v>
      </c>
      <c r="D386" s="32"/>
    </row>
    <row r="387" spans="1:5" ht="25.5">
      <c r="A387" s="247" t="s">
        <v>267</v>
      </c>
      <c r="B387" s="26" t="s">
        <v>426</v>
      </c>
      <c r="C387" s="243" t="s">
        <v>47</v>
      </c>
      <c r="D387" s="32"/>
    </row>
    <row r="388" spans="1:5">
      <c r="A388" s="247" t="s">
        <v>402</v>
      </c>
      <c r="B388" s="26" t="s">
        <v>1317</v>
      </c>
      <c r="C388" s="243" t="s">
        <v>48</v>
      </c>
      <c r="D388" s="32"/>
    </row>
    <row r="389" spans="1:5">
      <c r="A389" s="247" t="s">
        <v>2125</v>
      </c>
      <c r="B389" s="245" t="s">
        <v>2126</v>
      </c>
      <c r="C389" s="243" t="s">
        <v>2127</v>
      </c>
      <c r="D389" s="32"/>
    </row>
    <row r="390" spans="1:5">
      <c r="A390" s="247" t="s">
        <v>98</v>
      </c>
      <c r="B390" s="245" t="s">
        <v>2002</v>
      </c>
      <c r="C390" s="243" t="s">
        <v>5549</v>
      </c>
      <c r="D390" s="32"/>
    </row>
    <row r="391" spans="1:5">
      <c r="A391" s="247" t="s">
        <v>403</v>
      </c>
      <c r="B391" s="245" t="s">
        <v>1318</v>
      </c>
      <c r="C391" s="243" t="s">
        <v>49</v>
      </c>
      <c r="D391" s="32"/>
    </row>
    <row r="392" spans="1:5" ht="25.5">
      <c r="A392" s="247" t="s">
        <v>6871</v>
      </c>
      <c r="B392" s="245" t="s">
        <v>2001</v>
      </c>
      <c r="C392" s="243" t="s">
        <v>2000</v>
      </c>
      <c r="D392" s="32"/>
    </row>
    <row r="393" spans="1:5">
      <c r="A393" s="247" t="s">
        <v>2004</v>
      </c>
      <c r="B393" s="245" t="s">
        <v>2180</v>
      </c>
      <c r="C393" s="243" t="s">
        <v>2003</v>
      </c>
      <c r="D393" s="32"/>
    </row>
    <row r="394" spans="1:5" ht="25.5">
      <c r="A394" s="247" t="s">
        <v>1404</v>
      </c>
      <c r="B394" s="26" t="s">
        <v>1319</v>
      </c>
      <c r="C394" s="243" t="s">
        <v>50</v>
      </c>
      <c r="D394" s="32"/>
    </row>
    <row r="395" spans="1:5" ht="25.5">
      <c r="A395" s="247" t="s">
        <v>266</v>
      </c>
      <c r="B395" s="26" t="s">
        <v>427</v>
      </c>
      <c r="C395" s="243" t="s">
        <v>51</v>
      </c>
      <c r="D395" s="32"/>
    </row>
    <row r="396" spans="1:5">
      <c r="A396" s="247" t="s">
        <v>1219</v>
      </c>
      <c r="B396" s="26" t="s">
        <v>1320</v>
      </c>
      <c r="C396" s="243" t="s">
        <v>1852</v>
      </c>
      <c r="D396" s="32"/>
      <c r="E396" s="247"/>
    </row>
    <row r="397" spans="1:5">
      <c r="A397" s="247" t="s">
        <v>401</v>
      </c>
      <c r="B397" s="26" t="s">
        <v>1321</v>
      </c>
      <c r="C397" s="243" t="s">
        <v>52</v>
      </c>
      <c r="D397" s="32"/>
    </row>
    <row r="398" spans="1:5" ht="25.5">
      <c r="A398" s="247" t="s">
        <v>2028</v>
      </c>
      <c r="B398" s="245" t="s">
        <v>2030</v>
      </c>
      <c r="C398" s="243" t="s">
        <v>2029</v>
      </c>
      <c r="D398" s="32"/>
    </row>
    <row r="399" spans="1:5">
      <c r="A399" s="247" t="s">
        <v>1107</v>
      </c>
      <c r="B399" s="26" t="s">
        <v>1322</v>
      </c>
      <c r="C399" s="243" t="s">
        <v>5554</v>
      </c>
      <c r="D399" s="32"/>
    </row>
    <row r="400" spans="1:5" ht="25.5">
      <c r="A400" s="247" t="s">
        <v>510</v>
      </c>
      <c r="B400" s="245" t="s">
        <v>2031</v>
      </c>
      <c r="C400" s="243" t="s">
        <v>1157</v>
      </c>
      <c r="D400" s="32"/>
    </row>
    <row r="401" spans="1:4">
      <c r="A401" s="247" t="s">
        <v>1220</v>
      </c>
      <c r="B401" s="245" t="s">
        <v>1569</v>
      </c>
      <c r="C401" s="243" t="s">
        <v>52</v>
      </c>
      <c r="D401" s="32"/>
    </row>
    <row r="402" spans="1:4">
      <c r="A402" s="247" t="s">
        <v>493</v>
      </c>
      <c r="B402" s="26" t="s">
        <v>1323</v>
      </c>
      <c r="C402" s="243" t="s">
        <v>53</v>
      </c>
      <c r="D402" s="32"/>
    </row>
    <row r="403" spans="1:4" ht="25.5">
      <c r="A403" s="247" t="s">
        <v>2040</v>
      </c>
      <c r="B403" s="245" t="s">
        <v>2041</v>
      </c>
      <c r="C403" s="243" t="s">
        <v>1853</v>
      </c>
      <c r="D403" s="32"/>
    </row>
    <row r="404" spans="1:4" ht="25.5">
      <c r="A404" s="247" t="s">
        <v>510</v>
      </c>
      <c r="B404" s="26" t="s">
        <v>428</v>
      </c>
      <c r="C404" s="243" t="s">
        <v>1157</v>
      </c>
      <c r="D404" s="32"/>
    </row>
    <row r="405" spans="1:4">
      <c r="A405" s="247" t="s">
        <v>1222</v>
      </c>
      <c r="B405" s="245" t="s">
        <v>1570</v>
      </c>
      <c r="C405" s="243" t="s">
        <v>53</v>
      </c>
      <c r="D405" s="32"/>
    </row>
    <row r="406" spans="1:4">
      <c r="A406" s="247" t="s">
        <v>1405</v>
      </c>
      <c r="B406" s="26" t="s">
        <v>1324</v>
      </c>
      <c r="C406" s="243" t="s">
        <v>1854</v>
      </c>
      <c r="D406" s="32"/>
    </row>
    <row r="407" spans="1:4">
      <c r="A407" s="247" t="s">
        <v>944</v>
      </c>
      <c r="B407" s="26" t="s">
        <v>1325</v>
      </c>
      <c r="C407" s="243" t="s">
        <v>1388</v>
      </c>
      <c r="D407" s="32"/>
    </row>
    <row r="408" spans="1:4" ht="25.5">
      <c r="A408" s="247" t="s">
        <v>2005</v>
      </c>
      <c r="B408" s="245" t="s">
        <v>2006</v>
      </c>
      <c r="C408" s="243" t="s">
        <v>2007</v>
      </c>
      <c r="D408" s="32"/>
    </row>
    <row r="409" spans="1:4">
      <c r="A409" s="247" t="s">
        <v>2011</v>
      </c>
      <c r="B409" s="245" t="s">
        <v>2012</v>
      </c>
      <c r="C409" s="243" t="s">
        <v>2013</v>
      </c>
      <c r="D409" s="32"/>
    </row>
    <row r="410" spans="1:4" ht="25.5">
      <c r="A410" s="247" t="s">
        <v>2014</v>
      </c>
      <c r="B410" s="245" t="s">
        <v>2015</v>
      </c>
      <c r="C410" s="243" t="s">
        <v>5548</v>
      </c>
      <c r="D410" s="32"/>
    </row>
    <row r="411" spans="1:4">
      <c r="A411" s="247" t="s">
        <v>2016</v>
      </c>
      <c r="B411" s="245" t="s">
        <v>2018</v>
      </c>
      <c r="C411" s="243" t="s">
        <v>2017</v>
      </c>
      <c r="D411" s="32"/>
    </row>
    <row r="412" spans="1:4">
      <c r="A412" s="247" t="s">
        <v>2008</v>
      </c>
      <c r="B412" s="245" t="s">
        <v>2009</v>
      </c>
      <c r="C412" s="243" t="s">
        <v>2010</v>
      </c>
      <c r="D412" s="32"/>
    </row>
    <row r="413" spans="1:4" ht="25.5">
      <c r="A413" s="247" t="s">
        <v>2019</v>
      </c>
      <c r="B413" s="245" t="s">
        <v>2021</v>
      </c>
      <c r="C413" s="243" t="s">
        <v>2020</v>
      </c>
      <c r="D413" s="32"/>
    </row>
    <row r="414" spans="1:4">
      <c r="A414" s="247" t="s">
        <v>523</v>
      </c>
      <c r="B414" s="245" t="s">
        <v>1532</v>
      </c>
      <c r="C414" s="243" t="s">
        <v>305</v>
      </c>
      <c r="D414" s="32"/>
    </row>
    <row r="415" spans="1:4">
      <c r="A415" s="247" t="s">
        <v>2022</v>
      </c>
      <c r="B415" s="245" t="s">
        <v>2024</v>
      </c>
      <c r="C415" s="243" t="s">
        <v>2023</v>
      </c>
      <c r="D415" s="32"/>
    </row>
    <row r="416" spans="1:4">
      <c r="A416" s="247" t="s">
        <v>591</v>
      </c>
      <c r="B416" s="26" t="s">
        <v>1303</v>
      </c>
      <c r="C416" s="243" t="s">
        <v>54</v>
      </c>
      <c r="D416" s="32"/>
    </row>
    <row r="417" spans="1:4">
      <c r="A417" s="247" t="s">
        <v>1113</v>
      </c>
      <c r="B417" s="26" t="s">
        <v>364</v>
      </c>
      <c r="C417" s="243" t="s">
        <v>1389</v>
      </c>
      <c r="D417" s="32"/>
    </row>
    <row r="418" spans="1:4">
      <c r="A418" s="247" t="s">
        <v>2008</v>
      </c>
      <c r="B418" s="245" t="s">
        <v>2009</v>
      </c>
      <c r="C418" s="243" t="s">
        <v>2010</v>
      </c>
      <c r="D418" s="32"/>
    </row>
    <row r="419" spans="1:4">
      <c r="A419" s="247" t="s">
        <v>592</v>
      </c>
      <c r="B419" s="26" t="s">
        <v>1541</v>
      </c>
      <c r="C419" s="243" t="s">
        <v>1247</v>
      </c>
      <c r="D419" s="32"/>
    </row>
    <row r="420" spans="1:4" ht="25.5">
      <c r="A420" s="247" t="s">
        <v>2025</v>
      </c>
      <c r="B420" s="245" t="s">
        <v>2027</v>
      </c>
      <c r="C420" s="243" t="s">
        <v>2026</v>
      </c>
      <c r="D420" s="32"/>
    </row>
    <row r="421" spans="1:4">
      <c r="A421" s="247" t="s">
        <v>2022</v>
      </c>
      <c r="B421" s="245" t="s">
        <v>2024</v>
      </c>
      <c r="C421" s="243" t="s">
        <v>2023</v>
      </c>
      <c r="D421" s="32"/>
    </row>
    <row r="422" spans="1:4">
      <c r="A422" s="247" t="s">
        <v>591</v>
      </c>
      <c r="B422" s="26" t="s">
        <v>1303</v>
      </c>
      <c r="C422" s="243" t="s">
        <v>752</v>
      </c>
      <c r="D422" s="32"/>
    </row>
    <row r="423" spans="1:4">
      <c r="A423" s="247" t="s">
        <v>1170</v>
      </c>
      <c r="B423" s="245" t="s">
        <v>368</v>
      </c>
      <c r="C423" s="243" t="s">
        <v>1862</v>
      </c>
      <c r="D423" s="32"/>
    </row>
    <row r="424" spans="1:4">
      <c r="A424" s="247" t="s">
        <v>594</v>
      </c>
      <c r="B424" s="26" t="s">
        <v>365</v>
      </c>
      <c r="C424" s="243" t="s">
        <v>55</v>
      </c>
      <c r="D424" s="32"/>
    </row>
    <row r="425" spans="1:4">
      <c r="A425" s="247" t="s">
        <v>1114</v>
      </c>
      <c r="B425" s="26" t="s">
        <v>366</v>
      </c>
      <c r="C425" s="243" t="s">
        <v>56</v>
      </c>
      <c r="D425" s="32"/>
    </row>
    <row r="426" spans="1:4">
      <c r="A426" s="247" t="s">
        <v>1115</v>
      </c>
      <c r="B426" s="26" t="s">
        <v>367</v>
      </c>
      <c r="C426" s="243" t="s">
        <v>1116</v>
      </c>
      <c r="D426" s="32"/>
    </row>
    <row r="427" spans="1:4">
      <c r="A427" s="247" t="s">
        <v>1170</v>
      </c>
      <c r="B427" s="26" t="s">
        <v>368</v>
      </c>
      <c r="C427" s="243" t="s">
        <v>57</v>
      </c>
      <c r="D427" s="32"/>
    </row>
    <row r="428" spans="1:4">
      <c r="A428" s="247" t="s">
        <v>388</v>
      </c>
      <c r="B428" s="245" t="s">
        <v>369</v>
      </c>
      <c r="C428" s="243" t="s">
        <v>58</v>
      </c>
      <c r="D428" s="32"/>
    </row>
    <row r="429" spans="1:4" ht="25.5">
      <c r="A429" s="247" t="s">
        <v>511</v>
      </c>
      <c r="B429" s="245" t="s">
        <v>2181</v>
      </c>
      <c r="C429" s="243" t="s">
        <v>59</v>
      </c>
      <c r="D429" s="32"/>
    </row>
    <row r="430" spans="1:4" ht="13.5" thickBot="1">
      <c r="A430" s="247" t="s">
        <v>833</v>
      </c>
      <c r="B430" s="26" t="s">
        <v>1294</v>
      </c>
      <c r="C430" s="243" t="s">
        <v>761</v>
      </c>
      <c r="D430" s="32"/>
    </row>
    <row r="431" spans="1:4" ht="13.5" thickBot="1">
      <c r="A431" s="559" t="s">
        <v>344</v>
      </c>
      <c r="B431" s="560"/>
      <c r="C431" s="561"/>
      <c r="D431" s="32"/>
    </row>
    <row r="432" spans="1:4">
      <c r="A432" s="247" t="s">
        <v>921</v>
      </c>
      <c r="B432" s="26" t="s">
        <v>370</v>
      </c>
      <c r="C432" s="243" t="s">
        <v>41</v>
      </c>
      <c r="D432" s="32"/>
    </row>
    <row r="433" spans="1:4" ht="25.5">
      <c r="A433" s="247" t="str">
        <f>"za rok obrotowy od " &amp;dzbo &amp;" do " &amp;dzb</f>
        <v>za rok obrotowy od 19.10.2023 do 31.12.2024</v>
      </c>
      <c r="B433" s="27" t="str">
        <f>"für das Geschäftsjahr vom " &amp;dzbo &amp;" bis zum " &amp;dzb</f>
        <v>für das Geschäftsjahr vom 19.10.2023 bis zum 31.12.2024</v>
      </c>
      <c r="C433" s="247" t="str">
        <f>"for the financial year from " &amp;dzbo &amp;" to " &amp;dzb</f>
        <v>for the financial year from 19.10.2023 to 31.12.2024</v>
      </c>
      <c r="D433" s="32"/>
    </row>
    <row r="434" spans="1:4">
      <c r="A434" s="247" t="s">
        <v>923</v>
      </c>
      <c r="B434" s="26" t="s">
        <v>371</v>
      </c>
      <c r="C434" s="243" t="s">
        <v>60</v>
      </c>
      <c r="D434" s="32"/>
    </row>
    <row r="435" spans="1:4">
      <c r="A435" s="247" t="s">
        <v>337</v>
      </c>
      <c r="B435" s="26" t="s">
        <v>540</v>
      </c>
      <c r="C435" s="243" t="s">
        <v>1226</v>
      </c>
      <c r="D435" s="32"/>
    </row>
    <row r="436" spans="1:4" ht="25.5">
      <c r="A436" s="247" t="s">
        <v>2131</v>
      </c>
      <c r="B436" s="245" t="s">
        <v>2132</v>
      </c>
      <c r="C436" s="243" t="s">
        <v>2133</v>
      </c>
      <c r="D436" s="32"/>
    </row>
    <row r="437" spans="1:4">
      <c r="A437" s="247" t="s">
        <v>924</v>
      </c>
      <c r="B437" s="26" t="s">
        <v>1313</v>
      </c>
      <c r="C437" s="243" t="s">
        <v>1248</v>
      </c>
      <c r="D437" s="32"/>
    </row>
    <row r="438" spans="1:4" ht="25.5">
      <c r="A438" s="247" t="s">
        <v>6771</v>
      </c>
      <c r="B438" s="372" t="s">
        <v>6981</v>
      </c>
      <c r="C438" s="243" t="s">
        <v>6882</v>
      </c>
      <c r="D438" s="32"/>
    </row>
    <row r="439" spans="1:4" ht="25.5">
      <c r="A439" s="247" t="s">
        <v>925</v>
      </c>
      <c r="B439" s="26" t="s">
        <v>425</v>
      </c>
      <c r="C439" s="243" t="s">
        <v>61</v>
      </c>
      <c r="D439" s="32"/>
    </row>
    <row r="440" spans="1:4" ht="38.25">
      <c r="A440" s="247" t="s">
        <v>2134</v>
      </c>
      <c r="B440" s="245" t="s">
        <v>2135</v>
      </c>
      <c r="C440" s="243" t="s">
        <v>2136</v>
      </c>
      <c r="D440" s="32"/>
    </row>
    <row r="441" spans="1:4">
      <c r="A441" s="247" t="s">
        <v>926</v>
      </c>
      <c r="B441" s="26" t="s">
        <v>1541</v>
      </c>
      <c r="C441" s="243" t="s">
        <v>62</v>
      </c>
      <c r="D441" s="32"/>
    </row>
    <row r="442" spans="1:4" ht="25.5">
      <c r="A442" s="247" t="s">
        <v>927</v>
      </c>
      <c r="B442" s="26" t="s">
        <v>372</v>
      </c>
      <c r="C442" s="243" t="s">
        <v>63</v>
      </c>
      <c r="D442" s="32"/>
    </row>
    <row r="443" spans="1:4" ht="25.5">
      <c r="A443" s="247" t="s">
        <v>266</v>
      </c>
      <c r="B443" s="26" t="s">
        <v>427</v>
      </c>
      <c r="C443" s="243" t="s">
        <v>51</v>
      </c>
      <c r="D443" s="32"/>
    </row>
    <row r="444" spans="1:4">
      <c r="A444" s="247" t="s">
        <v>1217</v>
      </c>
      <c r="B444" s="26" t="s">
        <v>373</v>
      </c>
      <c r="C444" s="243" t="s">
        <v>1863</v>
      </c>
      <c r="D444" s="32"/>
    </row>
    <row r="445" spans="1:4">
      <c r="A445" s="247" t="s">
        <v>1218</v>
      </c>
      <c r="B445" s="26" t="s">
        <v>374</v>
      </c>
      <c r="C445" s="243" t="s">
        <v>64</v>
      </c>
      <c r="D445" s="32"/>
    </row>
    <row r="446" spans="1:4" ht="13.5" thickBot="1">
      <c r="A446" s="247" t="s">
        <v>408</v>
      </c>
      <c r="B446" s="26" t="s">
        <v>375</v>
      </c>
      <c r="C446" s="243" t="s">
        <v>65</v>
      </c>
      <c r="D446" s="32"/>
    </row>
    <row r="447" spans="1:4" ht="13.5" thickBot="1">
      <c r="A447" s="556" t="s">
        <v>343</v>
      </c>
      <c r="B447" s="557"/>
      <c r="C447" s="558"/>
      <c r="D447" s="32"/>
    </row>
    <row r="448" spans="1:4">
      <c r="A448" s="243" t="s">
        <v>110</v>
      </c>
      <c r="B448" s="30" t="s">
        <v>376</v>
      </c>
      <c r="C448" s="243" t="s">
        <v>895</v>
      </c>
      <c r="D448" s="32"/>
    </row>
    <row r="449" spans="1:4">
      <c r="A449" s="243" t="s">
        <v>111</v>
      </c>
      <c r="B449" s="30" t="s">
        <v>377</v>
      </c>
      <c r="C449" s="243" t="s">
        <v>896</v>
      </c>
      <c r="D449" s="32"/>
    </row>
    <row r="450" spans="1:4" ht="25.5">
      <c r="A450" s="247" t="s">
        <v>1240</v>
      </c>
      <c r="B450" s="245" t="s">
        <v>2287</v>
      </c>
      <c r="C450" s="243" t="s">
        <v>897</v>
      </c>
      <c r="D450" s="32"/>
    </row>
    <row r="451" spans="1:4">
      <c r="A451" s="247" t="s">
        <v>833</v>
      </c>
      <c r="B451" s="26" t="s">
        <v>1294</v>
      </c>
      <c r="C451" s="243" t="s">
        <v>414</v>
      </c>
      <c r="D451" s="32"/>
    </row>
    <row r="452" spans="1:4">
      <c r="A452" s="247" t="s">
        <v>112</v>
      </c>
      <c r="B452" s="26" t="s">
        <v>378</v>
      </c>
      <c r="C452" s="243" t="s">
        <v>5580</v>
      </c>
      <c r="D452" s="32"/>
    </row>
    <row r="453" spans="1:4">
      <c r="A453" s="247" t="s">
        <v>404</v>
      </c>
      <c r="B453" s="26" t="s">
        <v>1316</v>
      </c>
      <c r="C453" s="243" t="s">
        <v>5550</v>
      </c>
      <c r="D453" s="32"/>
    </row>
    <row r="454" spans="1:4">
      <c r="A454" s="247" t="s">
        <v>113</v>
      </c>
      <c r="B454" s="26" t="s">
        <v>379</v>
      </c>
      <c r="C454" s="243" t="s">
        <v>415</v>
      </c>
      <c r="D454" s="32"/>
    </row>
    <row r="455" spans="1:4">
      <c r="A455" s="247" t="s">
        <v>1146</v>
      </c>
      <c r="B455" s="26" t="s">
        <v>1548</v>
      </c>
      <c r="C455" s="243" t="s">
        <v>5551</v>
      </c>
      <c r="D455" s="32"/>
    </row>
    <row r="456" spans="1:4">
      <c r="A456" s="247" t="s">
        <v>114</v>
      </c>
      <c r="B456" s="27" t="s">
        <v>380</v>
      </c>
      <c r="C456" s="243" t="s">
        <v>1864</v>
      </c>
      <c r="D456" s="32"/>
    </row>
    <row r="457" spans="1:4" ht="25.5">
      <c r="A457" s="247" t="s">
        <v>115</v>
      </c>
      <c r="B457" s="245" t="s">
        <v>2182</v>
      </c>
      <c r="C457" s="243" t="s">
        <v>416</v>
      </c>
      <c r="D457" s="32"/>
    </row>
    <row r="458" spans="1:4">
      <c r="A458" s="247" t="s">
        <v>447</v>
      </c>
      <c r="B458" s="245" t="s">
        <v>2183</v>
      </c>
      <c r="C458" s="243" t="s">
        <v>417</v>
      </c>
      <c r="D458" s="32"/>
    </row>
    <row r="459" spans="1:4">
      <c r="A459" s="247" t="s">
        <v>116</v>
      </c>
      <c r="B459" s="245" t="s">
        <v>2184</v>
      </c>
      <c r="C459" s="243" t="s">
        <v>418</v>
      </c>
      <c r="D459" s="32"/>
    </row>
    <row r="460" spans="1:4" ht="25.5">
      <c r="A460" s="247" t="s">
        <v>117</v>
      </c>
      <c r="B460" s="245" t="s">
        <v>2185</v>
      </c>
      <c r="C460" s="243" t="s">
        <v>419</v>
      </c>
      <c r="D460" s="32"/>
    </row>
    <row r="461" spans="1:4" ht="25.5">
      <c r="A461" s="247" t="s">
        <v>448</v>
      </c>
      <c r="B461" s="245" t="s">
        <v>2186</v>
      </c>
      <c r="C461" s="243" t="s">
        <v>788</v>
      </c>
      <c r="D461" s="32"/>
    </row>
    <row r="462" spans="1:4">
      <c r="A462" s="247" t="s">
        <v>118</v>
      </c>
      <c r="B462" s="245" t="s">
        <v>12</v>
      </c>
      <c r="C462" s="243" t="s">
        <v>789</v>
      </c>
      <c r="D462" s="32"/>
    </row>
    <row r="463" spans="1:4" ht="25.5">
      <c r="A463" s="247" t="s">
        <v>120</v>
      </c>
      <c r="B463" s="245" t="s">
        <v>2187</v>
      </c>
      <c r="C463" s="243" t="s">
        <v>790</v>
      </c>
      <c r="D463" s="32"/>
    </row>
    <row r="464" spans="1:4" ht="25.5">
      <c r="A464" s="247" t="s">
        <v>1444</v>
      </c>
      <c r="B464" s="44" t="s">
        <v>2288</v>
      </c>
      <c r="C464" s="243" t="s">
        <v>791</v>
      </c>
      <c r="D464" s="32"/>
    </row>
    <row r="465" spans="1:4">
      <c r="A465" s="247" t="s">
        <v>119</v>
      </c>
      <c r="B465" s="44" t="s">
        <v>2188</v>
      </c>
      <c r="C465" s="243" t="s">
        <v>792</v>
      </c>
      <c r="D465" s="32"/>
    </row>
    <row r="466" spans="1:4" ht="38.25">
      <c r="A466" s="247" t="s">
        <v>121</v>
      </c>
      <c r="B466" s="44" t="s">
        <v>1740</v>
      </c>
      <c r="C466" s="243" t="s">
        <v>793</v>
      </c>
      <c r="D466" s="32"/>
    </row>
    <row r="467" spans="1:4" ht="38.25">
      <c r="A467" s="247" t="s">
        <v>652</v>
      </c>
      <c r="B467" s="29" t="s">
        <v>381</v>
      </c>
      <c r="C467" s="243" t="s">
        <v>794</v>
      </c>
    </row>
    <row r="468" spans="1:4">
      <c r="A468" s="247" t="s">
        <v>1161</v>
      </c>
      <c r="B468" s="29" t="s">
        <v>1542</v>
      </c>
      <c r="C468" s="243" t="s">
        <v>795</v>
      </c>
      <c r="D468" s="32"/>
    </row>
    <row r="469" spans="1:4">
      <c r="A469" s="247" t="s">
        <v>523</v>
      </c>
      <c r="B469" s="44" t="s">
        <v>1532</v>
      </c>
      <c r="C469" s="243" t="s">
        <v>796</v>
      </c>
      <c r="D469" s="32"/>
    </row>
    <row r="470" spans="1:4">
      <c r="A470" s="247" t="s">
        <v>251</v>
      </c>
      <c r="B470" s="44" t="s">
        <v>1360</v>
      </c>
      <c r="C470" s="243" t="s">
        <v>797</v>
      </c>
      <c r="D470" s="32"/>
    </row>
    <row r="471" spans="1:4">
      <c r="A471" s="247" t="s">
        <v>1147</v>
      </c>
      <c r="B471" s="27" t="s">
        <v>605</v>
      </c>
      <c r="C471" s="243" t="s">
        <v>798</v>
      </c>
      <c r="D471" s="32"/>
    </row>
    <row r="472" spans="1:4">
      <c r="A472" s="247" t="s">
        <v>1162</v>
      </c>
      <c r="B472" s="29" t="s">
        <v>382</v>
      </c>
      <c r="C472" s="243" t="s">
        <v>799</v>
      </c>
      <c r="D472" s="32"/>
    </row>
    <row r="473" spans="1:4">
      <c r="A473" s="247" t="s">
        <v>1148</v>
      </c>
      <c r="B473" s="44" t="s">
        <v>2189</v>
      </c>
      <c r="C473" s="243" t="s">
        <v>800</v>
      </c>
      <c r="D473" s="32"/>
    </row>
    <row r="474" spans="1:4">
      <c r="A474" s="247" t="s">
        <v>1163</v>
      </c>
      <c r="B474" s="29" t="s">
        <v>651</v>
      </c>
      <c r="C474" s="243" t="s">
        <v>801</v>
      </c>
      <c r="D474" s="32"/>
    </row>
    <row r="475" spans="1:4" ht="25.5">
      <c r="A475" s="247" t="s">
        <v>1164</v>
      </c>
      <c r="B475" s="245" t="s">
        <v>2190</v>
      </c>
      <c r="C475" s="243" t="s">
        <v>802</v>
      </c>
      <c r="D475" s="32"/>
    </row>
    <row r="476" spans="1:4" ht="25.5">
      <c r="A476" s="247" t="s">
        <v>1165</v>
      </c>
      <c r="B476" s="245" t="s">
        <v>2289</v>
      </c>
      <c r="C476" s="243" t="s">
        <v>1181</v>
      </c>
      <c r="D476" s="32"/>
    </row>
    <row r="477" spans="1:4">
      <c r="A477" s="247" t="s">
        <v>1166</v>
      </c>
      <c r="B477" s="245" t="s">
        <v>2191</v>
      </c>
      <c r="C477" s="243" t="s">
        <v>803</v>
      </c>
      <c r="D477" s="32"/>
    </row>
    <row r="478" spans="1:4" ht="38.25">
      <c r="A478" s="247" t="s">
        <v>1167</v>
      </c>
      <c r="B478" s="44" t="s">
        <v>2193</v>
      </c>
      <c r="C478" s="243" t="s">
        <v>804</v>
      </c>
      <c r="D478" s="32"/>
    </row>
    <row r="479" spans="1:4" ht="25.5">
      <c r="A479" s="247" t="s">
        <v>526</v>
      </c>
      <c r="B479" s="44" t="s">
        <v>1619</v>
      </c>
      <c r="C479" s="243" t="s">
        <v>805</v>
      </c>
      <c r="D479" s="32"/>
    </row>
    <row r="480" spans="1:4">
      <c r="A480" s="247" t="s">
        <v>527</v>
      </c>
      <c r="B480" s="29" t="s">
        <v>1543</v>
      </c>
      <c r="C480" s="243" t="s">
        <v>806</v>
      </c>
      <c r="D480" s="32"/>
    </row>
    <row r="481" spans="1:4">
      <c r="A481" s="247" t="s">
        <v>528</v>
      </c>
      <c r="B481" s="48" t="s">
        <v>2192</v>
      </c>
      <c r="C481" s="243" t="s">
        <v>807</v>
      </c>
      <c r="D481" s="32"/>
    </row>
    <row r="482" spans="1:4">
      <c r="A482" s="247" t="s">
        <v>529</v>
      </c>
      <c r="B482" s="44" t="s">
        <v>2194</v>
      </c>
      <c r="C482" s="243" t="s">
        <v>808</v>
      </c>
      <c r="D482" s="32"/>
    </row>
    <row r="483" spans="1:4" ht="25.5">
      <c r="A483" s="247" t="s">
        <v>530</v>
      </c>
      <c r="B483" s="245" t="s">
        <v>2290</v>
      </c>
      <c r="C483" s="243" t="s">
        <v>809</v>
      </c>
      <c r="D483" s="32"/>
    </row>
    <row r="484" spans="1:4" ht="25.5">
      <c r="A484" s="247" t="s">
        <v>1149</v>
      </c>
      <c r="B484" s="44" t="s">
        <v>2195</v>
      </c>
      <c r="C484" s="243" t="s">
        <v>810</v>
      </c>
      <c r="D484" s="32"/>
    </row>
    <row r="485" spans="1:4" ht="25.5">
      <c r="A485" s="247" t="s">
        <v>636</v>
      </c>
      <c r="B485" s="44" t="s">
        <v>2196</v>
      </c>
      <c r="C485" s="243" t="s">
        <v>811</v>
      </c>
      <c r="D485" s="32"/>
    </row>
    <row r="486" spans="1:4" ht="51">
      <c r="A486" s="247" t="s">
        <v>1150</v>
      </c>
      <c r="B486" s="48" t="s">
        <v>2197</v>
      </c>
      <c r="C486" s="243" t="s">
        <v>812</v>
      </c>
      <c r="D486" s="32"/>
    </row>
    <row r="487" spans="1:4">
      <c r="A487" s="247" t="s">
        <v>1151</v>
      </c>
      <c r="B487" s="29" t="s">
        <v>1302</v>
      </c>
      <c r="C487" s="243" t="s">
        <v>1869</v>
      </c>
      <c r="D487" s="32"/>
    </row>
    <row r="488" spans="1:4">
      <c r="A488" s="247" t="s">
        <v>1152</v>
      </c>
      <c r="B488" s="44" t="s">
        <v>2199</v>
      </c>
      <c r="C488" s="243" t="s">
        <v>813</v>
      </c>
      <c r="D488" s="32"/>
    </row>
    <row r="489" spans="1:4" ht="25.5">
      <c r="A489" s="247" t="s">
        <v>1153</v>
      </c>
      <c r="B489" s="44" t="s">
        <v>2200</v>
      </c>
      <c r="C489" s="243" t="s">
        <v>814</v>
      </c>
      <c r="D489" s="32"/>
    </row>
    <row r="490" spans="1:4">
      <c r="A490" s="247" t="s">
        <v>531</v>
      </c>
      <c r="B490" s="44" t="s">
        <v>2201</v>
      </c>
      <c r="C490" s="243" t="s">
        <v>815</v>
      </c>
      <c r="D490" s="32"/>
    </row>
    <row r="491" spans="1:4" ht="25.5">
      <c r="A491" s="247" t="s">
        <v>532</v>
      </c>
      <c r="B491" s="29" t="s">
        <v>606</v>
      </c>
      <c r="C491" s="243" t="s">
        <v>37</v>
      </c>
      <c r="D491" s="32"/>
    </row>
    <row r="492" spans="1:4" ht="25.5">
      <c r="A492" s="247" t="s">
        <v>1479</v>
      </c>
      <c r="B492" s="44" t="s">
        <v>2202</v>
      </c>
      <c r="C492" s="243" t="s">
        <v>38</v>
      </c>
      <c r="D492" s="32"/>
    </row>
    <row r="493" spans="1:4">
      <c r="A493" s="247" t="s">
        <v>533</v>
      </c>
      <c r="B493" s="29" t="s">
        <v>621</v>
      </c>
      <c r="C493" s="243" t="s">
        <v>6931</v>
      </c>
      <c r="D493" s="32"/>
    </row>
    <row r="494" spans="1:4">
      <c r="A494" s="247" t="s">
        <v>534</v>
      </c>
      <c r="B494" s="48" t="s">
        <v>2203</v>
      </c>
      <c r="C494" s="243" t="s">
        <v>39</v>
      </c>
      <c r="D494" s="32"/>
    </row>
    <row r="495" spans="1:4">
      <c r="A495" s="247" t="s">
        <v>535</v>
      </c>
      <c r="B495" s="26" t="s">
        <v>1549</v>
      </c>
      <c r="C495" s="243" t="s">
        <v>40</v>
      </c>
      <c r="D495" s="32"/>
    </row>
    <row r="496" spans="1:4" ht="25.5">
      <c r="A496" s="247" t="s">
        <v>1480</v>
      </c>
      <c r="B496" s="44" t="s">
        <v>2204</v>
      </c>
      <c r="C496" s="243" t="s">
        <v>1251</v>
      </c>
      <c r="D496" s="32"/>
    </row>
    <row r="497" spans="1:4">
      <c r="A497" s="247" t="s">
        <v>536</v>
      </c>
      <c r="B497" s="26" t="s">
        <v>651</v>
      </c>
      <c r="C497" s="243" t="s">
        <v>360</v>
      </c>
      <c r="D497" s="32"/>
    </row>
    <row r="498" spans="1:4" ht="25.5">
      <c r="A498" s="247" t="s">
        <v>70</v>
      </c>
      <c r="B498" s="44" t="s">
        <v>2205</v>
      </c>
      <c r="C498" s="243" t="s">
        <v>951</v>
      </c>
      <c r="D498" s="32"/>
    </row>
    <row r="499" spans="1:4" ht="25.5">
      <c r="A499" s="247" t="s">
        <v>71</v>
      </c>
      <c r="B499" s="44" t="s">
        <v>2206</v>
      </c>
      <c r="C499" s="243" t="s">
        <v>1252</v>
      </c>
      <c r="D499" s="32"/>
    </row>
    <row r="500" spans="1:4">
      <c r="A500" s="247" t="s">
        <v>72</v>
      </c>
      <c r="B500" s="245" t="s">
        <v>2207</v>
      </c>
      <c r="C500" s="243" t="s">
        <v>957</v>
      </c>
      <c r="D500" s="32"/>
    </row>
    <row r="501" spans="1:4" ht="25.5">
      <c r="A501" s="247" t="s">
        <v>1072</v>
      </c>
      <c r="B501" s="245" t="s">
        <v>2208</v>
      </c>
      <c r="C501" s="243" t="s">
        <v>958</v>
      </c>
      <c r="D501" s="32"/>
    </row>
    <row r="502" spans="1:4" ht="25.5">
      <c r="A502" s="247" t="s">
        <v>969</v>
      </c>
      <c r="B502" s="245" t="s">
        <v>2209</v>
      </c>
      <c r="C502" s="243" t="s">
        <v>1870</v>
      </c>
      <c r="D502" s="32"/>
    </row>
    <row r="503" spans="1:4" ht="25.5">
      <c r="A503" s="247" t="s">
        <v>764</v>
      </c>
      <c r="B503" s="44" t="s">
        <v>2210</v>
      </c>
      <c r="C503" s="243" t="s">
        <v>1408</v>
      </c>
      <c r="D503" s="32"/>
    </row>
    <row r="504" spans="1:4" ht="25.5">
      <c r="A504" s="247" t="s">
        <v>1073</v>
      </c>
      <c r="B504" s="44" t="s">
        <v>2211</v>
      </c>
      <c r="C504" s="243" t="s">
        <v>1409</v>
      </c>
      <c r="D504" s="32"/>
    </row>
    <row r="505" spans="1:4" ht="13.5" thickBot="1">
      <c r="A505" s="247" t="s">
        <v>763</v>
      </c>
      <c r="B505" s="26" t="s">
        <v>623</v>
      </c>
      <c r="C505" s="243" t="s">
        <v>1410</v>
      </c>
      <c r="D505" s="32"/>
    </row>
    <row r="506" spans="1:4" ht="13.5" thickBot="1">
      <c r="A506" s="556" t="s">
        <v>342</v>
      </c>
      <c r="B506" s="557"/>
      <c r="C506" s="558"/>
      <c r="D506" s="32"/>
    </row>
    <row r="507" spans="1:4">
      <c r="A507" s="243" t="s">
        <v>784</v>
      </c>
      <c r="B507" s="30" t="s">
        <v>624</v>
      </c>
      <c r="C507" s="243" t="s">
        <v>338</v>
      </c>
      <c r="D507" s="32"/>
    </row>
    <row r="508" spans="1:4">
      <c r="A508" s="247" t="s">
        <v>1416</v>
      </c>
      <c r="B508" s="26" t="s">
        <v>625</v>
      </c>
      <c r="C508" s="243" t="s">
        <v>1390</v>
      </c>
      <c r="D508" s="32"/>
    </row>
    <row r="509" spans="1:4" ht="25.5">
      <c r="A509" s="247" t="s">
        <v>1417</v>
      </c>
      <c r="B509" s="245" t="s">
        <v>2212</v>
      </c>
      <c r="C509" s="243" t="s">
        <v>101</v>
      </c>
      <c r="D509" s="32"/>
    </row>
    <row r="510" spans="1:4">
      <c r="A510" s="247" t="s">
        <v>339</v>
      </c>
      <c r="B510" s="26" t="s">
        <v>626</v>
      </c>
      <c r="C510" s="243" t="s">
        <v>1391</v>
      </c>
      <c r="D510" s="32"/>
    </row>
    <row r="511" spans="1:4">
      <c r="A511" s="247" t="s">
        <v>340</v>
      </c>
      <c r="B511" s="48" t="s">
        <v>2213</v>
      </c>
      <c r="C511" s="243" t="s">
        <v>1392</v>
      </c>
      <c r="D511" s="32"/>
    </row>
    <row r="512" spans="1:4" ht="25.5">
      <c r="A512" s="247" t="s">
        <v>1418</v>
      </c>
      <c r="B512" s="26" t="s">
        <v>627</v>
      </c>
      <c r="C512" s="243" t="s">
        <v>1393</v>
      </c>
      <c r="D512" s="32"/>
    </row>
    <row r="513" spans="1:4">
      <c r="A513" s="247" t="s">
        <v>1419</v>
      </c>
      <c r="B513" s="26" t="s">
        <v>1544</v>
      </c>
      <c r="C513" s="243" t="s">
        <v>1394</v>
      </c>
      <c r="D513" s="32"/>
    </row>
    <row r="514" spans="1:4" ht="26.25" thickBot="1">
      <c r="A514" s="247" t="s">
        <v>341</v>
      </c>
      <c r="B514" s="245" t="s">
        <v>2214</v>
      </c>
      <c r="C514" s="243" t="s">
        <v>1395</v>
      </c>
      <c r="D514" s="32"/>
    </row>
    <row r="515" spans="1:4" ht="13.5" thickBot="1">
      <c r="A515" s="556" t="s">
        <v>346</v>
      </c>
      <c r="B515" s="557"/>
      <c r="C515" s="558"/>
      <c r="D515" s="32"/>
    </row>
    <row r="516" spans="1:4" ht="25.5">
      <c r="A516" s="247" t="s">
        <v>409</v>
      </c>
      <c r="B516" s="26" t="s">
        <v>628</v>
      </c>
      <c r="C516" s="243" t="s">
        <v>66</v>
      </c>
      <c r="D516" s="32"/>
    </row>
    <row r="517" spans="1:4" ht="25.5">
      <c r="A517" s="247" t="s">
        <v>956</v>
      </c>
      <c r="B517" s="245" t="s">
        <v>2215</v>
      </c>
      <c r="C517" s="243" t="s">
        <v>1249</v>
      </c>
      <c r="D517" s="32"/>
    </row>
    <row r="518" spans="1:4" ht="25.5">
      <c r="A518" s="247" t="s">
        <v>6964</v>
      </c>
      <c r="B518" s="245" t="s">
        <v>6965</v>
      </c>
      <c r="C518" s="243" t="s">
        <v>6966</v>
      </c>
      <c r="D518" s="32"/>
    </row>
    <row r="519" spans="1:4">
      <c r="A519" s="247" t="s">
        <v>2045</v>
      </c>
      <c r="B519" s="245" t="s">
        <v>2046</v>
      </c>
      <c r="C519" s="243" t="s">
        <v>2047</v>
      </c>
      <c r="D519" s="32"/>
    </row>
    <row r="520" spans="1:4" ht="25.5">
      <c r="A520" s="247" t="s">
        <v>1406</v>
      </c>
      <c r="B520" s="245" t="s">
        <v>2216</v>
      </c>
      <c r="C520" s="243" t="s">
        <v>5582</v>
      </c>
      <c r="D520" s="32"/>
    </row>
    <row r="521" spans="1:4" ht="25.5">
      <c r="A521" s="247" t="s">
        <v>1407</v>
      </c>
      <c r="B521" s="245" t="s">
        <v>2217</v>
      </c>
      <c r="C521" s="243" t="s">
        <v>67</v>
      </c>
      <c r="D521" s="32"/>
    </row>
    <row r="522" spans="1:4">
      <c r="A522" s="247" t="s">
        <v>769</v>
      </c>
      <c r="B522" s="26" t="s">
        <v>645</v>
      </c>
      <c r="C522" s="243" t="s">
        <v>68</v>
      </c>
      <c r="D522" s="32"/>
    </row>
    <row r="523" spans="1:4">
      <c r="A523" s="247" t="s">
        <v>433</v>
      </c>
      <c r="B523" s="245" t="s">
        <v>2291</v>
      </c>
      <c r="C523" s="243" t="s">
        <v>5558</v>
      </c>
      <c r="D523" s="32"/>
    </row>
    <row r="524" spans="1:4" ht="25.5">
      <c r="A524" s="247" t="s">
        <v>770</v>
      </c>
      <c r="B524" s="245" t="s">
        <v>2218</v>
      </c>
      <c r="C524" s="243" t="s">
        <v>1396</v>
      </c>
      <c r="D524" s="32"/>
    </row>
    <row r="525" spans="1:4">
      <c r="A525" s="247" t="s">
        <v>771</v>
      </c>
      <c r="B525" s="245" t="s">
        <v>2292</v>
      </c>
      <c r="C525" s="243" t="s">
        <v>5559</v>
      </c>
      <c r="D525" s="20"/>
    </row>
    <row r="526" spans="1:4">
      <c r="A526" s="247" t="s">
        <v>775</v>
      </c>
      <c r="B526" s="245" t="s">
        <v>1741</v>
      </c>
      <c r="C526" s="243" t="s">
        <v>1397</v>
      </c>
      <c r="D526" s="20"/>
    </row>
    <row r="527" spans="1:4">
      <c r="A527" s="247" t="s">
        <v>1117</v>
      </c>
      <c r="B527" s="245" t="s">
        <v>2219</v>
      </c>
      <c r="C527" s="243" t="s">
        <v>709</v>
      </c>
      <c r="D527" s="247"/>
    </row>
    <row r="528" spans="1:4" ht="25.5">
      <c r="A528" s="247" t="s">
        <v>776</v>
      </c>
      <c r="B528" s="245" t="s">
        <v>2220</v>
      </c>
      <c r="C528" s="243" t="s">
        <v>1158</v>
      </c>
      <c r="D528" s="247"/>
    </row>
    <row r="529" spans="1:4" ht="25.5">
      <c r="A529" s="247" t="s">
        <v>772</v>
      </c>
      <c r="B529" s="26" t="s">
        <v>1550</v>
      </c>
      <c r="C529" s="243" t="s">
        <v>1159</v>
      </c>
      <c r="D529" s="247"/>
    </row>
    <row r="530" spans="1:4" ht="25.5">
      <c r="A530" s="247" t="s">
        <v>777</v>
      </c>
      <c r="B530" s="245" t="s">
        <v>2221</v>
      </c>
      <c r="C530" s="243" t="s">
        <v>1160</v>
      </c>
      <c r="D530" s="247"/>
    </row>
    <row r="531" spans="1:4" ht="25.5">
      <c r="A531" s="247" t="s">
        <v>778</v>
      </c>
      <c r="B531" s="245" t="s">
        <v>2222</v>
      </c>
      <c r="C531" s="243" t="s">
        <v>635</v>
      </c>
      <c r="D531" s="247"/>
    </row>
    <row r="532" spans="1:4">
      <c r="A532" s="247" t="s">
        <v>779</v>
      </c>
      <c r="B532" s="26" t="s">
        <v>646</v>
      </c>
      <c r="C532" s="243" t="s">
        <v>888</v>
      </c>
      <c r="D532" s="247"/>
    </row>
    <row r="533" spans="1:4">
      <c r="A533" s="247" t="s">
        <v>780</v>
      </c>
      <c r="B533" s="26" t="s">
        <v>647</v>
      </c>
      <c r="C533" s="243" t="s">
        <v>85</v>
      </c>
      <c r="D533" s="247"/>
    </row>
    <row r="534" spans="1:4">
      <c r="A534" s="247" t="s">
        <v>781</v>
      </c>
      <c r="B534" s="245" t="s">
        <v>2223</v>
      </c>
      <c r="C534" s="243" t="s">
        <v>86</v>
      </c>
      <c r="D534" s="247"/>
    </row>
    <row r="535" spans="1:4">
      <c r="A535" s="247" t="s">
        <v>1239</v>
      </c>
      <c r="B535" s="245" t="s">
        <v>2224</v>
      </c>
      <c r="C535" s="243" t="s">
        <v>1398</v>
      </c>
      <c r="D535" s="247"/>
    </row>
    <row r="536" spans="1:4">
      <c r="A536" s="247" t="s">
        <v>782</v>
      </c>
      <c r="B536" s="26" t="s">
        <v>19</v>
      </c>
      <c r="C536" s="243" t="s">
        <v>87</v>
      </c>
      <c r="D536" s="247"/>
    </row>
    <row r="537" spans="1:4">
      <c r="A537" s="247" t="s">
        <v>783</v>
      </c>
      <c r="B537" s="245" t="s">
        <v>2293</v>
      </c>
      <c r="C537" s="243" t="s">
        <v>88</v>
      </c>
      <c r="D537" s="247"/>
    </row>
    <row r="538" spans="1:4">
      <c r="A538" s="247" t="s">
        <v>2295</v>
      </c>
      <c r="B538" s="245" t="s">
        <v>1742</v>
      </c>
      <c r="C538" s="243" t="s">
        <v>240</v>
      </c>
      <c r="D538" s="247"/>
    </row>
    <row r="539" spans="1:4" ht="25.5">
      <c r="A539" s="247" t="s">
        <v>2296</v>
      </c>
      <c r="B539" s="245" t="s">
        <v>2294</v>
      </c>
      <c r="C539" s="243" t="s">
        <v>432</v>
      </c>
      <c r="D539" s="247"/>
    </row>
    <row r="540" spans="1:4">
      <c r="A540" s="247" t="s">
        <v>411</v>
      </c>
      <c r="B540" s="26" t="s">
        <v>20</v>
      </c>
      <c r="C540" s="243" t="s">
        <v>1399</v>
      </c>
      <c r="D540" s="247"/>
    </row>
    <row r="541" spans="1:4">
      <c r="A541" s="247" t="s">
        <v>1097</v>
      </c>
      <c r="B541" s="245" t="s">
        <v>1743</v>
      </c>
      <c r="C541" s="243" t="s">
        <v>241</v>
      </c>
      <c r="D541" s="20"/>
    </row>
    <row r="542" spans="1:4" ht="25.5">
      <c r="A542" s="247" t="s">
        <v>1118</v>
      </c>
      <c r="B542" s="245" t="s">
        <v>2225</v>
      </c>
      <c r="C542" s="243" t="s">
        <v>242</v>
      </c>
      <c r="D542" s="20"/>
    </row>
    <row r="543" spans="1:4" ht="38.25">
      <c r="A543" s="247" t="s">
        <v>2048</v>
      </c>
      <c r="B543" s="245" t="s">
        <v>2226</v>
      </c>
      <c r="C543" s="243" t="s">
        <v>2049</v>
      </c>
      <c r="D543" s="20"/>
    </row>
    <row r="544" spans="1:4">
      <c r="A544" s="247" t="s">
        <v>1437</v>
      </c>
      <c r="B544" s="26" t="s">
        <v>504</v>
      </c>
      <c r="C544" s="243" t="s">
        <v>243</v>
      </c>
      <c r="D544" s="247"/>
    </row>
    <row r="545" spans="1:4">
      <c r="A545" s="247" t="s">
        <v>1438</v>
      </c>
      <c r="B545" s="245" t="s">
        <v>2227</v>
      </c>
      <c r="C545" s="243" t="s">
        <v>244</v>
      </c>
      <c r="D545" s="20"/>
    </row>
    <row r="546" spans="1:4" ht="25.5">
      <c r="A546" s="247" t="s">
        <v>1439</v>
      </c>
      <c r="B546" s="245" t="s">
        <v>2228</v>
      </c>
      <c r="C546" s="243" t="s">
        <v>701</v>
      </c>
      <c r="D546" s="247"/>
    </row>
    <row r="547" spans="1:4" ht="25.5">
      <c r="A547" s="247" t="s">
        <v>1119</v>
      </c>
      <c r="B547" s="245" t="s">
        <v>2229</v>
      </c>
      <c r="C547" s="243" t="s">
        <v>702</v>
      </c>
      <c r="D547" s="20"/>
    </row>
    <row r="548" spans="1:4" ht="25.5">
      <c r="A548" s="247" t="s">
        <v>1143</v>
      </c>
      <c r="B548" s="26" t="s">
        <v>1545</v>
      </c>
      <c r="C548" s="243" t="s">
        <v>703</v>
      </c>
      <c r="D548" s="247"/>
    </row>
    <row r="549" spans="1:4" ht="25.5">
      <c r="A549" s="247" t="s">
        <v>1440</v>
      </c>
      <c r="B549" s="245" t="s">
        <v>2230</v>
      </c>
      <c r="C549" s="243" t="s">
        <v>704</v>
      </c>
      <c r="D549" s="247"/>
    </row>
    <row r="550" spans="1:4" ht="25.5">
      <c r="A550" s="247" t="s">
        <v>1441</v>
      </c>
      <c r="B550" s="245" t="s">
        <v>2231</v>
      </c>
      <c r="C550" s="243" t="s">
        <v>765</v>
      </c>
      <c r="D550" s="247"/>
    </row>
    <row r="551" spans="1:4" ht="25.5">
      <c r="A551" s="247" t="s">
        <v>1442</v>
      </c>
      <c r="B551" s="245" t="s">
        <v>2232</v>
      </c>
      <c r="C551" s="243" t="s">
        <v>1883</v>
      </c>
      <c r="D551" s="247"/>
    </row>
    <row r="552" spans="1:4">
      <c r="A552" s="247" t="s">
        <v>2045</v>
      </c>
      <c r="B552" s="245" t="s">
        <v>2046</v>
      </c>
      <c r="C552" s="243" t="s">
        <v>2047</v>
      </c>
      <c r="D552" s="247"/>
    </row>
    <row r="553" spans="1:4" ht="25.5">
      <c r="A553" s="247" t="s">
        <v>1144</v>
      </c>
      <c r="B553" s="245" t="s">
        <v>2233</v>
      </c>
      <c r="C553" s="243" t="s">
        <v>1884</v>
      </c>
      <c r="D553" s="247"/>
    </row>
    <row r="554" spans="1:4">
      <c r="A554" s="247" t="s">
        <v>1443</v>
      </c>
      <c r="B554" s="245" t="s">
        <v>1968</v>
      </c>
      <c r="C554" s="243" t="s">
        <v>766</v>
      </c>
      <c r="D554" s="247"/>
    </row>
    <row r="555" spans="1:4">
      <c r="A555" s="313" t="s">
        <v>2080</v>
      </c>
      <c r="B555" s="313" t="s">
        <v>8673</v>
      </c>
      <c r="C555" s="313" t="s">
        <v>5560</v>
      </c>
      <c r="D555" s="247"/>
    </row>
    <row r="556" spans="1:4" ht="25.5">
      <c r="A556" s="247" t="s">
        <v>970</v>
      </c>
      <c r="B556" s="245" t="s">
        <v>2234</v>
      </c>
      <c r="C556" s="243" t="s">
        <v>1885</v>
      </c>
      <c r="D556" s="247"/>
    </row>
    <row r="557" spans="1:4" ht="25.5">
      <c r="A557" s="247" t="s">
        <v>971</v>
      </c>
      <c r="B557" s="245" t="s">
        <v>2235</v>
      </c>
      <c r="C557" s="243" t="s">
        <v>1886</v>
      </c>
      <c r="D557" s="247"/>
    </row>
    <row r="558" spans="1:4" ht="25.5">
      <c r="A558" s="247" t="s">
        <v>2042</v>
      </c>
      <c r="B558" s="245" t="s">
        <v>2043</v>
      </c>
      <c r="C558" s="243" t="s">
        <v>2044</v>
      </c>
      <c r="D558" s="247"/>
    </row>
    <row r="559" spans="1:4">
      <c r="A559" s="247" t="s">
        <v>2045</v>
      </c>
      <c r="B559" s="245" t="s">
        <v>2046</v>
      </c>
      <c r="C559" s="243" t="s">
        <v>2047</v>
      </c>
      <c r="D559" s="247"/>
    </row>
    <row r="560" spans="1:4" ht="25.5">
      <c r="A560" s="247" t="s">
        <v>972</v>
      </c>
      <c r="B560" s="245" t="s">
        <v>2236</v>
      </c>
      <c r="C560" s="243" t="s">
        <v>1887</v>
      </c>
      <c r="D560" s="247"/>
    </row>
    <row r="561" spans="1:4">
      <c r="A561" s="247" t="s">
        <v>973</v>
      </c>
      <c r="B561" s="245" t="s">
        <v>1744</v>
      </c>
      <c r="C561" s="243" t="s">
        <v>196</v>
      </c>
      <c r="D561" s="247"/>
    </row>
    <row r="562" spans="1:4">
      <c r="A562" s="247" t="s">
        <v>2756</v>
      </c>
      <c r="B562" s="372" t="s">
        <v>8675</v>
      </c>
      <c r="C562" s="375" t="s">
        <v>5561</v>
      </c>
      <c r="D562" s="247"/>
    </row>
    <row r="563" spans="1:4" ht="25.5">
      <c r="A563" s="247" t="s">
        <v>1055</v>
      </c>
      <c r="B563" s="245" t="s">
        <v>2237</v>
      </c>
      <c r="C563" s="243" t="s">
        <v>1888</v>
      </c>
      <c r="D563" s="247"/>
    </row>
    <row r="564" spans="1:4" ht="25.5">
      <c r="A564" s="247" t="s">
        <v>1056</v>
      </c>
      <c r="B564" s="245" t="s">
        <v>2297</v>
      </c>
      <c r="C564" s="243" t="s">
        <v>891</v>
      </c>
      <c r="D564" s="247"/>
    </row>
    <row r="565" spans="1:4">
      <c r="A565" s="247" t="s">
        <v>1057</v>
      </c>
      <c r="B565" s="26" t="s">
        <v>1294</v>
      </c>
      <c r="C565" s="243" t="s">
        <v>761</v>
      </c>
      <c r="D565" s="247"/>
    </row>
    <row r="566" spans="1:4">
      <c r="A566" s="247" t="s">
        <v>1058</v>
      </c>
      <c r="B566" s="26" t="s">
        <v>653</v>
      </c>
      <c r="C566" s="243" t="s">
        <v>892</v>
      </c>
      <c r="D566" s="247"/>
    </row>
    <row r="567" spans="1:4">
      <c r="A567" s="247" t="s">
        <v>1059</v>
      </c>
      <c r="B567" s="26" t="s">
        <v>654</v>
      </c>
      <c r="C567" s="243" t="s">
        <v>893</v>
      </c>
      <c r="D567" s="247"/>
    </row>
    <row r="568" spans="1:4">
      <c r="A568" s="247" t="s">
        <v>1060</v>
      </c>
      <c r="B568" s="245" t="s">
        <v>2238</v>
      </c>
      <c r="C568" s="243" t="s">
        <v>894</v>
      </c>
      <c r="D568" s="247"/>
    </row>
    <row r="569" spans="1:4">
      <c r="A569" s="247" t="s">
        <v>1061</v>
      </c>
      <c r="B569" s="245" t="s">
        <v>2239</v>
      </c>
      <c r="C569" s="243" t="s">
        <v>1250</v>
      </c>
      <c r="D569" s="247"/>
    </row>
    <row r="570" spans="1:4" ht="38.25">
      <c r="A570" s="247" t="s">
        <v>1145</v>
      </c>
      <c r="B570" s="245" t="s">
        <v>2240</v>
      </c>
      <c r="C570" s="243" t="s">
        <v>5562</v>
      </c>
      <c r="D570" s="247"/>
    </row>
    <row r="571" spans="1:4">
      <c r="B571" s="26"/>
      <c r="D571" s="247"/>
    </row>
    <row r="572" spans="1:4" ht="13.5" thickBot="1">
      <c r="A572" s="247" t="s">
        <v>348</v>
      </c>
      <c r="B572" s="245" t="s">
        <v>1583</v>
      </c>
      <c r="C572" s="243" t="s">
        <v>451</v>
      </c>
      <c r="D572" s="247"/>
    </row>
    <row r="573" spans="1:4" ht="13.5" thickBot="1">
      <c r="A573" s="559" t="s">
        <v>347</v>
      </c>
      <c r="B573" s="560"/>
      <c r="C573" s="561"/>
      <c r="D573" s="247"/>
    </row>
    <row r="574" spans="1:4" ht="25.5">
      <c r="A574" s="243" t="s">
        <v>649</v>
      </c>
      <c r="B574" s="26" t="s">
        <v>655</v>
      </c>
      <c r="C574" s="243" t="s">
        <v>452</v>
      </c>
      <c r="D574" s="247"/>
    </row>
    <row r="575" spans="1:4">
      <c r="A575" s="243" t="str">
        <f>"Rok obrotowy "&amp;ro</f>
        <v>Rok obrotowy 2024</v>
      </c>
      <c r="B575" s="243" t="str">
        <f>"Geschäftsjahr "&amp;ro</f>
        <v>Geschäftsjahr 2024</v>
      </c>
      <c r="C575" s="321" t="str">
        <f>"Financial year "&amp;ro</f>
        <v>Financial year 2024</v>
      </c>
      <c r="D575" s="247"/>
    </row>
    <row r="576" spans="1:4">
      <c r="A576" s="243" t="str">
        <f>"Rok obrotowy "&amp;(ro-1)</f>
        <v>Rok obrotowy 2023</v>
      </c>
      <c r="B576" s="243" t="str">
        <f>"Geschäftsjahr "&amp;(ro-1)</f>
        <v>Geschäftsjahr 2023</v>
      </c>
      <c r="C576" s="321" t="str">
        <f>"Financial year "&amp;(ro-1)</f>
        <v>Financial year 2023</v>
      </c>
      <c r="D576" s="35"/>
    </row>
    <row r="577" spans="1:5">
      <c r="A577" s="247" t="s">
        <v>650</v>
      </c>
      <c r="B577" s="245" t="s">
        <v>1582</v>
      </c>
      <c r="C577" s="243" t="s">
        <v>453</v>
      </c>
      <c r="D577" s="247"/>
    </row>
    <row r="578" spans="1:5" ht="25.5">
      <c r="A578" s="247" t="s">
        <v>1108</v>
      </c>
      <c r="B578" s="245" t="s">
        <v>2172</v>
      </c>
      <c r="C578" s="321" t="s">
        <v>4366</v>
      </c>
      <c r="D578" s="247"/>
    </row>
    <row r="579" spans="1:5">
      <c r="A579" s="247" t="s">
        <v>506</v>
      </c>
      <c r="B579" s="245" t="s">
        <v>2176</v>
      </c>
      <c r="C579" s="243" t="s">
        <v>767</v>
      </c>
      <c r="D579" s="247"/>
    </row>
    <row r="580" spans="1:5" ht="25.5">
      <c r="A580" s="247" t="s">
        <v>768</v>
      </c>
      <c r="B580" s="26" t="s">
        <v>552</v>
      </c>
      <c r="C580" s="243" t="s">
        <v>1452</v>
      </c>
      <c r="D580" s="247"/>
    </row>
    <row r="581" spans="1:5" ht="25.5">
      <c r="A581" s="247" t="s">
        <v>1095</v>
      </c>
      <c r="B581" s="26" t="s">
        <v>1347</v>
      </c>
      <c r="C581" s="243" t="s">
        <v>1243</v>
      </c>
      <c r="D581" s="247"/>
    </row>
    <row r="582" spans="1:5">
      <c r="A582" s="247" t="s">
        <v>823</v>
      </c>
      <c r="B582" s="245" t="s">
        <v>656</v>
      </c>
      <c r="C582" s="243" t="s">
        <v>454</v>
      </c>
      <c r="D582" s="247"/>
    </row>
    <row r="583" spans="1:5">
      <c r="A583" s="247" t="s">
        <v>1420</v>
      </c>
      <c r="B583" s="26" t="s">
        <v>657</v>
      </c>
      <c r="C583" s="243" t="s">
        <v>455</v>
      </c>
      <c r="D583" s="247"/>
      <c r="E583" s="34"/>
    </row>
    <row r="584" spans="1:5" s="375" customFormat="1">
      <c r="A584" s="247" t="s">
        <v>435</v>
      </c>
      <c r="B584" s="26" t="s">
        <v>658</v>
      </c>
      <c r="C584" s="375" t="s">
        <v>1187</v>
      </c>
      <c r="D584" s="247"/>
      <c r="E584" s="34"/>
    </row>
    <row r="585" spans="1:5" ht="25.5">
      <c r="A585" s="247" t="str">
        <f>"Stan na 
"&amp;dzbo</f>
        <v>Stan na 
19.10.2023</v>
      </c>
      <c r="B585" s="247" t="str">
        <f>"Stand zum 
"&amp;dzbo</f>
        <v>Stand zum 
19.10.2023</v>
      </c>
      <c r="C585" s="243" t="str">
        <f>"Balance as of 
"&amp;dzbo</f>
        <v>Balance as of 
19.10.2023</v>
      </c>
      <c r="D585" s="247"/>
      <c r="E585" s="34"/>
    </row>
    <row r="586" spans="1:5" s="375" customFormat="1" ht="25.5">
      <c r="A586" s="247" t="str">
        <f>"Stan na 
"&amp;pdzo</f>
        <v>Stan na 
01.01.2023</v>
      </c>
      <c r="B586" s="247" t="str">
        <f>"Stand zum 
"&amp;pdzo</f>
        <v>Stand zum 
01.01.2023</v>
      </c>
      <c r="C586" s="375" t="str">
        <f>"Balance as of 
"&amp;pdzo</f>
        <v>Balance as of 
01.01.2023</v>
      </c>
      <c r="D586" s="247"/>
      <c r="E586" s="34"/>
    </row>
    <row r="587" spans="1:5">
      <c r="A587" s="247" t="s">
        <v>5323</v>
      </c>
      <c r="B587" s="245" t="s">
        <v>5441</v>
      </c>
      <c r="C587" s="357" t="s">
        <v>5366</v>
      </c>
      <c r="D587" s="247"/>
      <c r="E587" s="34"/>
    </row>
    <row r="588" spans="1:5">
      <c r="A588" s="247" t="s">
        <v>2148</v>
      </c>
      <c r="B588" s="245" t="s">
        <v>2150</v>
      </c>
      <c r="C588" s="243" t="s">
        <v>2359</v>
      </c>
      <c r="D588" s="247"/>
      <c r="E588" s="34"/>
    </row>
    <row r="589" spans="1:5">
      <c r="A589" s="247" t="s">
        <v>2149</v>
      </c>
      <c r="B589" s="245" t="s">
        <v>2151</v>
      </c>
      <c r="C589" s="243" t="s">
        <v>2360</v>
      </c>
      <c r="D589" s="247"/>
      <c r="E589" s="34"/>
    </row>
    <row r="590" spans="1:5">
      <c r="B590" s="245"/>
      <c r="D590" s="247"/>
      <c r="E590" s="34"/>
    </row>
    <row r="591" spans="1:5" ht="25.5">
      <c r="A591" s="247" t="s">
        <v>2146</v>
      </c>
      <c r="B591" s="245" t="s">
        <v>2298</v>
      </c>
      <c r="C591" s="243" t="s">
        <v>2147</v>
      </c>
      <c r="D591" s="247"/>
      <c r="E591" s="34"/>
    </row>
    <row r="592" spans="1:5">
      <c r="A592" s="247" t="s">
        <v>5324</v>
      </c>
      <c r="B592" s="245" t="s">
        <v>5442</v>
      </c>
      <c r="C592" s="357" t="s">
        <v>5367</v>
      </c>
      <c r="D592" s="247"/>
      <c r="E592" s="34"/>
    </row>
    <row r="593" spans="1:5" ht="25.5">
      <c r="A593" s="247" t="s">
        <v>5325</v>
      </c>
      <c r="B593" s="245" t="s">
        <v>5443</v>
      </c>
      <c r="C593" s="357" t="s">
        <v>8689</v>
      </c>
      <c r="D593" s="247"/>
      <c r="E593" s="34"/>
    </row>
    <row r="594" spans="1:5">
      <c r="A594" s="247" t="s">
        <v>2148</v>
      </c>
      <c r="B594" s="245" t="s">
        <v>2150</v>
      </c>
      <c r="C594" s="243" t="s">
        <v>2359</v>
      </c>
      <c r="D594" s="247"/>
      <c r="E594" s="34"/>
    </row>
    <row r="595" spans="1:5">
      <c r="A595" s="247" t="s">
        <v>5324</v>
      </c>
      <c r="B595" s="245" t="s">
        <v>5442</v>
      </c>
      <c r="C595" s="243" t="s">
        <v>5368</v>
      </c>
      <c r="D595" s="247"/>
    </row>
    <row r="596" spans="1:5" s="375" customFormat="1">
      <c r="A596" s="247" t="s">
        <v>437</v>
      </c>
      <c r="B596" s="26" t="s">
        <v>660</v>
      </c>
      <c r="C596" s="375" t="s">
        <v>1889</v>
      </c>
      <c r="D596" s="247"/>
    </row>
    <row r="597" spans="1:5" s="375" customFormat="1" ht="25.5">
      <c r="A597" s="247" t="str">
        <f>"Stan na 
"&amp;pdz</f>
        <v>Stan na 
31.12.2023</v>
      </c>
      <c r="B597" s="247" t="str">
        <f>"Stand zum 
"&amp;pdz</f>
        <v>Stand zum 
31.12.2023</v>
      </c>
      <c r="C597" s="375" t="str">
        <f>"Balance as of 
"&amp;pdz</f>
        <v>Balance as of 
31.12.2023</v>
      </c>
      <c r="D597" s="247"/>
    </row>
    <row r="598" spans="1:5" ht="25.5">
      <c r="A598" s="247" t="str">
        <f>"Stan na 
"&amp;dzb</f>
        <v>Stan na 
31.12.2024</v>
      </c>
      <c r="B598" s="247" t="str">
        <f>"Stand zum 
"&amp;dzb</f>
        <v>Stand zum 
31.12.2024</v>
      </c>
      <c r="C598" s="375" t="str">
        <f>"Balance as of 
"&amp;dzb</f>
        <v>Balance as of 
31.12.2024</v>
      </c>
      <c r="D598" s="247"/>
    </row>
    <row r="599" spans="1:5">
      <c r="A599" s="247" t="s">
        <v>445</v>
      </c>
      <c r="B599" s="245" t="s">
        <v>2299</v>
      </c>
      <c r="C599" s="243" t="s">
        <v>405</v>
      </c>
      <c r="D599" s="247"/>
    </row>
    <row r="600" spans="1:5" ht="31.5" customHeight="1">
      <c r="A600" s="247" t="s">
        <v>445</v>
      </c>
      <c r="B600" s="245" t="s">
        <v>2299</v>
      </c>
      <c r="C600" s="243" t="s">
        <v>1425</v>
      </c>
      <c r="D600" s="247"/>
    </row>
    <row r="601" spans="1:5">
      <c r="A601" s="247" t="s">
        <v>446</v>
      </c>
      <c r="B601" s="26" t="s">
        <v>662</v>
      </c>
      <c r="C601" s="243" t="s">
        <v>458</v>
      </c>
      <c r="D601" s="247"/>
    </row>
    <row r="602" spans="1:5" ht="25.5">
      <c r="A602" s="247" t="str">
        <f>"Pozycja nie wystąpiła zarówno w roku obrotowym "&amp;ro&amp;", jak i w roku poprzednim."</f>
        <v>Pozycja nie wystąpiła zarówno w roku obrotowym 2024, jak i w roku poprzednim.</v>
      </c>
      <c r="B602" s="375" t="str">
        <f>"Diese Position wurde weder "&amp;ro&amp;" noch im Vorjahr ausgewiesen."</f>
        <v>Diese Position wurde weder 2024 noch im Vorjahr ausgewiesen.</v>
      </c>
      <c r="C602" s="375" t="str">
        <f>"There was no such item either in the FY "&amp;ro&amp;" or in the preceding year."</f>
        <v>There was no such item either in the FY 2024 or in the preceding year.</v>
      </c>
      <c r="D602" s="247"/>
    </row>
    <row r="603" spans="1:5" s="375" customFormat="1" ht="38.25">
      <c r="A603" s="247" t="s">
        <v>8781</v>
      </c>
      <c r="B603" s="247" t="s">
        <v>8780</v>
      </c>
      <c r="D603" s="247"/>
    </row>
    <row r="604" spans="1:5" s="375" customFormat="1" ht="26.25" thickBot="1">
      <c r="A604" s="247" t="s">
        <v>8775</v>
      </c>
      <c r="B604" s="247" t="s">
        <v>8776</v>
      </c>
      <c r="D604" s="247"/>
    </row>
    <row r="605" spans="1:5" ht="13.5" thickBot="1">
      <c r="A605" s="559" t="s">
        <v>349</v>
      </c>
      <c r="B605" s="560"/>
      <c r="C605" s="561"/>
      <c r="D605" s="247"/>
    </row>
    <row r="606" spans="1:5" ht="25.5">
      <c r="A606" s="247" t="s">
        <v>824</v>
      </c>
      <c r="B606" s="245" t="s">
        <v>1737</v>
      </c>
      <c r="C606" s="243" t="s">
        <v>1255</v>
      </c>
      <c r="D606" s="247"/>
    </row>
    <row r="607" spans="1:5" ht="25.5">
      <c r="A607" s="285" t="s">
        <v>4367</v>
      </c>
      <c r="B607" s="245" t="s">
        <v>1349</v>
      </c>
      <c r="C607" s="243" t="s">
        <v>4368</v>
      </c>
      <c r="D607" s="247"/>
    </row>
    <row r="608" spans="1:5" ht="25.5">
      <c r="A608" s="247" t="s">
        <v>2137</v>
      </c>
      <c r="B608" s="245" t="s">
        <v>2173</v>
      </c>
      <c r="C608" s="243" t="s">
        <v>4369</v>
      </c>
      <c r="D608" s="247"/>
    </row>
    <row r="609" spans="1:5">
      <c r="A609" s="247" t="s">
        <v>389</v>
      </c>
      <c r="B609" s="245" t="s">
        <v>554</v>
      </c>
      <c r="C609" s="243" t="s">
        <v>313</v>
      </c>
      <c r="D609" s="247"/>
    </row>
    <row r="610" spans="1:5">
      <c r="A610" s="247" t="s">
        <v>1436</v>
      </c>
      <c r="B610" s="245" t="s">
        <v>555</v>
      </c>
      <c r="C610" s="243" t="s">
        <v>314</v>
      </c>
      <c r="D610" s="247"/>
    </row>
    <row r="611" spans="1:5">
      <c r="A611" s="247" t="s">
        <v>300</v>
      </c>
      <c r="B611" s="245" t="s">
        <v>556</v>
      </c>
      <c r="C611" s="243" t="s">
        <v>315</v>
      </c>
      <c r="D611" s="247"/>
    </row>
    <row r="612" spans="1:5">
      <c r="A612" s="247" t="s">
        <v>516</v>
      </c>
      <c r="B612" s="245" t="s">
        <v>1350</v>
      </c>
      <c r="C612" s="243" t="s">
        <v>1121</v>
      </c>
      <c r="D612" s="247"/>
    </row>
    <row r="613" spans="1:5" ht="13.5" thickBot="1">
      <c r="A613" s="247" t="s">
        <v>517</v>
      </c>
      <c r="B613" s="245" t="s">
        <v>1351</v>
      </c>
      <c r="C613" s="243" t="s">
        <v>4370</v>
      </c>
      <c r="D613" s="247"/>
    </row>
    <row r="614" spans="1:5" ht="13.5" thickBot="1">
      <c r="A614" s="559" t="s">
        <v>350</v>
      </c>
      <c r="B614" s="560"/>
      <c r="C614" s="561"/>
      <c r="D614" s="247"/>
    </row>
    <row r="615" spans="1:5" ht="25.5">
      <c r="A615" s="247" t="s">
        <v>825</v>
      </c>
      <c r="B615" s="245" t="s">
        <v>663</v>
      </c>
      <c r="C615" s="243" t="s">
        <v>316</v>
      </c>
      <c r="D615" s="247"/>
    </row>
    <row r="616" spans="1:5">
      <c r="A616" s="247" t="s">
        <v>520</v>
      </c>
      <c r="B616" s="245" t="s">
        <v>1355</v>
      </c>
      <c r="C616" s="243" t="s">
        <v>4371</v>
      </c>
      <c r="D616" s="247"/>
    </row>
    <row r="617" spans="1:5" ht="25.5">
      <c r="A617" s="247" t="s">
        <v>637</v>
      </c>
      <c r="B617" s="245" t="s">
        <v>664</v>
      </c>
      <c r="C617" s="243" t="s">
        <v>1450</v>
      </c>
      <c r="D617" s="247"/>
    </row>
    <row r="618" spans="1:5">
      <c r="A618" s="247" t="s">
        <v>521</v>
      </c>
      <c r="B618" s="245" t="s">
        <v>1356</v>
      </c>
      <c r="C618" s="243" t="s">
        <v>1126</v>
      </c>
      <c r="D618" s="247"/>
    </row>
    <row r="619" spans="1:5">
      <c r="A619" s="247" t="s">
        <v>252</v>
      </c>
      <c r="B619" s="245" t="s">
        <v>1361</v>
      </c>
      <c r="C619" s="243" t="s">
        <v>207</v>
      </c>
      <c r="D619" s="247"/>
    </row>
    <row r="620" spans="1:5" ht="26.25" thickBot="1">
      <c r="A620" s="247" t="s">
        <v>2401</v>
      </c>
      <c r="B620" s="245" t="s">
        <v>2643</v>
      </c>
      <c r="C620" s="243" t="s">
        <v>2734</v>
      </c>
      <c r="D620" s="247"/>
    </row>
    <row r="621" spans="1:5" ht="13.5" thickBot="1">
      <c r="A621" s="559" t="s">
        <v>2075</v>
      </c>
      <c r="B621" s="560"/>
      <c r="C621" s="561"/>
      <c r="D621" s="35"/>
      <c r="E621" s="34"/>
    </row>
    <row r="622" spans="1:5" ht="63.75">
      <c r="A622" s="21" t="s">
        <v>8679</v>
      </c>
      <c r="B622" s="21" t="s">
        <v>8680</v>
      </c>
      <c r="C622" s="21" t="s">
        <v>8681</v>
      </c>
      <c r="D622" s="35"/>
      <c r="E622" s="34"/>
    </row>
    <row r="623" spans="1:5">
      <c r="A623" s="247" t="s">
        <v>2099</v>
      </c>
      <c r="B623" s="317" t="s">
        <v>665</v>
      </c>
      <c r="C623" s="243" t="s">
        <v>438</v>
      </c>
      <c r="D623" s="35"/>
      <c r="E623" s="34"/>
    </row>
    <row r="624" spans="1:5" ht="25.5">
      <c r="A624" s="247" t="s">
        <v>5326</v>
      </c>
      <c r="B624" s="317" t="s">
        <v>5444</v>
      </c>
      <c r="C624" s="243" t="s">
        <v>5369</v>
      </c>
      <c r="D624" s="35"/>
      <c r="E624" s="34"/>
    </row>
    <row r="625" spans="1:10" ht="51" customHeight="1">
      <c r="A625" s="247" t="s">
        <v>5328</v>
      </c>
      <c r="B625" s="317" t="s">
        <v>5445</v>
      </c>
      <c r="C625" s="243" t="s">
        <v>438</v>
      </c>
      <c r="E625" s="286"/>
      <c r="F625" s="286"/>
      <c r="G625" s="286"/>
      <c r="H625" s="286"/>
      <c r="I625" s="286"/>
      <c r="J625" s="286"/>
    </row>
    <row r="626" spans="1:10">
      <c r="A626" s="247" t="s">
        <v>5329</v>
      </c>
      <c r="B626" s="317" t="s">
        <v>5446</v>
      </c>
      <c r="C626" s="243" t="s">
        <v>5370</v>
      </c>
      <c r="D626" s="287"/>
      <c r="E626" s="287"/>
      <c r="F626" s="287"/>
      <c r="G626" s="287"/>
      <c r="H626" s="287"/>
      <c r="I626" s="287"/>
      <c r="J626" s="287"/>
    </row>
    <row r="627" spans="1:10" ht="51">
      <c r="A627" s="247" t="s">
        <v>2100</v>
      </c>
      <c r="B627" s="245" t="s">
        <v>4373</v>
      </c>
      <c r="C627" s="247" t="s">
        <v>4372</v>
      </c>
      <c r="D627" s="287"/>
      <c r="E627" s="287"/>
      <c r="F627" s="287"/>
      <c r="G627" s="287"/>
      <c r="H627" s="287"/>
      <c r="I627" s="287"/>
      <c r="J627" s="287"/>
    </row>
    <row r="628" spans="1:10" ht="51">
      <c r="A628" s="247" t="s">
        <v>5327</v>
      </c>
      <c r="B628" s="245" t="s">
        <v>5447</v>
      </c>
      <c r="C628" s="247" t="s">
        <v>5371</v>
      </c>
      <c r="D628" s="287"/>
      <c r="E628" s="287"/>
      <c r="F628" s="287"/>
      <c r="G628" s="287"/>
      <c r="H628" s="287"/>
      <c r="I628" s="287"/>
      <c r="J628" s="287"/>
    </row>
    <row r="629" spans="1:10" ht="38.25">
      <c r="A629" s="247" t="s">
        <v>8654</v>
      </c>
      <c r="B629" s="245" t="s">
        <v>8655</v>
      </c>
      <c r="C629" s="247" t="s">
        <v>8656</v>
      </c>
      <c r="D629" s="287"/>
      <c r="E629" s="287"/>
      <c r="F629" s="287"/>
      <c r="G629" s="287"/>
      <c r="H629" s="287"/>
      <c r="I629" s="287"/>
      <c r="J629" s="287"/>
    </row>
    <row r="630" spans="1:10">
      <c r="A630" s="247" t="s">
        <v>5330</v>
      </c>
      <c r="B630" s="245" t="s">
        <v>5448</v>
      </c>
      <c r="C630" s="247" t="s">
        <v>5372</v>
      </c>
      <c r="D630" s="247"/>
    </row>
    <row r="631" spans="1:10" ht="25.5">
      <c r="A631" s="247" t="s">
        <v>5331</v>
      </c>
      <c r="B631" s="245" t="s">
        <v>5332</v>
      </c>
      <c r="C631" s="243" t="s">
        <v>1190</v>
      </c>
      <c r="D631" s="247"/>
    </row>
    <row r="632" spans="1:10" ht="76.5">
      <c r="A632" s="247" t="s">
        <v>4374</v>
      </c>
      <c r="B632" s="245" t="s">
        <v>4375</v>
      </c>
      <c r="C632" s="247" t="s">
        <v>4376</v>
      </c>
      <c r="D632" s="35"/>
      <c r="E632" s="278"/>
    </row>
    <row r="633" spans="1:10" ht="51">
      <c r="A633" s="247" t="s">
        <v>363</v>
      </c>
      <c r="B633" s="245" t="s">
        <v>2241</v>
      </c>
      <c r="C633" s="243" t="s">
        <v>1890</v>
      </c>
      <c r="D633" s="247"/>
    </row>
    <row r="634" spans="1:10" ht="51">
      <c r="A634" s="247" t="s">
        <v>1281</v>
      </c>
      <c r="B634" s="245" t="s">
        <v>2300</v>
      </c>
      <c r="C634" s="243" t="s">
        <v>439</v>
      </c>
      <c r="D634" s="35"/>
      <c r="E634" s="34"/>
    </row>
    <row r="635" spans="1:10" ht="25.5">
      <c r="A635" s="247" t="s">
        <v>4406</v>
      </c>
      <c r="B635" s="245" t="s">
        <v>4407</v>
      </c>
      <c r="C635" s="243" t="s">
        <v>1891</v>
      </c>
      <c r="D635" s="35"/>
      <c r="E635" s="35"/>
    </row>
    <row r="636" spans="1:10">
      <c r="A636" s="247" t="s">
        <v>4408</v>
      </c>
      <c r="B636" s="245" t="s">
        <v>5612</v>
      </c>
      <c r="C636" s="243" t="s">
        <v>317</v>
      </c>
      <c r="D636" s="247"/>
      <c r="E636" s="35"/>
    </row>
    <row r="637" spans="1:10">
      <c r="A637" s="247" t="s">
        <v>4409</v>
      </c>
      <c r="B637" s="245" t="s">
        <v>4411</v>
      </c>
      <c r="C637" s="243" t="s">
        <v>318</v>
      </c>
      <c r="D637" s="247"/>
      <c r="E637" s="35"/>
    </row>
    <row r="638" spans="1:10">
      <c r="A638" s="247" t="s">
        <v>4410</v>
      </c>
      <c r="B638" s="245" t="s">
        <v>4412</v>
      </c>
      <c r="C638" s="243" t="s">
        <v>319</v>
      </c>
      <c r="D638" s="247"/>
      <c r="E638" s="35"/>
    </row>
    <row r="639" spans="1:10">
      <c r="A639" s="247" t="s">
        <v>440</v>
      </c>
      <c r="B639" s="245" t="s">
        <v>4417</v>
      </c>
      <c r="C639" s="243" t="s">
        <v>320</v>
      </c>
      <c r="D639" s="247"/>
      <c r="E639" s="35"/>
    </row>
    <row r="640" spans="1:10" ht="25.5">
      <c r="A640" s="247" t="s">
        <v>4421</v>
      </c>
      <c r="B640" s="245" t="s">
        <v>4413</v>
      </c>
      <c r="C640" s="243" t="s">
        <v>1891</v>
      </c>
      <c r="D640" s="247"/>
      <c r="E640" s="35"/>
    </row>
    <row r="641" spans="1:5">
      <c r="A641" s="247" t="s">
        <v>4420</v>
      </c>
      <c r="B641" s="245" t="s">
        <v>5613</v>
      </c>
      <c r="C641" s="243" t="s">
        <v>317</v>
      </c>
      <c r="D641" s="247"/>
      <c r="E641" s="35"/>
    </row>
    <row r="642" spans="1:5">
      <c r="A642" s="247" t="s">
        <v>4419</v>
      </c>
      <c r="B642" s="245" t="s">
        <v>4414</v>
      </c>
      <c r="C642" s="243" t="s">
        <v>318</v>
      </c>
      <c r="D642" s="247"/>
      <c r="E642" s="35"/>
    </row>
    <row r="643" spans="1:5">
      <c r="A643" s="247" t="s">
        <v>4418</v>
      </c>
      <c r="B643" s="245" t="s">
        <v>4415</v>
      </c>
      <c r="C643" s="243" t="s">
        <v>319</v>
      </c>
      <c r="D643" s="247"/>
      <c r="E643" s="35"/>
    </row>
    <row r="644" spans="1:5">
      <c r="A644" s="247" t="s">
        <v>440</v>
      </c>
      <c r="B644" s="245" t="s">
        <v>4416</v>
      </c>
      <c r="C644" s="243" t="s">
        <v>320</v>
      </c>
      <c r="D644" s="247"/>
    </row>
    <row r="645" spans="1:5" ht="38.25">
      <c r="A645" s="247" t="str">
        <f>"W ciągu roku obrotowego "&amp;ro&amp;" nie wystąpiły zmiany w strukturze własności kapitału podstawowego."</f>
        <v>W ciągu roku obrotowego 2024 nie wystąpiły zmiany w strukturze własności kapitału podstawowego.</v>
      </c>
      <c r="B645" s="247" t="str">
        <f>"Im Laufe des Geschäftsjahres "&amp;ro&amp;" änderte sich die Eigentumsstruktur des gezeichneten Kapitals nicht."</f>
        <v>Im Laufe des Geschäftsjahres 2024 änderte sich die Eigentumsstruktur des gezeichneten Kapitals nicht.</v>
      </c>
      <c r="C645" s="243" t="str">
        <f>"The share capital ownership structure did not change in the financial year "&amp;ro&amp;"."</f>
        <v>The share capital ownership structure did not change in the financial year 2024.</v>
      </c>
      <c r="D645" s="247"/>
    </row>
    <row r="646" spans="1:5" ht="63.75">
      <c r="A646" s="247" t="s">
        <v>2050</v>
      </c>
      <c r="B646" s="245" t="s">
        <v>2301</v>
      </c>
      <c r="C646" s="243" t="s">
        <v>2051</v>
      </c>
      <c r="D646" s="247"/>
    </row>
    <row r="647" spans="1:5" ht="25.5">
      <c r="A647" s="247" t="s">
        <v>4422</v>
      </c>
      <c r="B647" s="245" t="s">
        <v>4423</v>
      </c>
      <c r="C647" s="243" t="s">
        <v>4424</v>
      </c>
      <c r="D647" s="247"/>
    </row>
    <row r="648" spans="1:5">
      <c r="A648" s="247" t="s">
        <v>1182</v>
      </c>
      <c r="B648" s="245" t="s">
        <v>1292</v>
      </c>
      <c r="C648" s="243" t="s">
        <v>237</v>
      </c>
      <c r="D648" s="247"/>
    </row>
    <row r="649" spans="1:5">
      <c r="A649" s="247" t="s">
        <v>1183</v>
      </c>
      <c r="B649" s="245" t="s">
        <v>666</v>
      </c>
      <c r="C649" s="243" t="s">
        <v>238</v>
      </c>
      <c r="D649" s="247"/>
    </row>
    <row r="650" spans="1:5">
      <c r="A650" s="247" t="s">
        <v>1184</v>
      </c>
      <c r="B650" s="245" t="s">
        <v>5614</v>
      </c>
      <c r="C650" s="243" t="s">
        <v>239</v>
      </c>
      <c r="D650" s="247"/>
    </row>
    <row r="651" spans="1:5">
      <c r="A651" s="247" t="s">
        <v>1185</v>
      </c>
      <c r="B651" s="245" t="s">
        <v>1539</v>
      </c>
      <c r="C651" s="243" t="s">
        <v>759</v>
      </c>
      <c r="D651" s="247"/>
    </row>
    <row r="652" spans="1:5">
      <c r="A652" s="247" t="s">
        <v>832</v>
      </c>
      <c r="B652" s="245" t="s">
        <v>1293</v>
      </c>
      <c r="C652" s="243" t="s">
        <v>1186</v>
      </c>
      <c r="D652" s="247"/>
    </row>
    <row r="653" spans="1:5">
      <c r="A653" s="247" t="s">
        <v>833</v>
      </c>
      <c r="B653" s="245" t="s">
        <v>1294</v>
      </c>
      <c r="C653" s="243" t="s">
        <v>414</v>
      </c>
      <c r="D653" s="247"/>
    </row>
    <row r="654" spans="1:5">
      <c r="A654" s="247" t="s">
        <v>435</v>
      </c>
      <c r="B654" s="245" t="s">
        <v>658</v>
      </c>
      <c r="C654" s="243" t="s">
        <v>1187</v>
      </c>
      <c r="D654" s="247"/>
    </row>
    <row r="655" spans="1:5">
      <c r="A655" s="247" t="s">
        <v>2152</v>
      </c>
      <c r="B655" s="245" t="s">
        <v>2046</v>
      </c>
      <c r="C655" s="243" t="s">
        <v>2153</v>
      </c>
      <c r="D655" s="247"/>
    </row>
    <row r="656" spans="1:5" s="375" customFormat="1" ht="25.5">
      <c r="A656" s="247" t="s">
        <v>1188</v>
      </c>
      <c r="B656" s="372" t="s">
        <v>5629</v>
      </c>
      <c r="C656" s="375" t="s">
        <v>1189</v>
      </c>
      <c r="D656" s="247"/>
    </row>
    <row r="657" spans="1:4">
      <c r="A657" s="247" t="str">
        <f>"Stan na "&amp;dzbo&amp;" po korektach"</f>
        <v>Stan na 19.10.2023 po korektach</v>
      </c>
      <c r="B657" s="247" t="str">
        <f>"Stand zum "&amp;dzbo&amp;" nach Korrekturen"</f>
        <v>Stand zum 19.10.2023 nach Korrekturen</v>
      </c>
      <c r="C657" s="243" t="str">
        <f>"Balance as of "&amp;dzbo&amp;" after corrections"</f>
        <v>Balance as of 19.10.2023 after corrections</v>
      </c>
      <c r="D657" s="247"/>
    </row>
    <row r="658" spans="1:4" s="375" customFormat="1">
      <c r="A658" s="247" t="str">
        <f>"Stan na "&amp;pdzo&amp;" po korektach"</f>
        <v>Stan na 01.01.2023 po korektach</v>
      </c>
      <c r="B658" s="247" t="str">
        <f>"Stand zum "&amp;pdzo&amp;" nach Korrekturen"</f>
        <v>Stand zum 01.01.2023 nach Korrekturen</v>
      </c>
      <c r="C658" s="375" t="str">
        <f>"Balance as of "&amp;pdzo&amp;" after corrections"</f>
        <v>Balance as of 01.01.2023 after corrections</v>
      </c>
      <c r="D658" s="247"/>
    </row>
    <row r="659" spans="1:4">
      <c r="A659" s="247" t="s">
        <v>434</v>
      </c>
      <c r="B659" s="245" t="s">
        <v>667</v>
      </c>
      <c r="C659" s="243" t="s">
        <v>456</v>
      </c>
      <c r="D659" s="247"/>
    </row>
    <row r="660" spans="1:4">
      <c r="A660" s="247" t="s">
        <v>436</v>
      </c>
      <c r="B660" s="245" t="s">
        <v>668</v>
      </c>
      <c r="C660" s="243" t="s">
        <v>457</v>
      </c>
      <c r="D660" s="247"/>
    </row>
    <row r="661" spans="1:4">
      <c r="A661" s="247" t="s">
        <v>437</v>
      </c>
      <c r="B661" s="245" t="s">
        <v>660</v>
      </c>
      <c r="C661" s="243" t="s">
        <v>1190</v>
      </c>
      <c r="D661" s="247"/>
    </row>
    <row r="662" spans="1:4" ht="26.25" thickBot="1">
      <c r="A662" s="247" t="s">
        <v>441</v>
      </c>
      <c r="B662" s="245" t="s">
        <v>2242</v>
      </c>
      <c r="C662" s="243" t="s">
        <v>442</v>
      </c>
      <c r="D662" s="278"/>
    </row>
    <row r="663" spans="1:4" ht="13.5" thickBot="1">
      <c r="A663" s="559" t="s">
        <v>1086</v>
      </c>
      <c r="B663" s="560"/>
      <c r="C663" s="561"/>
      <c r="D663" s="247"/>
    </row>
    <row r="664" spans="1:4">
      <c r="A664" s="247" t="s">
        <v>904</v>
      </c>
      <c r="B664" s="245" t="s">
        <v>1296</v>
      </c>
      <c r="C664" s="243" t="s">
        <v>929</v>
      </c>
      <c r="D664" s="247"/>
    </row>
    <row r="665" spans="1:4">
      <c r="A665" s="247" t="s">
        <v>819</v>
      </c>
      <c r="B665" s="245" t="s">
        <v>671</v>
      </c>
      <c r="C665" s="243" t="s">
        <v>1258</v>
      </c>
      <c r="D665" s="247"/>
    </row>
    <row r="666" spans="1:4">
      <c r="A666" s="247" t="s">
        <v>435</v>
      </c>
      <c r="B666" s="245" t="s">
        <v>658</v>
      </c>
      <c r="C666" s="243" t="s">
        <v>1187</v>
      </c>
      <c r="D666" s="247"/>
    </row>
    <row r="667" spans="1:4">
      <c r="A667" s="247" t="s">
        <v>434</v>
      </c>
      <c r="B667" s="245" t="s">
        <v>667</v>
      </c>
      <c r="C667" s="243" t="s">
        <v>456</v>
      </c>
      <c r="D667" s="247"/>
    </row>
    <row r="668" spans="1:4">
      <c r="A668" s="247" t="s">
        <v>1191</v>
      </c>
      <c r="B668" s="245" t="s">
        <v>669</v>
      </c>
      <c r="C668" s="243" t="s">
        <v>1192</v>
      </c>
      <c r="D668" s="247"/>
    </row>
    <row r="669" spans="1:4">
      <c r="A669" s="247" t="s">
        <v>1193</v>
      </c>
      <c r="B669" s="245" t="s">
        <v>670</v>
      </c>
      <c r="C669" s="243" t="s">
        <v>1194</v>
      </c>
      <c r="D669" s="247"/>
    </row>
    <row r="670" spans="1:4" s="375" customFormat="1">
      <c r="A670" s="247" t="s">
        <v>437</v>
      </c>
      <c r="B670" s="245" t="s">
        <v>660</v>
      </c>
      <c r="C670" s="243" t="s">
        <v>1190</v>
      </c>
      <c r="D670" s="247"/>
    </row>
    <row r="671" spans="1:4" s="375" customFormat="1">
      <c r="A671" s="247" t="s">
        <v>823</v>
      </c>
      <c r="B671" s="245" t="s">
        <v>656</v>
      </c>
      <c r="C671" s="243" t="s">
        <v>454</v>
      </c>
      <c r="D671" s="247"/>
    </row>
    <row r="672" spans="1:4" s="375" customFormat="1">
      <c r="A672" s="247" t="str">
        <f>"Stan na "&amp;dzbo</f>
        <v>Stan na 19.10.2023</v>
      </c>
      <c r="B672" s="247" t="str">
        <f>"Stand zum "&amp;dzbo</f>
        <v>Stand zum 19.10.2023</v>
      </c>
      <c r="C672" s="375" t="str">
        <f>"Balance as of "&amp;dzbo</f>
        <v>Balance as of 19.10.2023</v>
      </c>
      <c r="D672" s="247"/>
    </row>
    <row r="673" spans="1:4" s="375" customFormat="1">
      <c r="A673" s="247" t="str">
        <f>"Stan na "&amp;dzb</f>
        <v>Stan na 31.12.2024</v>
      </c>
      <c r="B673" s="247" t="str">
        <f>"Stand zum "&amp;dzb</f>
        <v>Stand zum 31.12.2024</v>
      </c>
      <c r="C673" s="375" t="str">
        <f>"Balance as of "&amp;dzb</f>
        <v>Balance as of 31.12.2024</v>
      </c>
      <c r="D673" s="247"/>
    </row>
    <row r="674" spans="1:4">
      <c r="A674" s="247" t="str">
        <f>"Stan na "&amp;pdzo</f>
        <v>Stan na 01.01.2023</v>
      </c>
      <c r="B674" s="247" t="str">
        <f>"Stand zum "&amp;pdzo</f>
        <v>Stand zum 01.01.2023</v>
      </c>
      <c r="C674" s="375" t="str">
        <f>"Balance as of "&amp;pdzo</f>
        <v>Balance as of 01.01.2023</v>
      </c>
      <c r="D674" s="247"/>
    </row>
    <row r="675" spans="1:4">
      <c r="A675" s="247" t="str">
        <f>"Stan na "&amp;pdz</f>
        <v>Stan na 31.12.2023</v>
      </c>
      <c r="B675" s="247" t="str">
        <f>"Stand zum "&amp;pdz</f>
        <v>Stand zum 31.12.2023</v>
      </c>
      <c r="C675" s="375" t="str">
        <f>"Balance as of "&amp;pdz</f>
        <v>Balance as of 31.12.2023</v>
      </c>
      <c r="D675" s="247"/>
    </row>
    <row r="676" spans="1:4">
      <c r="A676" s="247" t="s">
        <v>4281</v>
      </c>
      <c r="B676" s="288" t="s">
        <v>1297</v>
      </c>
      <c r="C676" s="93" t="s">
        <v>930</v>
      </c>
      <c r="D676" s="247"/>
    </row>
    <row r="677" spans="1:4" ht="25.5">
      <c r="A677" s="247" t="s">
        <v>2095</v>
      </c>
      <c r="B677" s="247" t="s">
        <v>2178</v>
      </c>
      <c r="C677" s="247" t="s">
        <v>5563</v>
      </c>
      <c r="D677" s="247"/>
    </row>
    <row r="678" spans="1:4">
      <c r="A678" s="247" t="s">
        <v>2097</v>
      </c>
      <c r="B678" s="247" t="s">
        <v>4279</v>
      </c>
      <c r="C678" s="247" t="s">
        <v>4276</v>
      </c>
      <c r="D678" s="247"/>
    </row>
    <row r="679" spans="1:4" ht="25.5">
      <c r="A679" s="247" t="s">
        <v>2098</v>
      </c>
      <c r="B679" s="247" t="s">
        <v>4278</v>
      </c>
      <c r="C679" s="247" t="s">
        <v>4275</v>
      </c>
      <c r="D679" s="247"/>
    </row>
    <row r="680" spans="1:4" ht="25.5">
      <c r="A680" s="247" t="s">
        <v>2096</v>
      </c>
      <c r="B680" s="247" t="s">
        <v>4282</v>
      </c>
      <c r="C680" s="247" t="s">
        <v>4283</v>
      </c>
      <c r="D680" s="247"/>
    </row>
    <row r="681" spans="1:4" ht="25.5">
      <c r="A681" s="247" t="s">
        <v>4274</v>
      </c>
      <c r="B681" s="247" t="s">
        <v>4284</v>
      </c>
      <c r="C681" s="247" t="s">
        <v>4285</v>
      </c>
      <c r="D681" s="247"/>
    </row>
    <row r="682" spans="1:4">
      <c r="A682" s="247" t="s">
        <v>4287</v>
      </c>
      <c r="B682" s="247" t="s">
        <v>4280</v>
      </c>
      <c r="C682" s="247" t="s">
        <v>4277</v>
      </c>
      <c r="D682" s="247"/>
    </row>
    <row r="683" spans="1:4">
      <c r="A683" s="247" t="s">
        <v>753</v>
      </c>
      <c r="B683" s="247" t="s">
        <v>4286</v>
      </c>
      <c r="C683" s="247" t="s">
        <v>933</v>
      </c>
      <c r="D683" s="247"/>
    </row>
    <row r="684" spans="1:4">
      <c r="B684" s="26"/>
      <c r="D684" s="247"/>
    </row>
    <row r="685" spans="1:4">
      <c r="B685" s="26"/>
      <c r="D685" s="247"/>
    </row>
    <row r="686" spans="1:4" ht="13.5" thickBot="1">
      <c r="B686" s="26"/>
      <c r="D686" s="247"/>
    </row>
    <row r="687" spans="1:4" ht="13.5" thickBot="1">
      <c r="A687" s="559" t="s">
        <v>351</v>
      </c>
      <c r="B687" s="560"/>
      <c r="C687" s="561"/>
      <c r="D687" s="247"/>
    </row>
    <row r="688" spans="1:4" ht="38.25">
      <c r="A688" s="247" t="s">
        <v>2085</v>
      </c>
      <c r="B688" s="245" t="s">
        <v>2385</v>
      </c>
      <c r="C688" s="243" t="s">
        <v>2361</v>
      </c>
      <c r="D688" s="247"/>
    </row>
    <row r="689" spans="1:4">
      <c r="B689" s="245"/>
      <c r="D689" s="247"/>
    </row>
    <row r="690" spans="1:4">
      <c r="A690" s="247" t="s">
        <v>2086</v>
      </c>
      <c r="B690" s="245" t="s">
        <v>2087</v>
      </c>
      <c r="C690" s="243" t="s">
        <v>2362</v>
      </c>
      <c r="D690" s="247"/>
    </row>
    <row r="691" spans="1:4">
      <c r="A691" s="247" t="s">
        <v>2088</v>
      </c>
      <c r="B691" s="245" t="s">
        <v>4378</v>
      </c>
      <c r="C691" s="243" t="s">
        <v>5417</v>
      </c>
      <c r="D691" s="247" t="s">
        <v>2092</v>
      </c>
    </row>
    <row r="692" spans="1:4">
      <c r="A692" s="247" t="s">
        <v>2089</v>
      </c>
      <c r="B692" s="245" t="s">
        <v>4379</v>
      </c>
      <c r="C692" s="243" t="s">
        <v>5418</v>
      </c>
      <c r="D692" s="247"/>
    </row>
    <row r="693" spans="1:4">
      <c r="A693" s="247" t="s">
        <v>2090</v>
      </c>
      <c r="B693" s="245" t="s">
        <v>2091</v>
      </c>
      <c r="C693" s="243" t="s">
        <v>2363</v>
      </c>
      <c r="D693" s="247"/>
    </row>
    <row r="694" spans="1:4" ht="25.5">
      <c r="A694" s="247" t="str">
        <f>"Należności z tytułu dostaw i usług – krótkoterminowe – stan na " &amp;dzb</f>
        <v>Należności z tytułu dostaw i usług – krótkoterminowe – stan na 31.12.2024</v>
      </c>
      <c r="B694" s="318" t="str">
        <f>"Forderungen aus Lieferungen und Leistungen – kurzfristig – Stand zum " &amp;dzb</f>
        <v>Forderungen aus Lieferungen und Leistungen – kurzfristig – Stand zum 31.12.2024</v>
      </c>
      <c r="C694" s="243" t="str">
        <f>"Trade receivables – current – as of " &amp;dzb</f>
        <v>Trade receivables – current – as of 31.12.2024</v>
      </c>
      <c r="D694" s="247"/>
    </row>
    <row r="695" spans="1:4">
      <c r="A695" s="247" t="s">
        <v>821</v>
      </c>
      <c r="B695" s="245" t="s">
        <v>607</v>
      </c>
      <c r="C695" s="243" t="s">
        <v>321</v>
      </c>
      <c r="D695" s="247"/>
    </row>
    <row r="696" spans="1:4">
      <c r="A696" s="247" t="s">
        <v>821</v>
      </c>
      <c r="B696" s="245" t="s">
        <v>608</v>
      </c>
      <c r="C696" s="245" t="s">
        <v>321</v>
      </c>
      <c r="D696" s="247"/>
    </row>
    <row r="697" spans="1:4">
      <c r="A697" s="247" t="s">
        <v>822</v>
      </c>
      <c r="B697" s="245" t="s">
        <v>609</v>
      </c>
      <c r="C697" s="243" t="s">
        <v>322</v>
      </c>
      <c r="D697" s="247"/>
    </row>
    <row r="698" spans="1:4">
      <c r="A698" s="247" t="s">
        <v>822</v>
      </c>
      <c r="B698" s="245" t="s">
        <v>610</v>
      </c>
      <c r="C698" s="245" t="s">
        <v>322</v>
      </c>
      <c r="D698" s="247"/>
    </row>
    <row r="699" spans="1:4">
      <c r="A699" s="247" t="s">
        <v>1932</v>
      </c>
      <c r="B699" s="245" t="s">
        <v>1935</v>
      </c>
      <c r="C699" s="243" t="s">
        <v>323</v>
      </c>
      <c r="D699" s="247"/>
    </row>
    <row r="700" spans="1:4">
      <c r="A700" s="247" t="s">
        <v>1933</v>
      </c>
      <c r="B700" s="245" t="s">
        <v>1936</v>
      </c>
      <c r="C700" s="243" t="s">
        <v>1892</v>
      </c>
      <c r="D700" s="247"/>
    </row>
    <row r="701" spans="1:4">
      <c r="A701" s="247" t="s">
        <v>1934</v>
      </c>
      <c r="B701" s="245" t="s">
        <v>1937</v>
      </c>
      <c r="C701" s="243" t="s">
        <v>1938</v>
      </c>
      <c r="D701" s="247"/>
    </row>
    <row r="702" spans="1:4">
      <c r="A702" s="247" t="s">
        <v>352</v>
      </c>
      <c r="B702" s="245" t="s">
        <v>672</v>
      </c>
      <c r="C702" s="243" t="s">
        <v>324</v>
      </c>
      <c r="D702" s="247"/>
    </row>
    <row r="703" spans="1:4">
      <c r="A703" s="247" t="s">
        <v>384</v>
      </c>
      <c r="B703" s="245" t="s">
        <v>1001</v>
      </c>
      <c r="C703" s="243" t="s">
        <v>325</v>
      </c>
      <c r="D703" s="247"/>
    </row>
    <row r="704" spans="1:4" ht="25.5">
      <c r="A704" s="247" t="s">
        <v>353</v>
      </c>
      <c r="B704" s="245" t="s">
        <v>673</v>
      </c>
      <c r="C704" s="243" t="s">
        <v>326</v>
      </c>
      <c r="D704" s="247"/>
    </row>
    <row r="705" spans="1:4" ht="38.25">
      <c r="A705" s="247" t="s">
        <v>354</v>
      </c>
      <c r="B705" s="245" t="s">
        <v>677</v>
      </c>
      <c r="C705" s="243" t="s">
        <v>327</v>
      </c>
      <c r="D705" s="247"/>
    </row>
    <row r="706" spans="1:4" ht="51">
      <c r="A706" s="247" t="s">
        <v>354</v>
      </c>
      <c r="B706" s="245" t="s">
        <v>410</v>
      </c>
      <c r="C706" s="245" t="s">
        <v>1939</v>
      </c>
      <c r="D706" s="245"/>
    </row>
    <row r="707" spans="1:4">
      <c r="A707" s="247" t="s">
        <v>1201</v>
      </c>
      <c r="B707" s="245" t="s">
        <v>611</v>
      </c>
      <c r="C707" s="243" t="s">
        <v>1203</v>
      </c>
      <c r="D707" s="247"/>
    </row>
    <row r="708" spans="1:4" ht="25.5">
      <c r="A708" s="247" t="s">
        <v>2079</v>
      </c>
      <c r="B708" s="243" t="s">
        <v>2302</v>
      </c>
      <c r="C708" s="245" t="s">
        <v>5545</v>
      </c>
      <c r="D708" s="247"/>
    </row>
    <row r="709" spans="1:4">
      <c r="A709" s="247" t="s">
        <v>1202</v>
      </c>
      <c r="B709" s="245" t="s">
        <v>612</v>
      </c>
      <c r="C709" s="243" t="s">
        <v>1940</v>
      </c>
      <c r="D709" s="247"/>
    </row>
    <row r="710" spans="1:4">
      <c r="A710" s="247" t="s">
        <v>823</v>
      </c>
      <c r="B710" s="245" t="s">
        <v>656</v>
      </c>
      <c r="C710" s="243" t="s">
        <v>454</v>
      </c>
      <c r="D710" s="247"/>
    </row>
    <row r="711" spans="1:4">
      <c r="A711" s="247" t="s">
        <v>820</v>
      </c>
      <c r="B711" s="245" t="s">
        <v>674</v>
      </c>
      <c r="C711" s="243" t="s">
        <v>1256</v>
      </c>
      <c r="D711" s="35"/>
    </row>
    <row r="712" spans="1:4">
      <c r="A712" s="247" t="s">
        <v>383</v>
      </c>
      <c r="B712" s="245" t="s">
        <v>675</v>
      </c>
      <c r="C712" s="243" t="s">
        <v>1257</v>
      </c>
      <c r="D712" s="35"/>
    </row>
    <row r="713" spans="1:4" s="375" customFormat="1" ht="38.25">
      <c r="A713" s="247" t="s">
        <v>6824</v>
      </c>
      <c r="B713" s="245" t="s">
        <v>6825</v>
      </c>
      <c r="C713" s="243" t="s">
        <v>6826</v>
      </c>
      <c r="D713" s="35"/>
    </row>
    <row r="714" spans="1:4" ht="25.5">
      <c r="A714" s="247" t="s">
        <v>6827</v>
      </c>
      <c r="B714" s="245" t="s">
        <v>6829</v>
      </c>
      <c r="C714" s="243" t="s">
        <v>4322</v>
      </c>
      <c r="D714" s="35"/>
    </row>
    <row r="715" spans="1:4" ht="25.5">
      <c r="A715" s="247" t="s">
        <v>6828</v>
      </c>
      <c r="B715" s="372" t="s">
        <v>6830</v>
      </c>
      <c r="C715" s="375" t="s">
        <v>4321</v>
      </c>
      <c r="D715" s="35"/>
    </row>
    <row r="716" spans="1:4" ht="25.5">
      <c r="A716" s="247" t="s">
        <v>385</v>
      </c>
      <c r="B716" s="245" t="s">
        <v>1002</v>
      </c>
      <c r="C716" s="243" t="s">
        <v>443</v>
      </c>
      <c r="D716" s="35"/>
    </row>
    <row r="717" spans="1:4" ht="38.25">
      <c r="A717" s="247" t="str">
        <f>"Zmiany stanu odpisów aktualizujących należności w ciągu roku obrotowego "&amp;ro</f>
        <v>Zmiany stanu odpisów aktualizujących należności w ciągu roku obrotowego 2024</v>
      </c>
      <c r="B717" s="247" t="str">
        <f>"Änderungen bei den Wertberichtigungen auf Forderungen im Laufe des Geschäftsjahres "&amp;ro</f>
        <v>Änderungen bei den Wertberichtigungen auf Forderungen im Laufe des Geschäftsjahres 2024</v>
      </c>
      <c r="C717" s="243" t="str">
        <f>"Movements in value adjustment write-downs of receivables during the FY "&amp;ro</f>
        <v>Movements in value adjustment write-downs of receivables during the FY 2024</v>
      </c>
      <c r="D717" s="247"/>
    </row>
    <row r="718" spans="1:4" ht="38.25">
      <c r="A718" s="247" t="str">
        <f>"Zmiany stanu odpisów aktualizujących należności w ciągu roku obrotowego "&amp;(ro-1)</f>
        <v>Zmiany stanu odpisów aktualizujących należności w ciągu roku obrotowego 2023</v>
      </c>
      <c r="B718" s="247" t="str">
        <f>"Änderungen bei den Wertberichtigungen auf Forderungen im Laufe des Geschäftsjahres "&amp;(ro-1)</f>
        <v>Änderungen bei den Wertberichtigungen auf Forderungen im Laufe des Geschäftsjahres 2023</v>
      </c>
      <c r="C718" s="357" t="str">
        <f>"Movements in value adjustment write-downs of receivables during the FY "&amp;(ro-1)</f>
        <v>Movements in value adjustment write-downs of receivables during the FY 2023</v>
      </c>
      <c r="D718" s="247"/>
    </row>
    <row r="719" spans="1:4">
      <c r="A719" s="247" t="s">
        <v>386</v>
      </c>
      <c r="B719" s="245" t="s">
        <v>676</v>
      </c>
      <c r="C719" s="243" t="s">
        <v>1171</v>
      </c>
      <c r="D719" s="247"/>
    </row>
    <row r="720" spans="1:4">
      <c r="A720" s="247" t="s">
        <v>435</v>
      </c>
      <c r="B720" s="245" t="s">
        <v>658</v>
      </c>
      <c r="C720" s="243" t="s">
        <v>1187</v>
      </c>
      <c r="D720" s="247"/>
    </row>
    <row r="721" spans="1:5">
      <c r="A721" s="247" t="s">
        <v>434</v>
      </c>
      <c r="B721" s="245" t="s">
        <v>667</v>
      </c>
      <c r="C721" s="243" t="s">
        <v>456</v>
      </c>
      <c r="D721" s="247"/>
    </row>
    <row r="722" spans="1:5">
      <c r="A722" s="247" t="s">
        <v>1191</v>
      </c>
      <c r="B722" s="245" t="s">
        <v>669</v>
      </c>
      <c r="C722" s="243" t="s">
        <v>1192</v>
      </c>
      <c r="D722" s="247"/>
    </row>
    <row r="723" spans="1:5">
      <c r="A723" s="247" t="s">
        <v>1193</v>
      </c>
      <c r="B723" s="245" t="s">
        <v>670</v>
      </c>
      <c r="C723" s="243" t="s">
        <v>1194</v>
      </c>
      <c r="D723" s="247"/>
    </row>
    <row r="724" spans="1:5">
      <c r="A724" s="247" t="s">
        <v>437</v>
      </c>
      <c r="B724" s="245" t="s">
        <v>660</v>
      </c>
      <c r="C724" s="243" t="s">
        <v>1190</v>
      </c>
      <c r="D724" s="247"/>
    </row>
    <row r="725" spans="1:5">
      <c r="A725" s="247" t="s">
        <v>823</v>
      </c>
      <c r="B725" s="245" t="s">
        <v>656</v>
      </c>
      <c r="C725" s="243" t="s">
        <v>454</v>
      </c>
      <c r="D725" s="247"/>
    </row>
    <row r="726" spans="1:5">
      <c r="A726" s="247" t="s">
        <v>4288</v>
      </c>
      <c r="B726" s="245" t="s">
        <v>5610</v>
      </c>
      <c r="C726" s="243" t="s">
        <v>4323</v>
      </c>
      <c r="D726" s="247"/>
    </row>
    <row r="727" spans="1:5" ht="13.5" thickBot="1">
      <c r="A727" s="247" t="s">
        <v>4289</v>
      </c>
      <c r="B727" s="245" t="s">
        <v>5611</v>
      </c>
      <c r="C727" s="243" t="s">
        <v>4324</v>
      </c>
      <c r="D727" s="247"/>
    </row>
    <row r="728" spans="1:5" ht="13.5" thickBot="1">
      <c r="A728" s="559" t="s">
        <v>1083</v>
      </c>
      <c r="B728" s="560"/>
      <c r="C728" s="561"/>
      <c r="D728" s="247"/>
    </row>
    <row r="729" spans="1:5" ht="25.5">
      <c r="A729" s="247" t="s">
        <v>755</v>
      </c>
      <c r="B729" s="245" t="s">
        <v>678</v>
      </c>
      <c r="C729" s="243" t="s">
        <v>328</v>
      </c>
      <c r="D729" s="247"/>
    </row>
    <row r="730" spans="1:5" ht="38.25">
      <c r="A730" s="247" t="str">
        <f>"Zobowiązania z tytułu dostaw i usług – krótkoterminowe – stan na " &amp;dzb</f>
        <v>Zobowiązania z tytułu dostaw i usług – krótkoterminowe – stan na 31.12.2024</v>
      </c>
      <c r="B730" s="318" t="str">
        <f>"Verbindlichkeiten aus Lieferungen und Leistungen – kurzfristig – Stand zum " &amp;dzb</f>
        <v>Verbindlichkeiten aus Lieferungen und Leistungen – kurzfristig – Stand zum 31.12.2024</v>
      </c>
      <c r="C730" s="243" t="str">
        <f>"Trade liabilities – current – as of " &amp;dzb</f>
        <v>Trade liabilities – current – as of 31.12.2024</v>
      </c>
      <c r="D730" s="247"/>
    </row>
    <row r="731" spans="1:5">
      <c r="A731" s="247" t="s">
        <v>1084</v>
      </c>
      <c r="B731" s="245" t="s">
        <v>679</v>
      </c>
      <c r="C731" s="243" t="s">
        <v>329</v>
      </c>
      <c r="D731" s="247"/>
    </row>
    <row r="732" spans="1:5">
      <c r="A732" s="247" t="s">
        <v>909</v>
      </c>
      <c r="B732" s="245" t="s">
        <v>1300</v>
      </c>
      <c r="C732" s="321" t="s">
        <v>934</v>
      </c>
      <c r="D732" s="35"/>
    </row>
    <row r="733" spans="1:5" ht="25.5">
      <c r="A733" s="247" t="s">
        <v>1085</v>
      </c>
      <c r="B733" s="245" t="s">
        <v>1620</v>
      </c>
      <c r="C733" s="243" t="s">
        <v>330</v>
      </c>
      <c r="D733" s="35"/>
    </row>
    <row r="734" spans="1:5">
      <c r="A734" s="247" t="s">
        <v>910</v>
      </c>
      <c r="B734" s="245" t="s">
        <v>1305</v>
      </c>
      <c r="C734" s="243" t="s">
        <v>935</v>
      </c>
      <c r="D734" s="35"/>
      <c r="E734" s="35"/>
    </row>
    <row r="735" spans="1:5">
      <c r="A735" s="247" t="s">
        <v>911</v>
      </c>
      <c r="B735" s="245" t="s">
        <v>1301</v>
      </c>
      <c r="C735" s="243" t="s">
        <v>936</v>
      </c>
      <c r="D735" s="35"/>
      <c r="E735" s="35"/>
    </row>
    <row r="736" spans="1:5">
      <c r="A736" s="247" t="s">
        <v>1151</v>
      </c>
      <c r="B736" s="245" t="s">
        <v>1302</v>
      </c>
      <c r="C736" s="376" t="s">
        <v>6930</v>
      </c>
      <c r="D736" s="35"/>
      <c r="E736" s="34"/>
    </row>
    <row r="737" spans="1:5" ht="25.5">
      <c r="A737" s="247" t="s">
        <v>1173</v>
      </c>
      <c r="B737" s="245" t="s">
        <v>2243</v>
      </c>
      <c r="C737" s="243" t="s">
        <v>1172</v>
      </c>
      <c r="D737" s="35"/>
      <c r="E737" s="34"/>
    </row>
    <row r="738" spans="1:5">
      <c r="A738" s="247" t="s">
        <v>694</v>
      </c>
      <c r="B738" s="245" t="s">
        <v>1551</v>
      </c>
      <c r="C738" s="243" t="s">
        <v>40</v>
      </c>
      <c r="D738" s="35"/>
      <c r="E738" s="34"/>
    </row>
    <row r="739" spans="1:5">
      <c r="A739" s="247" t="s">
        <v>2167</v>
      </c>
      <c r="B739" s="245" t="s">
        <v>1306</v>
      </c>
      <c r="C739" s="243" t="s">
        <v>2168</v>
      </c>
      <c r="D739" s="247"/>
    </row>
    <row r="740" spans="1:5">
      <c r="A740" s="247" t="s">
        <v>591</v>
      </c>
      <c r="B740" s="245" t="s">
        <v>1303</v>
      </c>
      <c r="C740" s="243" t="s">
        <v>752</v>
      </c>
      <c r="D740" s="247"/>
    </row>
    <row r="741" spans="1:5">
      <c r="A741" s="247" t="s">
        <v>2109</v>
      </c>
      <c r="B741" s="245" t="s">
        <v>2110</v>
      </c>
      <c r="C741" s="243" t="s">
        <v>454</v>
      </c>
      <c r="D741" s="247"/>
    </row>
    <row r="742" spans="1:5">
      <c r="A742" s="247" t="s">
        <v>1195</v>
      </c>
      <c r="B742" s="245" t="s">
        <v>680</v>
      </c>
      <c r="C742" s="243" t="s">
        <v>1196</v>
      </c>
      <c r="D742" s="247"/>
    </row>
    <row r="743" spans="1:5">
      <c r="A743" s="247" t="s">
        <v>2083</v>
      </c>
      <c r="B743" s="245" t="s">
        <v>2303</v>
      </c>
      <c r="C743" s="243" t="s">
        <v>5564</v>
      </c>
      <c r="D743" s="247"/>
    </row>
    <row r="744" spans="1:5">
      <c r="A744" s="247" t="s">
        <v>2052</v>
      </c>
      <c r="B744" s="245" t="s">
        <v>2304</v>
      </c>
      <c r="C744" s="243" t="s">
        <v>2053</v>
      </c>
      <c r="D744" s="247"/>
    </row>
    <row r="745" spans="1:5">
      <c r="A745" s="247" t="s">
        <v>1520</v>
      </c>
      <c r="B745" s="245" t="s">
        <v>2305</v>
      </c>
      <c r="C745" s="243" t="s">
        <v>565</v>
      </c>
      <c r="D745" s="247"/>
    </row>
    <row r="746" spans="1:5">
      <c r="A746" s="247" t="s">
        <v>1521</v>
      </c>
      <c r="B746" s="245" t="s">
        <v>681</v>
      </c>
      <c r="C746" s="243" t="s">
        <v>566</v>
      </c>
      <c r="D746" s="247"/>
    </row>
    <row r="747" spans="1:5" ht="13.5" thickBot="1">
      <c r="A747" s="247" t="s">
        <v>1522</v>
      </c>
      <c r="B747" s="245" t="s">
        <v>688</v>
      </c>
      <c r="C747" s="243" t="s">
        <v>567</v>
      </c>
      <c r="D747" s="247"/>
    </row>
    <row r="748" spans="1:5" ht="13.5" thickBot="1">
      <c r="A748" s="559" t="s">
        <v>1086</v>
      </c>
      <c r="B748" s="560"/>
      <c r="C748" s="561"/>
      <c r="D748" s="247"/>
    </row>
    <row r="749" spans="1:5" ht="25.5">
      <c r="A749" s="21" t="s">
        <v>5336</v>
      </c>
      <c r="B749" s="21" t="s">
        <v>5449</v>
      </c>
      <c r="C749" s="21" t="s">
        <v>5373</v>
      </c>
      <c r="D749" s="247"/>
    </row>
    <row r="750" spans="1:5">
      <c r="A750" s="247" t="s">
        <v>589</v>
      </c>
      <c r="B750" s="245" t="s">
        <v>682</v>
      </c>
      <c r="C750" s="243" t="s">
        <v>568</v>
      </c>
      <c r="D750" s="247"/>
    </row>
    <row r="751" spans="1:5" ht="25.5">
      <c r="A751" s="247" t="s">
        <v>1204</v>
      </c>
      <c r="B751" s="245" t="s">
        <v>2244</v>
      </c>
      <c r="C751" s="243" t="s">
        <v>1205</v>
      </c>
      <c r="D751" s="247"/>
    </row>
    <row r="752" spans="1:5">
      <c r="A752" s="247" t="s">
        <v>435</v>
      </c>
      <c r="B752" s="245" t="s">
        <v>658</v>
      </c>
      <c r="C752" s="321" t="s">
        <v>1187</v>
      </c>
      <c r="D752" s="247"/>
    </row>
    <row r="753" spans="1:5">
      <c r="A753" s="247" t="s">
        <v>434</v>
      </c>
      <c r="B753" s="245" t="s">
        <v>659</v>
      </c>
      <c r="C753" s="243" t="s">
        <v>456</v>
      </c>
      <c r="D753" s="247"/>
    </row>
    <row r="754" spans="1:5" ht="25.5">
      <c r="A754" s="247" t="s">
        <v>1206</v>
      </c>
      <c r="B754" s="245" t="s">
        <v>683</v>
      </c>
      <c r="C754" s="243" t="s">
        <v>1941</v>
      </c>
      <c r="D754" s="247"/>
    </row>
    <row r="755" spans="1:5">
      <c r="A755" s="247" t="s">
        <v>437</v>
      </c>
      <c r="B755" s="245" t="s">
        <v>660</v>
      </c>
      <c r="C755" s="243" t="s">
        <v>1190</v>
      </c>
      <c r="D755" s="247"/>
    </row>
    <row r="756" spans="1:5">
      <c r="A756" s="247" t="s">
        <v>4325</v>
      </c>
      <c r="B756" s="243" t="s">
        <v>4341</v>
      </c>
      <c r="C756" s="243" t="s">
        <v>4333</v>
      </c>
      <c r="D756" s="247"/>
    </row>
    <row r="757" spans="1:5">
      <c r="A757" s="247" t="s">
        <v>4326</v>
      </c>
      <c r="B757" s="243" t="s">
        <v>4342</v>
      </c>
      <c r="C757" s="243" t="s">
        <v>4334</v>
      </c>
      <c r="D757" s="247"/>
    </row>
    <row r="758" spans="1:5">
      <c r="A758" s="247" t="s">
        <v>4327</v>
      </c>
      <c r="B758" s="243" t="s">
        <v>4343</v>
      </c>
      <c r="C758" s="243" t="s">
        <v>4335</v>
      </c>
      <c r="D758" s="247"/>
    </row>
    <row r="759" spans="1:5">
      <c r="A759" s="247" t="s">
        <v>4328</v>
      </c>
      <c r="B759" s="243" t="s">
        <v>4344</v>
      </c>
      <c r="C759" s="243" t="s">
        <v>4336</v>
      </c>
      <c r="D759" s="247"/>
    </row>
    <row r="760" spans="1:5" ht="25.5">
      <c r="A760" s="247" t="s">
        <v>4329</v>
      </c>
      <c r="B760" s="243" t="s">
        <v>4345</v>
      </c>
      <c r="C760" s="243" t="s">
        <v>4337</v>
      </c>
      <c r="D760" s="247"/>
    </row>
    <row r="761" spans="1:5" ht="38.25">
      <c r="A761" s="247" t="s">
        <v>4330</v>
      </c>
      <c r="B761" s="243" t="s">
        <v>4346</v>
      </c>
      <c r="C761" s="243" t="s">
        <v>4338</v>
      </c>
      <c r="D761" s="247"/>
    </row>
    <row r="762" spans="1:5" ht="51">
      <c r="A762" s="247" t="s">
        <v>4331</v>
      </c>
      <c r="B762" s="243" t="s">
        <v>4347</v>
      </c>
      <c r="C762" s="243" t="s">
        <v>4339</v>
      </c>
      <c r="D762" s="247"/>
    </row>
    <row r="763" spans="1:5" ht="51">
      <c r="A763" s="247" t="s">
        <v>4332</v>
      </c>
      <c r="B763" s="243" t="s">
        <v>4348</v>
      </c>
      <c r="C763" s="243" t="s">
        <v>4340</v>
      </c>
      <c r="D763" s="247"/>
    </row>
    <row r="764" spans="1:5">
      <c r="A764" s="247" t="s">
        <v>406</v>
      </c>
      <c r="B764" s="243" t="s">
        <v>1303</v>
      </c>
      <c r="C764" s="243" t="s">
        <v>752</v>
      </c>
      <c r="D764" s="247"/>
    </row>
    <row r="765" spans="1:5" ht="51">
      <c r="A765" s="247" t="s">
        <v>2084</v>
      </c>
      <c r="B765" s="245" t="s">
        <v>2386</v>
      </c>
      <c r="C765" s="243" t="s">
        <v>2364</v>
      </c>
      <c r="D765" s="247" t="s">
        <v>4352</v>
      </c>
      <c r="E765" s="247"/>
    </row>
    <row r="766" spans="1:5">
      <c r="A766" s="247" t="s">
        <v>823</v>
      </c>
      <c r="B766" s="245" t="s">
        <v>656</v>
      </c>
      <c r="C766" s="243" t="s">
        <v>454</v>
      </c>
      <c r="D766" s="247"/>
    </row>
    <row r="767" spans="1:5">
      <c r="A767" s="247" t="s">
        <v>444</v>
      </c>
      <c r="B767" s="245" t="s">
        <v>4354</v>
      </c>
      <c r="C767" s="247" t="s">
        <v>4352</v>
      </c>
      <c r="D767" s="247"/>
    </row>
    <row r="768" spans="1:5" ht="25.5">
      <c r="A768" s="247" t="s">
        <v>1207</v>
      </c>
      <c r="B768" s="245" t="s">
        <v>4355</v>
      </c>
      <c r="C768" s="243" t="s">
        <v>4353</v>
      </c>
      <c r="D768" s="247"/>
    </row>
    <row r="769" spans="1:4">
      <c r="A769" s="285" t="s">
        <v>4349</v>
      </c>
      <c r="B769" s="285" t="s">
        <v>4351</v>
      </c>
      <c r="C769" s="319" t="s">
        <v>4350</v>
      </c>
      <c r="D769" s="247"/>
    </row>
    <row r="770" spans="1:4">
      <c r="A770" s="247" t="s">
        <v>4359</v>
      </c>
      <c r="B770" s="245" t="s">
        <v>1571</v>
      </c>
      <c r="C770" s="243" t="s">
        <v>1213</v>
      </c>
      <c r="D770" s="247"/>
    </row>
    <row r="771" spans="1:4" ht="25.5">
      <c r="A771" s="247" t="s">
        <v>4360</v>
      </c>
      <c r="B771" s="245" t="s">
        <v>2245</v>
      </c>
      <c r="C771" s="243" t="s">
        <v>1208</v>
      </c>
      <c r="D771" s="247"/>
    </row>
    <row r="772" spans="1:4">
      <c r="A772" s="285" t="s">
        <v>920</v>
      </c>
      <c r="B772" s="285" t="s">
        <v>2286</v>
      </c>
      <c r="C772" s="319" t="s">
        <v>1214</v>
      </c>
      <c r="D772" s="247"/>
    </row>
    <row r="773" spans="1:4" ht="25.5">
      <c r="A773" s="285" t="s">
        <v>4356</v>
      </c>
      <c r="B773" s="285" t="s">
        <v>4363</v>
      </c>
      <c r="C773" s="319" t="s">
        <v>4361</v>
      </c>
      <c r="D773" s="247"/>
    </row>
    <row r="774" spans="1:4" ht="38.25">
      <c r="A774" s="285" t="s">
        <v>4357</v>
      </c>
      <c r="B774" s="285" t="s">
        <v>4364</v>
      </c>
      <c r="C774" s="319" t="s">
        <v>4362</v>
      </c>
      <c r="D774" s="247"/>
    </row>
    <row r="775" spans="1:4">
      <c r="A775" s="285" t="s">
        <v>4358</v>
      </c>
      <c r="B775" s="285" t="s">
        <v>4365</v>
      </c>
      <c r="C775" s="319" t="s">
        <v>54</v>
      </c>
      <c r="D775" s="247"/>
    </row>
    <row r="776" spans="1:4">
      <c r="A776" s="247" t="s">
        <v>6739</v>
      </c>
      <c r="B776" s="245" t="s">
        <v>8714</v>
      </c>
      <c r="C776" s="243" t="s">
        <v>8713</v>
      </c>
      <c r="D776" s="247"/>
    </row>
    <row r="777" spans="1:4" ht="13.5" thickBot="1">
      <c r="B777" s="245"/>
      <c r="D777" s="247"/>
    </row>
    <row r="778" spans="1:4" ht="13.5" thickBot="1">
      <c r="A778" s="559" t="s">
        <v>5268</v>
      </c>
      <c r="B778" s="560"/>
      <c r="C778" s="561"/>
      <c r="D778" s="247"/>
    </row>
    <row r="779" spans="1:4" ht="51">
      <c r="A779" s="247" t="s">
        <v>2111</v>
      </c>
      <c r="B779" s="245" t="s">
        <v>2306</v>
      </c>
      <c r="C779" s="247" t="s">
        <v>4377</v>
      </c>
      <c r="D779" s="247"/>
    </row>
    <row r="780" spans="1:4" ht="25.5">
      <c r="A780" s="247" t="s">
        <v>5333</v>
      </c>
      <c r="B780" s="245" t="s">
        <v>5450</v>
      </c>
      <c r="C780" s="247" t="s">
        <v>5374</v>
      </c>
      <c r="D780" s="247"/>
    </row>
    <row r="781" spans="1:4">
      <c r="A781" s="247" t="s">
        <v>5302</v>
      </c>
      <c r="B781" s="245" t="s">
        <v>5451</v>
      </c>
      <c r="C781" s="247" t="s">
        <v>5375</v>
      </c>
      <c r="D781" s="247"/>
    </row>
    <row r="782" spans="1:4">
      <c r="A782" s="247" t="s">
        <v>5334</v>
      </c>
      <c r="B782" s="245" t="s">
        <v>5452</v>
      </c>
      <c r="C782" s="247" t="s">
        <v>5376</v>
      </c>
      <c r="D782" s="247"/>
    </row>
    <row r="783" spans="1:4">
      <c r="A783" s="247" t="s">
        <v>5335</v>
      </c>
      <c r="B783" s="245" t="s">
        <v>5453</v>
      </c>
      <c r="C783" s="247" t="s">
        <v>5377</v>
      </c>
      <c r="D783" s="247"/>
    </row>
    <row r="784" spans="1:4" ht="102">
      <c r="A784" s="247" t="s">
        <v>2101</v>
      </c>
      <c r="B784" s="245" t="s">
        <v>2307</v>
      </c>
      <c r="C784" s="247" t="s">
        <v>2365</v>
      </c>
      <c r="D784" s="247"/>
    </row>
    <row r="785" spans="1:7" ht="51">
      <c r="A785" s="247" t="s">
        <v>8777</v>
      </c>
      <c r="B785" s="245" t="s">
        <v>8778</v>
      </c>
      <c r="C785" s="247" t="s">
        <v>5565</v>
      </c>
      <c r="D785" s="247"/>
      <c r="E785" s="245"/>
      <c r="F785" s="289"/>
      <c r="G785" s="289"/>
    </row>
    <row r="786" spans="1:7" ht="36.75" customHeight="1">
      <c r="A786" s="247" t="s">
        <v>2076</v>
      </c>
      <c r="B786" s="245" t="s">
        <v>5630</v>
      </c>
      <c r="C786" s="247" t="s">
        <v>2366</v>
      </c>
      <c r="D786" s="247"/>
      <c r="E786" s="245"/>
      <c r="F786" s="289"/>
      <c r="G786" s="289"/>
    </row>
    <row r="787" spans="1:7" ht="38.25">
      <c r="A787" s="247" t="s">
        <v>4442</v>
      </c>
      <c r="B787" s="247" t="s">
        <v>2644</v>
      </c>
      <c r="C787" s="243" t="s">
        <v>2735</v>
      </c>
      <c r="D787" s="247"/>
      <c r="E787" s="245"/>
      <c r="F787" s="289"/>
      <c r="G787" s="289"/>
    </row>
    <row r="788" spans="1:7" ht="38.25">
      <c r="A788" s="247" t="s">
        <v>5337</v>
      </c>
      <c r="B788" s="372" t="s">
        <v>6820</v>
      </c>
      <c r="C788" s="243" t="s">
        <v>5566</v>
      </c>
      <c r="D788" s="247"/>
      <c r="E788" s="245"/>
      <c r="F788" s="289"/>
      <c r="G788" s="289"/>
    </row>
    <row r="789" spans="1:7" ht="25.5">
      <c r="A789" s="247" t="s">
        <v>2402</v>
      </c>
      <c r="B789" s="247" t="s">
        <v>2645</v>
      </c>
      <c r="C789" s="243" t="s">
        <v>2736</v>
      </c>
      <c r="D789" s="247"/>
    </row>
    <row r="790" spans="1:7" ht="76.5">
      <c r="A790" s="247" t="s">
        <v>5269</v>
      </c>
      <c r="B790" s="247" t="s">
        <v>5454</v>
      </c>
      <c r="C790" s="357" t="s">
        <v>5378</v>
      </c>
      <c r="D790" s="247"/>
    </row>
    <row r="791" spans="1:7" s="375" customFormat="1" ht="13.5" thickBot="1">
      <c r="A791" s="247"/>
      <c r="B791" s="247"/>
      <c r="C791" s="357"/>
      <c r="D791" s="247"/>
    </row>
    <row r="792" spans="1:7" ht="13.5" thickBot="1">
      <c r="A792" s="559" t="s">
        <v>390</v>
      </c>
      <c r="B792" s="560"/>
      <c r="C792" s="561"/>
      <c r="D792" s="247"/>
    </row>
    <row r="793" spans="1:7" ht="114.75">
      <c r="A793" s="247" t="s">
        <v>2391</v>
      </c>
      <c r="B793" s="245" t="s">
        <v>2392</v>
      </c>
      <c r="C793" s="243" t="s">
        <v>4380</v>
      </c>
      <c r="D793" s="247"/>
    </row>
    <row r="794" spans="1:7" ht="38.25">
      <c r="A794" s="247" t="s">
        <v>8621</v>
      </c>
      <c r="B794" s="245" t="s">
        <v>8622</v>
      </c>
      <c r="C794" s="243" t="s">
        <v>8623</v>
      </c>
      <c r="D794" s="247"/>
    </row>
    <row r="795" spans="1:7">
      <c r="A795" s="247" t="s">
        <v>952</v>
      </c>
      <c r="B795" s="245" t="s">
        <v>684</v>
      </c>
      <c r="C795" s="243" t="s">
        <v>569</v>
      </c>
      <c r="D795" s="247"/>
    </row>
    <row r="796" spans="1:7" ht="25.5">
      <c r="A796" s="247" t="s">
        <v>6772</v>
      </c>
      <c r="B796" s="372" t="s">
        <v>6981</v>
      </c>
      <c r="C796" s="243" t="s">
        <v>6882</v>
      </c>
      <c r="D796" s="247"/>
    </row>
    <row r="797" spans="1:7" ht="25.5">
      <c r="A797" s="247" t="s">
        <v>1225</v>
      </c>
      <c r="B797" s="245" t="s">
        <v>685</v>
      </c>
      <c r="C797" s="243" t="s">
        <v>61</v>
      </c>
      <c r="D797" s="20"/>
    </row>
    <row r="798" spans="1:7">
      <c r="A798" s="247" t="s">
        <v>953</v>
      </c>
      <c r="B798" s="245" t="s">
        <v>686</v>
      </c>
      <c r="C798" s="243" t="s">
        <v>4381</v>
      </c>
      <c r="D798" s="20"/>
    </row>
    <row r="799" spans="1:7">
      <c r="A799" s="243" t="s">
        <v>954</v>
      </c>
      <c r="B799" s="45" t="s">
        <v>687</v>
      </c>
      <c r="C799" s="243" t="s">
        <v>570</v>
      </c>
      <c r="D799" s="247"/>
    </row>
    <row r="800" spans="1:7">
      <c r="A800" s="243" t="s">
        <v>4290</v>
      </c>
      <c r="B800" s="45" t="s">
        <v>4292</v>
      </c>
      <c r="C800" s="243" t="s">
        <v>4291</v>
      </c>
      <c r="D800" s="247"/>
    </row>
    <row r="801" spans="1:5">
      <c r="A801" s="243" t="s">
        <v>1522</v>
      </c>
      <c r="B801" s="45" t="s">
        <v>688</v>
      </c>
      <c r="C801" s="243" t="s">
        <v>567</v>
      </c>
      <c r="D801" s="247"/>
    </row>
    <row r="802" spans="1:5" ht="25.5">
      <c r="A802" s="243" t="s">
        <v>1209</v>
      </c>
      <c r="B802" s="45" t="s">
        <v>2308</v>
      </c>
      <c r="C802" s="243" t="s">
        <v>4385</v>
      </c>
      <c r="D802" s="247"/>
    </row>
    <row r="803" spans="1:5" ht="38.25">
      <c r="A803" s="243" t="s">
        <v>5338</v>
      </c>
      <c r="B803" s="45" t="s">
        <v>5455</v>
      </c>
      <c r="C803" s="243" t="s">
        <v>5379</v>
      </c>
    </row>
    <row r="804" spans="1:5" s="375" customFormat="1" ht="25.5">
      <c r="A804" s="243" t="s">
        <v>1282</v>
      </c>
      <c r="B804" s="45" t="s">
        <v>2309</v>
      </c>
      <c r="C804" s="243" t="s">
        <v>1210</v>
      </c>
    </row>
    <row r="805" spans="1:5" s="375" customFormat="1" ht="38.25">
      <c r="A805" s="243" t="s">
        <v>5344</v>
      </c>
      <c r="B805" s="45" t="s">
        <v>5456</v>
      </c>
      <c r="C805" s="243" t="s">
        <v>5380</v>
      </c>
    </row>
    <row r="806" spans="1:5" s="375" customFormat="1">
      <c r="A806" s="375" t="str">
        <f>"Zapasy brutto na "&amp;dzb</f>
        <v>Zapasy brutto na 31.12.2024</v>
      </c>
      <c r="B806" s="375" t="str">
        <f>"Vorräte brutto zum "&amp;dzb</f>
        <v>Vorräte brutto zum 31.12.2024</v>
      </c>
      <c r="C806" s="375" t="str">
        <f>"Gross inventories as of "&amp;dzb</f>
        <v>Gross inventories as of 31.12.2024</v>
      </c>
    </row>
    <row r="807" spans="1:5" s="375" customFormat="1">
      <c r="A807" s="375" t="str">
        <f>"Zapasy netto na "&amp;dzb</f>
        <v>Zapasy netto na 31.12.2024</v>
      </c>
      <c r="B807" s="375" t="str">
        <f>"Vorräte netto zum "&amp;dzb</f>
        <v>Vorräte netto zum 31.12.2024</v>
      </c>
      <c r="C807" s="375" t="str">
        <f>"Net inventories as of "&amp;dzb</f>
        <v>Net inventories as of 31.12.2024</v>
      </c>
    </row>
    <row r="808" spans="1:5" s="375" customFormat="1" ht="25.5">
      <c r="A808" s="375" t="str">
        <f>"Stan odpisów na "&amp;dzbo</f>
        <v>Stan odpisów na 19.10.2023</v>
      </c>
      <c r="B808" s="375" t="str">
        <f>"Stand der Wertberichtigungen zum "&amp;dzbo</f>
        <v>Stand der Wertberichtigungen zum 19.10.2023</v>
      </c>
      <c r="C808" s="375" t="str">
        <f>"Value adjustment write-downs as of "&amp;dzbo</f>
        <v>Value adjustment write-downs as of 19.10.2023</v>
      </c>
    </row>
    <row r="809" spans="1:5" s="375" customFormat="1" ht="25.5">
      <c r="A809" s="375" t="str">
        <f>"Stan odpisów na "&amp;dzb</f>
        <v>Stan odpisów na 31.12.2024</v>
      </c>
      <c r="B809" s="375" t="str">
        <f>"Stand der Wertberichtigungen zum "&amp;dzb</f>
        <v>Stand der Wertberichtigungen zum 31.12.2024</v>
      </c>
      <c r="C809" s="375" t="str">
        <f>"Value adjustment write-downs as of "&amp;dzb</f>
        <v>Value adjustment write-downs as of 31.12.2024</v>
      </c>
    </row>
    <row r="810" spans="1:5" s="375" customFormat="1" ht="25.5">
      <c r="A810" s="375" t="str">
        <f>"Stan odpisów na "&amp;pdzo</f>
        <v>Stan odpisów na 01.01.2023</v>
      </c>
      <c r="B810" s="375" t="str">
        <f>"Stand der Wertberichtigungen zum "&amp;pdzo</f>
        <v>Stand der Wertberichtigungen zum 01.01.2023</v>
      </c>
      <c r="C810" s="375" t="str">
        <f>"Value adjustment write-downs as of "&amp;pdzo</f>
        <v>Value adjustment write-downs as of 01.01.2023</v>
      </c>
    </row>
    <row r="811" spans="1:5" s="375" customFormat="1" ht="25.5">
      <c r="A811" s="375" t="str">
        <f>"Stan odpisów na "&amp;pdz</f>
        <v>Stan odpisów na 31.12.2023</v>
      </c>
      <c r="B811" s="375" t="str">
        <f>"Stand der Wertberichtigungen zum "&amp;pdz</f>
        <v>Stand der Wertberichtigungen zum 31.12.2023</v>
      </c>
      <c r="C811" s="375" t="str">
        <f>"Value adjustment write-downs as of "&amp;pdz</f>
        <v>Value adjustment write-downs as of 31.12.2023</v>
      </c>
    </row>
    <row r="812" spans="1:5" s="375" customFormat="1">
      <c r="A812" s="375" t="str">
        <f>"Zapasy brutto na "&amp;pdz</f>
        <v>Zapasy brutto na 31.12.2023</v>
      </c>
      <c r="B812" s="375" t="str">
        <f>"Vorräte brutto zum "&amp;pdz</f>
        <v>Vorräte brutto zum 31.12.2023</v>
      </c>
      <c r="C812" s="375" t="str">
        <f>"Gross inventories as of "&amp;pdz</f>
        <v>Gross inventories as of 31.12.2023</v>
      </c>
      <c r="D812" s="247"/>
      <c r="E812" s="247"/>
    </row>
    <row r="813" spans="1:5" s="375" customFormat="1">
      <c r="A813" s="375" t="str">
        <f>"Zapasy netto na "&amp;pdz</f>
        <v>Zapasy netto na 31.12.2023</v>
      </c>
      <c r="B813" s="375" t="str">
        <f>"Vorräte netto zum "&amp;pdz</f>
        <v>Vorräte netto zum 31.12.2023</v>
      </c>
      <c r="C813" s="375" t="str">
        <f>"Net inventories as of "&amp;pdz</f>
        <v>Net inventories as of 31.12.2023</v>
      </c>
      <c r="D813" s="247"/>
      <c r="E813" s="247"/>
    </row>
    <row r="814" spans="1:5" ht="25.5">
      <c r="A814" s="247" t="str">
        <f>"Zmiany stanu odpisów aktualizujących zapasy w ciągu roku obrotowego "&amp;ro</f>
        <v>Zmiany stanu odpisów aktualizujących zapasy w ciągu roku obrotowego 2024</v>
      </c>
      <c r="B814" s="247" t="str">
        <f>"Änderungen bei den Wertberichtigungen auf Vorräte im Laufe des Geschäftsjahres "&amp;ro</f>
        <v>Änderungen bei den Wertberichtigungen auf Vorräte im Laufe des Geschäftsjahres 2024</v>
      </c>
      <c r="C814" s="375" t="str">
        <f>"Movements in value adjustment write-downs of inventories during the FY "&amp;ro</f>
        <v>Movements in value adjustment write-downs of inventories during the FY 2024</v>
      </c>
      <c r="D814" s="247"/>
    </row>
    <row r="815" spans="1:5" ht="39" customHeight="1">
      <c r="A815" s="247" t="str">
        <f>"Zmiany stanu odpisów aktualizujących zapasy w ciągu roku obrotowego "&amp;(ro-1)</f>
        <v>Zmiany stanu odpisów aktualizujących zapasy w ciągu roku obrotowego 2023</v>
      </c>
      <c r="B815" s="247" t="str">
        <f>"Änderungen bei den Wertberichtigungen auf Vorräte im Laufe des Geschäftsjahres "&amp;(ro-1)</f>
        <v>Änderungen bei den Wertberichtigungen auf Vorräte im Laufe des Geschäftsjahres 2023</v>
      </c>
      <c r="C815" s="375" t="str">
        <f>"Movements in value adjustment write-downs of inventories during the FY "&amp;(ro-1)</f>
        <v>Movements in value adjustment write-downs of inventories during the FY 2023</v>
      </c>
      <c r="D815" s="247"/>
    </row>
    <row r="816" spans="1:5" ht="51">
      <c r="A816" s="243" t="s">
        <v>644</v>
      </c>
      <c r="B816" s="45" t="s">
        <v>296</v>
      </c>
      <c r="C816" s="243" t="s">
        <v>643</v>
      </c>
      <c r="D816" s="247"/>
    </row>
    <row r="817" spans="1:6" ht="38.25">
      <c r="A817" s="243" t="str">
        <f>"W roku obrotowym "&amp;ro&amp;" nie zaniechano części działalności oraz nie planuje się jej zaniechania w roku kolejnym."</f>
        <v>W roku obrotowym 2024 nie zaniechano części działalności oraz nie planuje się jej zaniechania w roku kolejnym.</v>
      </c>
      <c r="B817" s="243" t="str">
        <f>"Im Geschäftsjahr "&amp;ro&amp;" wurde die Tätigkeit weder teilweise eingestellt noch ist deren Einstellung im nächsten Jahr geplant."</f>
        <v>Im Geschäftsjahr 2024 wurde die Tätigkeit weder teilweise eingestellt noch ist deren Einstellung im nächsten Jahr geplant.</v>
      </c>
      <c r="C817" s="243" t="str">
        <f>"No part of the business was discontinued in the financial year "&amp;ro&amp;" and the Company does not plan its discontnuation in the following year."</f>
        <v>No part of the business was discontinued in the financial year 2024 and the Company does not plan its discontnuation in the following year.</v>
      </c>
      <c r="D817" s="247"/>
    </row>
    <row r="818" spans="1:6">
      <c r="A818" s="243" t="s">
        <v>2745</v>
      </c>
      <c r="B818" s="243" t="s">
        <v>2758</v>
      </c>
      <c r="C818" s="45" t="s">
        <v>2803</v>
      </c>
      <c r="D818" s="247"/>
    </row>
    <row r="819" spans="1:6">
      <c r="A819" s="243" t="s">
        <v>2744</v>
      </c>
      <c r="B819" s="243" t="s">
        <v>2759</v>
      </c>
      <c r="C819" s="243" t="s">
        <v>2804</v>
      </c>
      <c r="D819" s="247"/>
    </row>
    <row r="820" spans="1:6">
      <c r="A820" s="243" t="s">
        <v>1459</v>
      </c>
      <c r="B820" s="243" t="s">
        <v>561</v>
      </c>
      <c r="C820" s="243" t="s">
        <v>2805</v>
      </c>
      <c r="D820" s="247"/>
    </row>
    <row r="821" spans="1:6">
      <c r="A821" s="243" t="s">
        <v>398</v>
      </c>
      <c r="B821" s="243" t="s">
        <v>562</v>
      </c>
      <c r="C821" s="243" t="s">
        <v>2806</v>
      </c>
      <c r="D821" s="247"/>
    </row>
    <row r="822" spans="1:6">
      <c r="A822" s="243" t="s">
        <v>2747</v>
      </c>
      <c r="B822" s="243" t="s">
        <v>1324</v>
      </c>
      <c r="C822" s="243" t="s">
        <v>2807</v>
      </c>
      <c r="D822" s="247"/>
    </row>
    <row r="823" spans="1:6" ht="25.5">
      <c r="A823" s="243" t="s">
        <v>2746</v>
      </c>
      <c r="B823" s="243" t="s">
        <v>2760</v>
      </c>
      <c r="C823" s="45" t="s">
        <v>2808</v>
      </c>
      <c r="D823" s="247"/>
    </row>
    <row r="824" spans="1:6" ht="51">
      <c r="A824" s="243" t="s">
        <v>642</v>
      </c>
      <c r="B824" s="30" t="s">
        <v>297</v>
      </c>
      <c r="C824" s="243" t="s">
        <v>1942</v>
      </c>
      <c r="D824" s="247"/>
    </row>
    <row r="825" spans="1:6">
      <c r="A825" s="243" t="s">
        <v>388</v>
      </c>
      <c r="B825" s="45" t="s">
        <v>6758</v>
      </c>
      <c r="C825" s="243" t="s">
        <v>6759</v>
      </c>
      <c r="D825" s="247"/>
    </row>
    <row r="826" spans="1:6">
      <c r="A826" s="375" t="s">
        <v>6760</v>
      </c>
      <c r="B826" s="374" t="s">
        <v>6761</v>
      </c>
      <c r="C826" s="375" t="s">
        <v>6762</v>
      </c>
      <c r="D826" s="290"/>
      <c r="E826" s="290"/>
      <c r="F826" s="291"/>
    </row>
    <row r="827" spans="1:6" ht="25.5">
      <c r="A827" s="243" t="s">
        <v>2403</v>
      </c>
      <c r="B827" s="243" t="s">
        <v>2646</v>
      </c>
      <c r="C827" s="243" t="s">
        <v>2689</v>
      </c>
      <c r="D827" s="247"/>
    </row>
    <row r="828" spans="1:6" ht="25.5">
      <c r="A828" s="243" t="s">
        <v>8624</v>
      </c>
      <c r="B828" s="243" t="s">
        <v>8625</v>
      </c>
      <c r="C828" s="243" t="s">
        <v>8626</v>
      </c>
      <c r="D828" s="247"/>
    </row>
    <row r="829" spans="1:6" ht="25.5">
      <c r="A829" s="243" t="s">
        <v>4293</v>
      </c>
      <c r="B829" s="243" t="s">
        <v>2648</v>
      </c>
      <c r="C829" s="243" t="s">
        <v>2694</v>
      </c>
      <c r="D829" s="247"/>
    </row>
    <row r="830" spans="1:6" ht="38.25">
      <c r="A830" s="243" t="s">
        <v>2406</v>
      </c>
      <c r="B830" s="243" t="s">
        <v>2649</v>
      </c>
      <c r="C830" s="243" t="s">
        <v>2737</v>
      </c>
      <c r="D830" s="247"/>
    </row>
    <row r="831" spans="1:6" ht="38.25">
      <c r="A831" s="243" t="s">
        <v>8627</v>
      </c>
      <c r="B831" s="243" t="s">
        <v>8628</v>
      </c>
      <c r="C831" s="243" t="s">
        <v>8629</v>
      </c>
      <c r="D831" s="247"/>
    </row>
    <row r="832" spans="1:6" ht="38.25">
      <c r="A832" s="243" t="s">
        <v>2408</v>
      </c>
      <c r="B832" s="243" t="s">
        <v>2650</v>
      </c>
      <c r="C832" s="243" t="s">
        <v>2713</v>
      </c>
      <c r="D832" s="247"/>
    </row>
    <row r="833" spans="1:4" ht="51">
      <c r="A833" s="243" t="s">
        <v>2409</v>
      </c>
      <c r="B833" s="243" t="s">
        <v>2651</v>
      </c>
      <c r="C833" s="243" t="s">
        <v>2738</v>
      </c>
      <c r="D833" s="247"/>
    </row>
    <row r="834" spans="1:4">
      <c r="A834" s="243" t="s">
        <v>2410</v>
      </c>
      <c r="B834" s="243" t="s">
        <v>2652</v>
      </c>
      <c r="C834" s="243" t="s">
        <v>2726</v>
      </c>
      <c r="D834" s="247"/>
    </row>
    <row r="835" spans="1:4" ht="25.5">
      <c r="A835" s="243" t="s">
        <v>2411</v>
      </c>
      <c r="B835" s="243" t="s">
        <v>2653</v>
      </c>
      <c r="C835" s="243" t="s">
        <v>2727</v>
      </c>
      <c r="D835" s="247"/>
    </row>
    <row r="836" spans="1:4" ht="25.5">
      <c r="A836" s="243" t="s">
        <v>2412</v>
      </c>
      <c r="B836" s="243" t="s">
        <v>2654</v>
      </c>
      <c r="C836" s="243" t="s">
        <v>2739</v>
      </c>
      <c r="D836" s="247"/>
    </row>
    <row r="837" spans="1:4">
      <c r="A837" s="243" t="s">
        <v>2413</v>
      </c>
      <c r="B837" s="243" t="s">
        <v>2655</v>
      </c>
      <c r="C837" s="243" t="s">
        <v>2729</v>
      </c>
      <c r="D837" s="247"/>
    </row>
    <row r="838" spans="1:4" ht="25.5">
      <c r="A838" s="243" t="s">
        <v>2415</v>
      </c>
      <c r="B838" s="243" t="s">
        <v>8685</v>
      </c>
      <c r="C838" s="243" t="s">
        <v>2740</v>
      </c>
      <c r="D838" s="247"/>
    </row>
    <row r="839" spans="1:4" ht="25.5">
      <c r="A839" s="243" t="s">
        <v>2416</v>
      </c>
      <c r="B839" s="243" t="s">
        <v>8686</v>
      </c>
      <c r="C839" s="243" t="s">
        <v>2741</v>
      </c>
      <c r="D839" s="247"/>
    </row>
    <row r="840" spans="1:4" s="20" customFormat="1">
      <c r="A840" s="243" t="s">
        <v>2414</v>
      </c>
      <c r="B840" s="243" t="s">
        <v>688</v>
      </c>
      <c r="C840" s="243" t="s">
        <v>567</v>
      </c>
      <c r="D840" s="247"/>
    </row>
    <row r="841" spans="1:4">
      <c r="A841" s="243" t="s">
        <v>974</v>
      </c>
      <c r="B841" s="30" t="s">
        <v>368</v>
      </c>
      <c r="C841" s="243" t="s">
        <v>1943</v>
      </c>
      <c r="D841" s="247"/>
    </row>
    <row r="842" spans="1:4">
      <c r="A842" s="20" t="s">
        <v>1283</v>
      </c>
      <c r="B842" s="28" t="s">
        <v>1003</v>
      </c>
      <c r="C842" s="20" t="s">
        <v>1259</v>
      </c>
      <c r="D842" s="247"/>
    </row>
    <row r="843" spans="1:4" ht="25.5">
      <c r="A843" s="243" t="s">
        <v>975</v>
      </c>
      <c r="B843" s="30" t="s">
        <v>245</v>
      </c>
      <c r="C843" s="243" t="s">
        <v>1944</v>
      </c>
      <c r="D843" s="247"/>
    </row>
    <row r="844" spans="1:4" ht="51">
      <c r="A844" s="243" t="s">
        <v>976</v>
      </c>
      <c r="B844" s="30" t="s">
        <v>246</v>
      </c>
      <c r="C844" s="243" t="s">
        <v>1945</v>
      </c>
      <c r="D844" s="247"/>
    </row>
    <row r="845" spans="1:4">
      <c r="A845" s="243" t="s">
        <v>1463</v>
      </c>
      <c r="B845" s="30" t="s">
        <v>247</v>
      </c>
      <c r="C845" s="243" t="s">
        <v>571</v>
      </c>
      <c r="D845" s="247"/>
    </row>
    <row r="846" spans="1:4">
      <c r="A846" s="243" t="s">
        <v>391</v>
      </c>
      <c r="B846" s="45" t="s">
        <v>1445</v>
      </c>
      <c r="C846" s="243" t="s">
        <v>572</v>
      </c>
      <c r="D846" s="247"/>
    </row>
    <row r="847" spans="1:4">
      <c r="A847" s="243" t="s">
        <v>392</v>
      </c>
      <c r="B847" s="45" t="s">
        <v>1446</v>
      </c>
      <c r="C847" s="243" t="s">
        <v>573</v>
      </c>
      <c r="D847" s="247"/>
    </row>
    <row r="848" spans="1:4" ht="25.5">
      <c r="A848" s="243" t="s">
        <v>1464</v>
      </c>
      <c r="B848" s="45" t="s">
        <v>1447</v>
      </c>
      <c r="C848" s="243" t="s">
        <v>574</v>
      </c>
      <c r="D848" s="247"/>
    </row>
    <row r="849" spans="1:7">
      <c r="A849" s="243" t="s">
        <v>388</v>
      </c>
      <c r="B849" s="45" t="s">
        <v>369</v>
      </c>
      <c r="C849" s="243" t="s">
        <v>575</v>
      </c>
      <c r="D849" s="247"/>
    </row>
    <row r="850" spans="1:7" ht="25.5">
      <c r="A850" s="243" t="s">
        <v>834</v>
      </c>
      <c r="B850" s="45" t="s">
        <v>2310</v>
      </c>
      <c r="C850" s="243" t="s">
        <v>576</v>
      </c>
      <c r="D850" s="27"/>
      <c r="E850" s="243" t="s">
        <v>200</v>
      </c>
    </row>
    <row r="851" spans="1:7">
      <c r="A851" s="243" t="s">
        <v>1465</v>
      </c>
      <c r="B851" s="45" t="s">
        <v>1062</v>
      </c>
      <c r="C851" s="243" t="s">
        <v>577</v>
      </c>
      <c r="D851" s="48"/>
      <c r="E851" s="243" t="s">
        <v>201</v>
      </c>
    </row>
    <row r="852" spans="1:7" s="375" customFormat="1" ht="63.75">
      <c r="A852" s="243" t="s">
        <v>4382</v>
      </c>
      <c r="B852" s="45" t="s">
        <v>4384</v>
      </c>
      <c r="C852" s="45" t="s">
        <v>4383</v>
      </c>
      <c r="D852" s="373"/>
    </row>
    <row r="853" spans="1:7" ht="25.5">
      <c r="A853" s="243" t="s">
        <v>6818</v>
      </c>
      <c r="B853" s="45" t="s">
        <v>6819</v>
      </c>
      <c r="C853" s="45" t="s">
        <v>1241</v>
      </c>
      <c r="D853" s="247"/>
      <c r="E853" s="243" t="s">
        <v>2117</v>
      </c>
      <c r="F853" s="45" t="s">
        <v>2118</v>
      </c>
      <c r="G853" s="243" t="s">
        <v>2119</v>
      </c>
    </row>
    <row r="854" spans="1:7" ht="38.25">
      <c r="A854" s="375" t="s">
        <v>6817</v>
      </c>
      <c r="B854" s="374" t="s">
        <v>6983</v>
      </c>
      <c r="C854" s="374" t="s">
        <v>6883</v>
      </c>
      <c r="D854" s="247"/>
    </row>
    <row r="855" spans="1:7" ht="25.5">
      <c r="A855" s="243" t="s">
        <v>1466</v>
      </c>
      <c r="B855" s="45" t="s">
        <v>1314</v>
      </c>
      <c r="C855" s="45" t="s">
        <v>1946</v>
      </c>
      <c r="D855" s="247"/>
    </row>
    <row r="856" spans="1:7">
      <c r="A856" s="243" t="s">
        <v>1268</v>
      </c>
      <c r="B856" s="45" t="s">
        <v>2311</v>
      </c>
      <c r="C856" s="243" t="s">
        <v>5567</v>
      </c>
      <c r="D856" s="247"/>
    </row>
    <row r="857" spans="1:7">
      <c r="A857" s="243" t="s">
        <v>1467</v>
      </c>
      <c r="B857" s="45" t="s">
        <v>2312</v>
      </c>
      <c r="C857" s="243" t="s">
        <v>579</v>
      </c>
      <c r="D857" s="247"/>
    </row>
    <row r="858" spans="1:7" ht="25.5">
      <c r="A858" s="243" t="s">
        <v>190</v>
      </c>
      <c r="B858" s="45" t="s">
        <v>298</v>
      </c>
      <c r="C858" s="243" t="s">
        <v>580</v>
      </c>
      <c r="D858" s="247"/>
    </row>
    <row r="859" spans="1:7">
      <c r="A859" s="243" t="s">
        <v>1468</v>
      </c>
      <c r="B859" s="45" t="s">
        <v>1063</v>
      </c>
      <c r="C859" s="243" t="s">
        <v>581</v>
      </c>
      <c r="D859" s="247"/>
    </row>
    <row r="860" spans="1:7">
      <c r="A860" s="243" t="s">
        <v>1469</v>
      </c>
      <c r="B860" s="45" t="s">
        <v>1064</v>
      </c>
      <c r="C860" s="243" t="s">
        <v>582</v>
      </c>
      <c r="D860" s="247"/>
    </row>
    <row r="861" spans="1:7">
      <c r="A861" s="243" t="s">
        <v>1470</v>
      </c>
      <c r="B861" s="45" t="s">
        <v>1065</v>
      </c>
      <c r="C861" s="243" t="s">
        <v>583</v>
      </c>
      <c r="D861" s="247"/>
    </row>
    <row r="862" spans="1:7">
      <c r="A862" s="243" t="s">
        <v>191</v>
      </c>
      <c r="B862" s="45" t="s">
        <v>1004</v>
      </c>
      <c r="C862" s="243" t="s">
        <v>584</v>
      </c>
      <c r="D862" s="247"/>
    </row>
    <row r="863" spans="1:7" ht="25.5">
      <c r="A863" s="243" t="s">
        <v>1471</v>
      </c>
      <c r="B863" s="45" t="s">
        <v>1005</v>
      </c>
      <c r="C863" s="243" t="s">
        <v>5568</v>
      </c>
      <c r="D863" s="247"/>
    </row>
    <row r="864" spans="1:7" ht="51">
      <c r="A864" s="243" t="s">
        <v>2102</v>
      </c>
      <c r="B864" s="45" t="s">
        <v>2170</v>
      </c>
      <c r="C864" s="243" t="s">
        <v>4387</v>
      </c>
      <c r="D864" s="247"/>
    </row>
    <row r="865" spans="1:4">
      <c r="A865" s="243" t="s">
        <v>1163</v>
      </c>
      <c r="B865" s="45" t="s">
        <v>651</v>
      </c>
      <c r="C865" s="243" t="s">
        <v>360</v>
      </c>
      <c r="D865" s="247"/>
    </row>
    <row r="866" spans="1:4" ht="25.5" customHeight="1">
      <c r="A866" s="243" t="s">
        <v>2054</v>
      </c>
      <c r="B866" s="45" t="s">
        <v>2077</v>
      </c>
      <c r="C866" s="243" t="s">
        <v>2078</v>
      </c>
      <c r="D866" s="247"/>
    </row>
    <row r="867" spans="1:4" ht="63.75">
      <c r="A867" s="374" t="s">
        <v>6953</v>
      </c>
      <c r="B867" s="374" t="s">
        <v>6982</v>
      </c>
      <c r="C867" s="243" t="s">
        <v>6884</v>
      </c>
      <c r="D867" s="247"/>
    </row>
    <row r="868" spans="1:4" ht="25.5">
      <c r="A868" s="375" t="s">
        <v>6778</v>
      </c>
      <c r="B868" s="375" t="s">
        <v>8687</v>
      </c>
      <c r="C868" s="375" t="s">
        <v>8688</v>
      </c>
      <c r="D868" s="247"/>
    </row>
    <row r="869" spans="1:4">
      <c r="A869" s="375" t="s">
        <v>6763</v>
      </c>
      <c r="B869" s="374" t="s">
        <v>6984</v>
      </c>
      <c r="C869" s="375" t="s">
        <v>1210</v>
      </c>
      <c r="D869" s="247"/>
    </row>
    <row r="870" spans="1:4" ht="25.5">
      <c r="A870" s="375" t="s">
        <v>6765</v>
      </c>
      <c r="B870" s="374" t="s">
        <v>6985</v>
      </c>
      <c r="C870" s="243" t="s">
        <v>6885</v>
      </c>
      <c r="D870" s="247"/>
    </row>
    <row r="871" spans="1:4" ht="25.5">
      <c r="A871" s="375" t="s">
        <v>6779</v>
      </c>
      <c r="B871" s="374" t="s">
        <v>6986</v>
      </c>
      <c r="C871" s="375" t="s">
        <v>6886</v>
      </c>
      <c r="D871" s="247"/>
    </row>
    <row r="872" spans="1:4">
      <c r="A872" s="375" t="s">
        <v>6780</v>
      </c>
      <c r="B872" s="374" t="s">
        <v>6987</v>
      </c>
      <c r="C872" s="375" t="s">
        <v>6887</v>
      </c>
      <c r="D872" s="247"/>
    </row>
    <row r="873" spans="1:4">
      <c r="A873" s="375" t="s">
        <v>6764</v>
      </c>
      <c r="B873" s="374" t="s">
        <v>6988</v>
      </c>
      <c r="C873" s="375" t="s">
        <v>6888</v>
      </c>
      <c r="D873" s="247"/>
    </row>
    <row r="874" spans="1:4" ht="25.5">
      <c r="A874" s="375" t="s">
        <v>254</v>
      </c>
      <c r="B874" s="374" t="s">
        <v>6989</v>
      </c>
      <c r="C874" s="375" t="s">
        <v>209</v>
      </c>
      <c r="D874" s="247"/>
    </row>
    <row r="875" spans="1:4" ht="25.5">
      <c r="A875" s="375" t="s">
        <v>6810</v>
      </c>
      <c r="B875" s="374" t="s">
        <v>6990</v>
      </c>
      <c r="C875" s="375" t="s">
        <v>6889</v>
      </c>
      <c r="D875" s="247"/>
    </row>
    <row r="876" spans="1:4" ht="38.25">
      <c r="A876" s="375" t="s">
        <v>6811</v>
      </c>
      <c r="B876" s="374" t="s">
        <v>6991</v>
      </c>
      <c r="C876" s="375" t="s">
        <v>6890</v>
      </c>
      <c r="D876" s="247"/>
    </row>
    <row r="877" spans="1:4" ht="25.5">
      <c r="A877" s="375" t="s">
        <v>8690</v>
      </c>
      <c r="B877" s="374" t="s">
        <v>6992</v>
      </c>
      <c r="C877" s="375" t="s">
        <v>8691</v>
      </c>
      <c r="D877" s="247"/>
    </row>
    <row r="878" spans="1:4" ht="25.5">
      <c r="A878" s="375" t="s">
        <v>6769</v>
      </c>
      <c r="B878" s="374" t="s">
        <v>6993</v>
      </c>
      <c r="C878" s="375" t="s">
        <v>6891</v>
      </c>
      <c r="D878" s="247"/>
    </row>
    <row r="879" spans="1:4">
      <c r="A879" s="243"/>
      <c r="B879" s="45"/>
      <c r="D879" s="247"/>
    </row>
    <row r="880" spans="1:4">
      <c r="A880" s="375" t="s">
        <v>6766</v>
      </c>
      <c r="B880" s="374" t="s">
        <v>6994</v>
      </c>
      <c r="C880" s="375" t="s">
        <v>6892</v>
      </c>
      <c r="D880" s="247"/>
    </row>
    <row r="881" spans="1:4" ht="25.5">
      <c r="A881" s="375" t="s">
        <v>6770</v>
      </c>
      <c r="B881" s="374" t="s">
        <v>6995</v>
      </c>
      <c r="C881" s="375" t="s">
        <v>6893</v>
      </c>
      <c r="D881" s="247"/>
    </row>
    <row r="882" spans="1:4" ht="25.5">
      <c r="A882" s="375" t="s">
        <v>6767</v>
      </c>
      <c r="B882" s="374" t="s">
        <v>6996</v>
      </c>
      <c r="C882" s="375" t="s">
        <v>6894</v>
      </c>
      <c r="D882" s="247"/>
    </row>
    <row r="883" spans="1:4" ht="25.5">
      <c r="A883" s="375" t="s">
        <v>6768</v>
      </c>
      <c r="B883" s="374" t="s">
        <v>6997</v>
      </c>
      <c r="C883" s="375" t="s">
        <v>6895</v>
      </c>
      <c r="D883" s="247"/>
    </row>
    <row r="884" spans="1:4" ht="51">
      <c r="A884" s="243" t="s">
        <v>2107</v>
      </c>
      <c r="B884" s="45" t="s">
        <v>2108</v>
      </c>
      <c r="C884" s="321" t="s">
        <v>4386</v>
      </c>
      <c r="D884" s="247"/>
    </row>
    <row r="885" spans="1:4">
      <c r="A885" s="243" t="s">
        <v>1472</v>
      </c>
      <c r="B885" s="45" t="s">
        <v>1066</v>
      </c>
      <c r="C885" s="321" t="s">
        <v>1260</v>
      </c>
      <c r="D885" s="20"/>
    </row>
    <row r="886" spans="1:4" ht="38.25">
      <c r="A886" s="243" t="s">
        <v>1717</v>
      </c>
      <c r="B886" s="45" t="s">
        <v>1749</v>
      </c>
      <c r="C886" s="321" t="s">
        <v>1966</v>
      </c>
      <c r="D886" s="20"/>
    </row>
    <row r="887" spans="1:4" ht="25.5">
      <c r="A887" s="243" t="s">
        <v>1473</v>
      </c>
      <c r="B887" s="45" t="s">
        <v>1621</v>
      </c>
      <c r="C887" s="321" t="s">
        <v>1261</v>
      </c>
      <c r="D887" s="247"/>
    </row>
    <row r="888" spans="1:4" ht="38.25">
      <c r="A888" s="243" t="s">
        <v>1717</v>
      </c>
      <c r="B888" s="45" t="s">
        <v>1749</v>
      </c>
      <c r="C888" s="321" t="s">
        <v>1966</v>
      </c>
      <c r="D888" s="247"/>
    </row>
    <row r="889" spans="1:4" ht="38.25">
      <c r="A889" s="243" t="s">
        <v>2</v>
      </c>
      <c r="B889" s="45" t="s">
        <v>1622</v>
      </c>
      <c r="C889" s="243" t="s">
        <v>5569</v>
      </c>
      <c r="D889" s="247"/>
    </row>
    <row r="890" spans="1:4" ht="38.25">
      <c r="A890" s="243" t="str">
        <f>"Spółka nie ponosiła w roku obrotowym "&amp;ro&amp;" nakładów na niefinansowe aktywa trwałe."</f>
        <v>Spółka nie ponosiła w roku obrotowym 2024 nakładów na niefinansowe aktywa trwałe.</v>
      </c>
      <c r="B890" s="45" t="str">
        <f>"Im Geschäftsjahr "&amp;ro&amp;" hat die Gesellschaft keine Aufwendungen für nicht finanzielle Vermögenswerte getragen."</f>
        <v>Im Geschäftsjahr 2024 hat die Gesellschaft keine Aufwendungen für nicht finanzielle Vermögenswerte getragen.</v>
      </c>
      <c r="C890" s="243" t="str">
        <f>"The Company made no outlays for non-financial tangible assets in the financial year "&amp;ro&amp;"."</f>
        <v>The Company made no outlays for non-financial tangible assets in the financial year 2024.</v>
      </c>
      <c r="D890" s="247"/>
    </row>
    <row r="891" spans="1:4" ht="51">
      <c r="A891" s="243" t="s">
        <v>5348</v>
      </c>
      <c r="B891" s="45" t="s">
        <v>5631</v>
      </c>
      <c r="C891" s="243" t="s">
        <v>5570</v>
      </c>
      <c r="D891" s="247"/>
    </row>
    <row r="892" spans="1:4">
      <c r="A892" s="243" t="s">
        <v>5681</v>
      </c>
      <c r="B892" s="45" t="s">
        <v>5683</v>
      </c>
      <c r="C892" s="321" t="s">
        <v>5684</v>
      </c>
      <c r="D892" s="247"/>
    </row>
    <row r="893" spans="1:4" ht="25.5">
      <c r="A893" s="243" t="s">
        <v>1474</v>
      </c>
      <c r="B893" s="45" t="s">
        <v>1067</v>
      </c>
      <c r="C893" s="243" t="s">
        <v>537</v>
      </c>
      <c r="D893" s="247"/>
    </row>
    <row r="894" spans="1:4" s="20" customFormat="1">
      <c r="A894" s="243" t="s">
        <v>5682</v>
      </c>
      <c r="B894" s="45" t="s">
        <v>5685</v>
      </c>
      <c r="C894" s="321" t="s">
        <v>5686</v>
      </c>
      <c r="D894" s="35"/>
    </row>
    <row r="895" spans="1:4" ht="25.5">
      <c r="A895" s="243" t="s">
        <v>836</v>
      </c>
      <c r="B895" s="45" t="s">
        <v>1067</v>
      </c>
      <c r="C895" s="243" t="s">
        <v>268</v>
      </c>
      <c r="D895" s="247"/>
    </row>
    <row r="896" spans="1:4" ht="51">
      <c r="A896" s="20" t="s">
        <v>2105</v>
      </c>
      <c r="B896" s="255" t="s">
        <v>2387</v>
      </c>
      <c r="C896" s="323" t="s">
        <v>2367</v>
      </c>
      <c r="D896" s="247"/>
    </row>
    <row r="897" spans="1:9">
      <c r="A897" s="243" t="s">
        <v>1459</v>
      </c>
      <c r="B897" s="45" t="s">
        <v>561</v>
      </c>
      <c r="C897" s="321" t="s">
        <v>2805</v>
      </c>
      <c r="D897" s="247"/>
    </row>
    <row r="898" spans="1:9">
      <c r="A898" s="243" t="s">
        <v>398</v>
      </c>
      <c r="B898" s="45" t="s">
        <v>562</v>
      </c>
      <c r="C898" s="321" t="s">
        <v>578</v>
      </c>
      <c r="D898" s="247"/>
    </row>
    <row r="899" spans="1:9" ht="25.5">
      <c r="A899" s="243" t="s">
        <v>450</v>
      </c>
      <c r="B899" s="45" t="s">
        <v>1068</v>
      </c>
      <c r="C899" s="321" t="s">
        <v>269</v>
      </c>
      <c r="D899" s="247"/>
    </row>
    <row r="900" spans="1:9">
      <c r="A900" s="243" t="s">
        <v>406</v>
      </c>
      <c r="B900" s="45" t="s">
        <v>1303</v>
      </c>
      <c r="C900" s="321" t="s">
        <v>752</v>
      </c>
      <c r="D900" s="247"/>
    </row>
    <row r="901" spans="1:9">
      <c r="A901" s="243" t="s">
        <v>1115</v>
      </c>
      <c r="B901" s="45" t="s">
        <v>367</v>
      </c>
      <c r="C901" s="321" t="s">
        <v>1116</v>
      </c>
      <c r="D901" s="247"/>
    </row>
    <row r="902" spans="1:9">
      <c r="A902" s="243" t="s">
        <v>721</v>
      </c>
      <c r="B902" s="45" t="s">
        <v>1069</v>
      </c>
      <c r="C902" s="321" t="s">
        <v>1867</v>
      </c>
      <c r="D902" s="247"/>
    </row>
    <row r="903" spans="1:9">
      <c r="A903" s="243" t="s">
        <v>406</v>
      </c>
      <c r="B903" s="45" t="s">
        <v>1303</v>
      </c>
      <c r="C903" s="321" t="s">
        <v>752</v>
      </c>
      <c r="D903" s="247"/>
    </row>
    <row r="904" spans="1:9" ht="25.5">
      <c r="A904" s="243" t="s">
        <v>723</v>
      </c>
      <c r="B904" s="45" t="s">
        <v>1267</v>
      </c>
      <c r="C904" s="321" t="s">
        <v>271</v>
      </c>
      <c r="D904" s="247"/>
    </row>
    <row r="905" spans="1:9">
      <c r="A905" s="243" t="s">
        <v>1114</v>
      </c>
      <c r="B905" s="45" t="s">
        <v>366</v>
      </c>
      <c r="C905" s="321" t="s">
        <v>270</v>
      </c>
      <c r="D905" s="247"/>
    </row>
    <row r="906" spans="1:9">
      <c r="A906" s="243" t="s">
        <v>1115</v>
      </c>
      <c r="B906" s="45" t="s">
        <v>1006</v>
      </c>
      <c r="C906" s="321" t="s">
        <v>1116</v>
      </c>
      <c r="D906" s="247"/>
    </row>
    <row r="907" spans="1:9" ht="68.25" customHeight="1">
      <c r="A907" s="243" t="s">
        <v>722</v>
      </c>
      <c r="B907" s="45" t="s">
        <v>365</v>
      </c>
      <c r="C907" s="321" t="s">
        <v>55</v>
      </c>
      <c r="D907" s="262"/>
      <c r="E907" s="262"/>
      <c r="F907" s="262"/>
      <c r="G907" s="262"/>
      <c r="H907" s="262"/>
      <c r="I907" s="262"/>
    </row>
    <row r="908" spans="1:9" ht="25.5">
      <c r="A908" s="243" t="s">
        <v>723</v>
      </c>
      <c r="B908" s="45" t="s">
        <v>1007</v>
      </c>
      <c r="C908" s="321" t="s">
        <v>271</v>
      </c>
      <c r="D908" s="247"/>
    </row>
    <row r="909" spans="1:9" ht="63.75">
      <c r="A909" s="243" t="s">
        <v>2417</v>
      </c>
      <c r="B909" s="243" t="s">
        <v>5632</v>
      </c>
      <c r="C909" s="315" t="s">
        <v>4320</v>
      </c>
      <c r="D909" s="247"/>
    </row>
    <row r="910" spans="1:9">
      <c r="A910" s="243" t="s">
        <v>2418</v>
      </c>
      <c r="B910" s="30" t="s">
        <v>2656</v>
      </c>
      <c r="C910" s="321" t="s">
        <v>2742</v>
      </c>
      <c r="D910" s="247"/>
    </row>
    <row r="911" spans="1:9">
      <c r="A911" s="243" t="s">
        <v>2419</v>
      </c>
      <c r="B911" s="30" t="s">
        <v>2657</v>
      </c>
      <c r="C911" s="321" t="s">
        <v>2743</v>
      </c>
      <c r="D911" s="247"/>
    </row>
    <row r="912" spans="1:9" ht="102">
      <c r="A912" s="243" t="s">
        <v>5707</v>
      </c>
      <c r="B912" s="243" t="s">
        <v>5457</v>
      </c>
      <c r="C912" s="243" t="s">
        <v>5381</v>
      </c>
      <c r="D912" s="247"/>
    </row>
    <row r="913" spans="1:4" ht="25.5">
      <c r="A913" s="243" t="s">
        <v>5270</v>
      </c>
      <c r="B913" s="45" t="s">
        <v>5458</v>
      </c>
      <c r="C913" s="243" t="s">
        <v>5382</v>
      </c>
      <c r="D913" s="247"/>
    </row>
    <row r="914" spans="1:4" ht="13.5" thickBot="1">
      <c r="A914" s="243" t="s">
        <v>5271</v>
      </c>
      <c r="B914" s="45" t="s">
        <v>5459</v>
      </c>
      <c r="C914" s="243" t="s">
        <v>5383</v>
      </c>
      <c r="D914" s="247"/>
    </row>
    <row r="915" spans="1:4" ht="13.5" thickBot="1">
      <c r="A915" s="556" t="s">
        <v>192</v>
      </c>
      <c r="B915" s="557"/>
      <c r="C915" s="558"/>
    </row>
    <row r="916" spans="1:4" ht="51">
      <c r="A916" s="243" t="s">
        <v>295</v>
      </c>
      <c r="B916" s="45" t="s">
        <v>1070</v>
      </c>
      <c r="C916" s="321" t="s">
        <v>1262</v>
      </c>
    </row>
    <row r="917" spans="1:4" ht="51">
      <c r="A917" s="243" t="s">
        <v>193</v>
      </c>
      <c r="B917" s="320" t="s">
        <v>2313</v>
      </c>
      <c r="C917" s="321" t="s">
        <v>596</v>
      </c>
    </row>
    <row r="918" spans="1:4" ht="63.75">
      <c r="A918" s="243" t="s">
        <v>945</v>
      </c>
      <c r="B918" s="45" t="s">
        <v>2314</v>
      </c>
      <c r="C918" s="321" t="s">
        <v>272</v>
      </c>
    </row>
    <row r="919" spans="1:4" ht="25.5">
      <c r="A919" s="243" t="s">
        <v>5343</v>
      </c>
      <c r="B919" s="45" t="s">
        <v>5460</v>
      </c>
      <c r="C919" s="243" t="s">
        <v>5384</v>
      </c>
    </row>
    <row r="920" spans="1:4" ht="25.5">
      <c r="A920" s="243" t="s">
        <v>1240</v>
      </c>
      <c r="B920" s="45" t="s">
        <v>2287</v>
      </c>
      <c r="C920" s="321" t="s">
        <v>897</v>
      </c>
    </row>
    <row r="921" spans="1:4" ht="25.5">
      <c r="A921" s="243" t="s">
        <v>1444</v>
      </c>
      <c r="B921" s="45" t="s">
        <v>2288</v>
      </c>
      <c r="C921" s="321" t="s">
        <v>791</v>
      </c>
    </row>
    <row r="922" spans="1:4" ht="25.5">
      <c r="A922" s="243" t="s">
        <v>636</v>
      </c>
      <c r="B922" s="45" t="s">
        <v>2196</v>
      </c>
      <c r="C922" s="243" t="s">
        <v>811</v>
      </c>
    </row>
    <row r="923" spans="1:4">
      <c r="A923" s="247" t="s">
        <v>8630</v>
      </c>
      <c r="B923" s="372" t="s">
        <v>8631</v>
      </c>
      <c r="C923" s="375" t="s">
        <v>8632</v>
      </c>
      <c r="D923" s="34"/>
    </row>
    <row r="924" spans="1:4" ht="25.5">
      <c r="A924" s="243" t="s">
        <v>946</v>
      </c>
      <c r="B924" s="45" t="s">
        <v>622</v>
      </c>
      <c r="C924" s="243" t="s">
        <v>1947</v>
      </c>
    </row>
    <row r="925" spans="1:4" ht="26.25" thickBot="1">
      <c r="A925" s="243" t="s">
        <v>947</v>
      </c>
      <c r="B925" s="45" t="s">
        <v>301</v>
      </c>
      <c r="C925" s="243" t="s">
        <v>1948</v>
      </c>
    </row>
    <row r="926" spans="1:4" s="375" customFormat="1" ht="13.5" thickBot="1">
      <c r="A926" s="556" t="s">
        <v>194</v>
      </c>
      <c r="B926" s="557"/>
      <c r="C926" s="558"/>
    </row>
    <row r="927" spans="1:4" ht="114.75">
      <c r="A927" s="276" t="s">
        <v>4388</v>
      </c>
      <c r="B927" s="276" t="s">
        <v>2388</v>
      </c>
      <c r="C927" s="322" t="s">
        <v>4389</v>
      </c>
    </row>
    <row r="928" spans="1:4" ht="38.25">
      <c r="A928" s="276" t="s">
        <v>6856</v>
      </c>
      <c r="B928" s="276" t="s">
        <v>6998</v>
      </c>
      <c r="C928" s="322" t="s">
        <v>6896</v>
      </c>
    </row>
    <row r="929" spans="1:3" ht="52.5" customHeight="1">
      <c r="A929" s="276" t="s">
        <v>1269</v>
      </c>
      <c r="B929" s="276" t="s">
        <v>2315</v>
      </c>
      <c r="C929" s="243" t="s">
        <v>1270</v>
      </c>
    </row>
    <row r="930" spans="1:3" ht="51">
      <c r="A930" s="276" t="s">
        <v>4390</v>
      </c>
      <c r="B930" s="276" t="s">
        <v>4391</v>
      </c>
      <c r="C930" s="322" t="s">
        <v>4392</v>
      </c>
    </row>
    <row r="931" spans="1:3" ht="76.5">
      <c r="A931" s="276" t="s">
        <v>6857</v>
      </c>
      <c r="B931" s="276" t="s">
        <v>6999</v>
      </c>
      <c r="C931" s="276" t="s">
        <v>6897</v>
      </c>
    </row>
    <row r="932" spans="1:3" ht="38.25">
      <c r="A932" s="243" t="s">
        <v>1271</v>
      </c>
      <c r="B932" s="45" t="s">
        <v>420</v>
      </c>
      <c r="C932" s="321" t="s">
        <v>1949</v>
      </c>
    </row>
    <row r="933" spans="1:3" ht="25.5">
      <c r="A933" s="243" t="s">
        <v>948</v>
      </c>
      <c r="B933" s="45" t="s">
        <v>302</v>
      </c>
      <c r="C933" s="321" t="s">
        <v>273</v>
      </c>
    </row>
    <row r="934" spans="1:3">
      <c r="A934" s="243" t="s">
        <v>8715</v>
      </c>
      <c r="B934" s="45" t="s">
        <v>5461</v>
      </c>
      <c r="C934" s="358" t="s">
        <v>5385</v>
      </c>
    </row>
    <row r="935" spans="1:3">
      <c r="A935" s="243" t="s">
        <v>5339</v>
      </c>
      <c r="B935" s="45" t="s">
        <v>5462</v>
      </c>
      <c r="C935" s="358" t="s">
        <v>5386</v>
      </c>
    </row>
    <row r="936" spans="1:3">
      <c r="A936" s="243" t="s">
        <v>5340</v>
      </c>
      <c r="B936" s="45" t="s">
        <v>5463</v>
      </c>
      <c r="C936" s="358" t="s">
        <v>5387</v>
      </c>
    </row>
    <row r="937" spans="1:3">
      <c r="A937" s="243" t="s">
        <v>5341</v>
      </c>
      <c r="B937" s="45" t="s">
        <v>1303</v>
      </c>
      <c r="C937" s="358" t="s">
        <v>5388</v>
      </c>
    </row>
    <row r="938" spans="1:3" ht="25.5">
      <c r="A938" s="243" t="s">
        <v>5342</v>
      </c>
      <c r="B938" s="45" t="s">
        <v>5464</v>
      </c>
      <c r="C938" s="358" t="s">
        <v>5389</v>
      </c>
    </row>
    <row r="939" spans="1:3">
      <c r="A939" s="243" t="s">
        <v>949</v>
      </c>
      <c r="B939" s="45" t="s">
        <v>303</v>
      </c>
      <c r="C939" s="321" t="s">
        <v>274</v>
      </c>
    </row>
    <row r="940" spans="1:3">
      <c r="A940" s="243" t="s">
        <v>950</v>
      </c>
      <c r="B940" s="45" t="s">
        <v>304</v>
      </c>
      <c r="C940" s="321" t="s">
        <v>275</v>
      </c>
    </row>
    <row r="941" spans="1:3">
      <c r="A941" s="243" t="s">
        <v>955</v>
      </c>
      <c r="B941" s="45" t="s">
        <v>656</v>
      </c>
      <c r="C941" s="321" t="s">
        <v>454</v>
      </c>
    </row>
    <row r="942" spans="1:3" ht="178.5">
      <c r="A942" s="243" t="s">
        <v>2393</v>
      </c>
      <c r="B942" s="45" t="s">
        <v>2389</v>
      </c>
      <c r="C942" s="243" t="s">
        <v>2368</v>
      </c>
    </row>
    <row r="943" spans="1:3" s="375" customFormat="1" ht="51">
      <c r="A943" s="375" t="s">
        <v>6858</v>
      </c>
      <c r="B943" s="358" t="s">
        <v>7000</v>
      </c>
      <c r="C943" s="375" t="s">
        <v>6898</v>
      </c>
    </row>
    <row r="944" spans="1:3">
      <c r="A944" s="243" t="s">
        <v>5345</v>
      </c>
      <c r="B944" s="45" t="s">
        <v>1008</v>
      </c>
      <c r="C944" s="321" t="s">
        <v>1263</v>
      </c>
    </row>
    <row r="945" spans="1:4">
      <c r="A945" s="375" t="s">
        <v>5345</v>
      </c>
      <c r="B945" s="374" t="s">
        <v>7047</v>
      </c>
      <c r="C945" s="321" t="s">
        <v>1263</v>
      </c>
    </row>
    <row r="946" spans="1:4">
      <c r="A946" s="243" t="s">
        <v>73</v>
      </c>
      <c r="B946" s="45" t="s">
        <v>484</v>
      </c>
      <c r="C946" s="321" t="s">
        <v>276</v>
      </c>
    </row>
    <row r="947" spans="1:4" ht="140.25">
      <c r="A947" s="243" t="s">
        <v>2394</v>
      </c>
      <c r="B947" s="45" t="s">
        <v>2379</v>
      </c>
      <c r="C947" s="321" t="s">
        <v>2369</v>
      </c>
    </row>
    <row r="948" spans="1:4" ht="51">
      <c r="A948" s="375" t="s">
        <v>6859</v>
      </c>
      <c r="B948" s="358" t="s">
        <v>7001</v>
      </c>
      <c r="C948" s="375" t="s">
        <v>6899</v>
      </c>
    </row>
    <row r="949" spans="1:4" ht="38.25">
      <c r="A949" s="243" t="s">
        <v>5272</v>
      </c>
      <c r="B949" s="45" t="s">
        <v>5465</v>
      </c>
      <c r="C949" s="243" t="s">
        <v>5390</v>
      </c>
    </row>
    <row r="950" spans="1:4" ht="51">
      <c r="A950" s="243" t="s">
        <v>5346</v>
      </c>
      <c r="B950" s="45" t="s">
        <v>5466</v>
      </c>
      <c r="C950" s="243" t="s">
        <v>5391</v>
      </c>
    </row>
    <row r="951" spans="1:4" ht="38.25">
      <c r="A951" s="243" t="s">
        <v>5274</v>
      </c>
      <c r="B951" s="45" t="s">
        <v>5467</v>
      </c>
      <c r="C951" s="243" t="s">
        <v>5392</v>
      </c>
    </row>
    <row r="952" spans="1:4" ht="25.5">
      <c r="A952" s="243" t="s">
        <v>5678</v>
      </c>
      <c r="B952" s="45" t="s">
        <v>5679</v>
      </c>
      <c r="C952" s="243" t="s">
        <v>5680</v>
      </c>
    </row>
    <row r="953" spans="1:4">
      <c r="A953" s="243" t="s">
        <v>5273</v>
      </c>
      <c r="B953" s="45" t="s">
        <v>5468</v>
      </c>
      <c r="C953" s="357" t="s">
        <v>5393</v>
      </c>
    </row>
    <row r="954" spans="1:4">
      <c r="A954" s="243" t="s">
        <v>1041</v>
      </c>
      <c r="B954" s="45" t="s">
        <v>2316</v>
      </c>
      <c r="C954" s="321" t="s">
        <v>0</v>
      </c>
    </row>
    <row r="955" spans="1:4" s="375" customFormat="1">
      <c r="A955" s="243" t="s">
        <v>720</v>
      </c>
      <c r="B955" s="45" t="s">
        <v>1009</v>
      </c>
      <c r="C955" s="321" t="s">
        <v>560</v>
      </c>
    </row>
    <row r="956" spans="1:4">
      <c r="A956" s="243" t="s">
        <v>74</v>
      </c>
      <c r="B956" s="45" t="s">
        <v>1623</v>
      </c>
      <c r="C956" s="321" t="s">
        <v>1264</v>
      </c>
    </row>
    <row r="957" spans="1:4">
      <c r="A957" s="375" t="s">
        <v>74</v>
      </c>
      <c r="B957" s="374" t="s">
        <v>7048</v>
      </c>
      <c r="C957" s="321" t="s">
        <v>1264</v>
      </c>
    </row>
    <row r="958" spans="1:4">
      <c r="A958" s="243" t="s">
        <v>75</v>
      </c>
      <c r="B958" s="45" t="s">
        <v>1745</v>
      </c>
      <c r="C958" s="321" t="s">
        <v>1174</v>
      </c>
    </row>
    <row r="959" spans="1:4">
      <c r="A959" s="243" t="s">
        <v>2115</v>
      </c>
      <c r="B959" s="45" t="s">
        <v>2114</v>
      </c>
      <c r="C959" s="321" t="s">
        <v>2113</v>
      </c>
    </row>
    <row r="960" spans="1:4">
      <c r="A960" s="243" t="s">
        <v>2116</v>
      </c>
      <c r="B960" s="45" t="s">
        <v>2317</v>
      </c>
      <c r="C960" s="321" t="s">
        <v>5573</v>
      </c>
      <c r="D960" s="34"/>
    </row>
    <row r="961" spans="1:10">
      <c r="A961" s="243" t="s">
        <v>76</v>
      </c>
      <c r="B961" s="45" t="s">
        <v>486</v>
      </c>
      <c r="C961" s="321" t="s">
        <v>278</v>
      </c>
    </row>
    <row r="962" spans="1:10" ht="13.5" thickBot="1">
      <c r="A962" s="243" t="s">
        <v>77</v>
      </c>
      <c r="B962" s="45" t="s">
        <v>1624</v>
      </c>
      <c r="C962" s="321" t="s">
        <v>1265</v>
      </c>
    </row>
    <row r="963" spans="1:10" ht="13.5" thickBot="1">
      <c r="A963" s="556" t="s">
        <v>509</v>
      </c>
      <c r="B963" s="557"/>
      <c r="C963" s="558"/>
    </row>
    <row r="964" spans="1:10" ht="51">
      <c r="A964" s="243" t="s">
        <v>4393</v>
      </c>
      <c r="B964" s="45" t="s">
        <v>4394</v>
      </c>
      <c r="C964" s="321" t="s">
        <v>4395</v>
      </c>
    </row>
    <row r="965" spans="1:10" ht="25.5">
      <c r="A965" s="243" t="s">
        <v>5347</v>
      </c>
      <c r="B965" s="45" t="s">
        <v>5469</v>
      </c>
      <c r="C965" s="243" t="s">
        <v>5394</v>
      </c>
    </row>
    <row r="966" spans="1:10" ht="12.75" customHeight="1">
      <c r="A966" s="243" t="s">
        <v>2169</v>
      </c>
      <c r="B966" s="45" t="s">
        <v>2318</v>
      </c>
      <c r="C966" s="321" t="s">
        <v>4396</v>
      </c>
    </row>
    <row r="967" spans="1:10" ht="51">
      <c r="A967" s="243" t="str">
        <f>"Po dniu bilansowym nie wystąpiły istotne zdarzenia, mające wpływ na sprawozdanie finansowe za rok obrotowy "&amp;ro&amp;"."</f>
        <v>Po dniu bilansowym nie wystąpiły istotne zdarzenia, mające wpływ na sprawozdanie finansowe za rok obrotowy 2024.</v>
      </c>
      <c r="B967" s="45" t="str">
        <f>"Nach dem Bilanzstichtag traten keine wesentlichen Ereignisse ein, die auf den Jahresabschluss für das Geschäftsjahr "&amp;ro&amp;" Einfluss hätten."</f>
        <v>Nach dem Bilanzstichtag traten keine wesentlichen Ereignisse ein, die auf den Jahresabschluss für das Geschäftsjahr 2024 Einfluss hätten.</v>
      </c>
      <c r="C967" s="357" t="str">
        <f>"No significant events affecting the financial statements for the financial year "&amp;ro&amp;" occured after the balance sheet date."</f>
        <v>No significant events affecting the financial statements for the financial year 2024 occured after the balance sheet date.</v>
      </c>
      <c r="D967" s="359"/>
    </row>
    <row r="968" spans="1:10" s="375" customFormat="1">
      <c r="A968" s="375" t="s">
        <v>5281</v>
      </c>
      <c r="B968" s="374" t="s">
        <v>2118</v>
      </c>
      <c r="C968" s="357"/>
      <c r="D968" s="359"/>
    </row>
    <row r="969" spans="1:10" ht="255">
      <c r="A969" s="243" t="s">
        <v>5710</v>
      </c>
      <c r="B969" s="45" t="s">
        <v>5708</v>
      </c>
      <c r="C969" s="357" t="s">
        <v>5709</v>
      </c>
      <c r="D969" s="359"/>
    </row>
    <row r="970" spans="1:10" ht="64.5" customHeight="1">
      <c r="A970" s="243" t="s">
        <v>2106</v>
      </c>
      <c r="B970" s="243" t="s">
        <v>2319</v>
      </c>
      <c r="C970" s="321" t="s">
        <v>2370</v>
      </c>
    </row>
    <row r="971" spans="1:10" ht="81.75" customHeight="1">
      <c r="A971" s="243" t="str">
        <f>"W roku obrotowym "&amp;ro&amp;" nie dokonywano zmian zasad rachunkowości, w tym metod wyceny."</f>
        <v>W roku obrotowym 2024 nie dokonywano zmian zasad rachunkowości, w tym metod wyceny.</v>
      </c>
      <c r="B971" s="243" t="str">
        <f>"Im Geschäftsjahr "&amp;ro&amp;" änderten sich die Rechnungslegungsgrundsätze, darunter die Bewertungsmethoden, nicht."</f>
        <v>Im Geschäftsjahr 2024 änderten sich die Rechnungslegungsgrundsätze, darunter die Bewertungsmethoden, nicht.</v>
      </c>
      <c r="C971" s="243" t="str">
        <f>"The accounting principles, including the valuation methods, did not change in the financial year "&amp;ro&amp;"."</f>
        <v>The accounting principles, including the valuation methods, did not change in the financial year 2024.</v>
      </c>
    </row>
    <row r="972" spans="1:10" ht="39.75" customHeight="1">
      <c r="A972" s="243" t="s">
        <v>4397</v>
      </c>
      <c r="B972" s="45" t="s">
        <v>2320</v>
      </c>
      <c r="C972" s="321" t="s">
        <v>4398</v>
      </c>
    </row>
    <row r="973" spans="1:10" ht="39.75" customHeight="1">
      <c r="A973" s="375" t="str">
        <f>"Dane za poprzedni rok obrotowy nie uległy zmianie w porówaniu do zatwierdzonego sprawozdania za rok "&amp;(rok-1)&amp;". Nie wprowadzono również żadnych istotnych zmian w metodach prezentacji i wyceny, które mogłyby mieć wpływ na porównywalność danych w sprawozdaniu finansowym."</f>
        <v>Dane za poprzedni rok obrotowy nie uległy zmianie w porówaniu do zatwierdzonego sprawozdania za rok 2023. Nie wprowadzono również żadnych istotnych zmian w metodach prezentacji i wyceny, które mogłyby mieć wpływ na porównywalność danych w sprawozdaniu finansowym.</v>
      </c>
      <c r="B973" s="374" t="str">
        <f>"Die Angaben für das vorausgehende Geschäftsjahr haben sich im Vergleich zum festgestellten Jahresabschluss für "&amp;(rok-1)&amp;" nicht geändert. Es wurden auch keine wesentlichen Änderungen der Methoden zur Darstellung und Bewertung vorgenommen, die auf die Vergleichbarkeit im Jahresabschluss Einfluss haben könnten."</f>
        <v>Die Angaben für das vorausgehende Geschäftsjahr haben sich im Vergleich zum festgestellten Jahresabschluss für 2023 nicht geändert. Es wurden auch keine wesentlichen Änderungen der Methoden zur Darstellung und Bewertung vorgenommen, die auf die Vergleichbarkeit im Jahresabschluss Einfluss haben könnten.</v>
      </c>
      <c r="C973" s="375" t="str">
        <f>"Data for the previous financial year have not changed in comparison with the approved financial statements for "&amp;(rok-1)&amp;". Also no significant changes have been made to the methods of presentation and valuation which could affect the comparability of data in the financial statements."</f>
        <v>Data for the previous financial year have not changed in comparison with the approved financial statements for 2023. Also no significant changes have been made to the methods of presentation and valuation which could affect the comparability of data in the financial statements.</v>
      </c>
      <c r="D973" s="375"/>
      <c r="E973" s="375"/>
      <c r="F973" s="375"/>
      <c r="G973" s="375"/>
      <c r="H973" s="375"/>
      <c r="I973" s="375"/>
      <c r="J973" s="375"/>
    </row>
    <row r="974" spans="1:10" ht="51">
      <c r="A974" s="375" t="s">
        <v>6812</v>
      </c>
      <c r="B974" s="374" t="s">
        <v>7002</v>
      </c>
      <c r="C974" s="375" t="s">
        <v>6900</v>
      </c>
      <c r="D974" s="375"/>
      <c r="E974" s="375"/>
      <c r="F974" s="375"/>
      <c r="G974" s="375"/>
      <c r="H974" s="375"/>
      <c r="I974" s="375"/>
      <c r="J974" s="375"/>
    </row>
    <row r="975" spans="1:10" s="375" customFormat="1" ht="51">
      <c r="A975" s="375" t="s">
        <v>6813</v>
      </c>
      <c r="B975" s="374" t="s">
        <v>7003</v>
      </c>
      <c r="C975" s="375" t="s">
        <v>6901</v>
      </c>
    </row>
    <row r="976" spans="1:10" s="375" customFormat="1">
      <c r="A976" s="375" t="s">
        <v>35</v>
      </c>
      <c r="B976" s="374" t="s">
        <v>1345</v>
      </c>
      <c r="C976" s="375" t="s">
        <v>36</v>
      </c>
    </row>
    <row r="977" spans="1:4" s="375" customFormat="1">
      <c r="A977" s="375" t="s">
        <v>336</v>
      </c>
      <c r="B977" s="374" t="s">
        <v>1538</v>
      </c>
      <c r="C977" s="375" t="s">
        <v>1385</v>
      </c>
    </row>
    <row r="978" spans="1:4" s="375" customFormat="1">
      <c r="A978" s="375" t="s">
        <v>6814</v>
      </c>
      <c r="B978" s="374" t="s">
        <v>7004</v>
      </c>
      <c r="C978" s="375" t="s">
        <v>6902</v>
      </c>
    </row>
    <row r="979" spans="1:4" s="375" customFormat="1">
      <c r="A979" s="375" t="str">
        <f>"Dane zatwierdzone na "&amp;pdz</f>
        <v>Dane zatwierdzone na 31.12.2023</v>
      </c>
      <c r="B979" s="374" t="str">
        <f>"Zum "&amp;pdz&amp;" festgestellte Angaben"</f>
        <v>Zum 31.12.2023 festgestellte Angaben</v>
      </c>
      <c r="C979" s="375" t="str">
        <f>"Data approved as of "&amp;pdz</f>
        <v>Data approved as of 31.12.2023</v>
      </c>
    </row>
    <row r="980" spans="1:4" s="375" customFormat="1">
      <c r="A980" s="375" t="str">
        <f>"Przekształcone dane na "&amp;pdz</f>
        <v>Przekształcone dane na 31.12.2023</v>
      </c>
      <c r="B980" s="374" t="str">
        <f>"Zum "&amp;pdz&amp;" angepasste Angaben"</f>
        <v>Zum 31.12.2023 angepasste Angaben</v>
      </c>
      <c r="C980" s="375" t="str">
        <f>"Converted data as of "&amp;pdz</f>
        <v>Converted data as of 31.12.2023</v>
      </c>
    </row>
    <row r="981" spans="1:4" s="375" customFormat="1">
      <c r="A981" s="375" t="s">
        <v>6815</v>
      </c>
      <c r="B981" s="374" t="s">
        <v>7005</v>
      </c>
      <c r="C981" s="375" t="s">
        <v>6903</v>
      </c>
    </row>
    <row r="982" spans="1:4">
      <c r="A982" s="375" t="str">
        <f>"Dane zatwierdzone za rok "&amp;(rok-1)</f>
        <v>Dane zatwierdzone za rok 2023</v>
      </c>
      <c r="B982" s="374" t="str">
        <f>"Festgestellte Angaben für "&amp;rok-1</f>
        <v>Festgestellte Angaben für 2023</v>
      </c>
      <c r="C982" s="375" t="str">
        <f>"Approved data for "&amp;(rok-1)</f>
        <v>Approved data for 2023</v>
      </c>
    </row>
    <row r="983" spans="1:4">
      <c r="A983" s="375" t="str">
        <f>"Przekształcone dane za rok "&amp;(rok-1)</f>
        <v>Przekształcone dane za rok 2023</v>
      </c>
      <c r="B983" s="374" t="str">
        <f>"Angepasste Angaben für "&amp;rok-1</f>
        <v>Angepasste Angaben für 2023</v>
      </c>
      <c r="C983" s="375" t="str">
        <f>"Converted data for "&amp;(rok-1)</f>
        <v>Converted data for 2023</v>
      </c>
    </row>
    <row r="984" spans="1:4" ht="13.5" thickBot="1">
      <c r="A984" s="375" t="s">
        <v>6816</v>
      </c>
      <c r="B984" s="374" t="s">
        <v>7006</v>
      </c>
      <c r="C984" s="375" t="s">
        <v>6904</v>
      </c>
    </row>
    <row r="985" spans="1:4" ht="13.5" thickBot="1">
      <c r="A985" s="556" t="s">
        <v>616</v>
      </c>
      <c r="B985" s="557"/>
      <c r="C985" s="558"/>
    </row>
    <row r="986" spans="1:4" ht="25.5">
      <c r="A986" s="243" t="s">
        <v>4401</v>
      </c>
      <c r="B986" s="243" t="s">
        <v>4400</v>
      </c>
      <c r="C986" s="321" t="s">
        <v>4399</v>
      </c>
      <c r="D986" s="34"/>
    </row>
    <row r="987" spans="1:4" ht="25.5">
      <c r="A987" s="243" t="s">
        <v>638</v>
      </c>
      <c r="B987" s="45" t="s">
        <v>2246</v>
      </c>
      <c r="C987" s="321" t="s">
        <v>279</v>
      </c>
    </row>
    <row r="988" spans="1:4" ht="25.5">
      <c r="A988" s="243" t="s">
        <v>639</v>
      </c>
      <c r="B988" s="45" t="s">
        <v>2321</v>
      </c>
      <c r="C988" s="321" t="s">
        <v>1950</v>
      </c>
    </row>
    <row r="989" spans="1:4" ht="38.25">
      <c r="A989" s="243" t="s">
        <v>640</v>
      </c>
      <c r="B989" s="45" t="s">
        <v>2322</v>
      </c>
      <c r="C989" s="321" t="s">
        <v>280</v>
      </c>
      <c r="D989" s="278"/>
    </row>
    <row r="990" spans="1:4" ht="51">
      <c r="A990" s="243" t="s">
        <v>641</v>
      </c>
      <c r="B990" s="45" t="s">
        <v>2323</v>
      </c>
      <c r="C990" s="321" t="s">
        <v>355</v>
      </c>
    </row>
    <row r="991" spans="1:4">
      <c r="A991" s="243" t="s">
        <v>942</v>
      </c>
      <c r="B991" s="45" t="s">
        <v>2324</v>
      </c>
      <c r="C991" s="321" t="s">
        <v>1</v>
      </c>
    </row>
    <row r="992" spans="1:4" ht="25.5">
      <c r="A992" s="243" t="s">
        <v>617</v>
      </c>
      <c r="B992" s="45" t="s">
        <v>2325</v>
      </c>
      <c r="C992" s="321" t="s">
        <v>281</v>
      </c>
    </row>
    <row r="993" spans="1:3" ht="25.5">
      <c r="A993" s="243" t="s">
        <v>393</v>
      </c>
      <c r="B993" s="45" t="s">
        <v>2247</v>
      </c>
      <c r="C993" s="321" t="s">
        <v>282</v>
      </c>
    </row>
    <row r="994" spans="1:3" ht="25.5">
      <c r="A994" s="243" t="s">
        <v>394</v>
      </c>
      <c r="B994" s="45" t="s">
        <v>2326</v>
      </c>
      <c r="C994" s="321" t="s">
        <v>283</v>
      </c>
    </row>
    <row r="995" spans="1:3" ht="25.5">
      <c r="A995" s="243" t="s">
        <v>943</v>
      </c>
      <c r="B995" s="45" t="s">
        <v>2327</v>
      </c>
      <c r="C995" s="321" t="s">
        <v>284</v>
      </c>
    </row>
    <row r="996" spans="1:3">
      <c r="A996" s="243" t="s">
        <v>1199</v>
      </c>
      <c r="B996" s="45" t="s">
        <v>135</v>
      </c>
      <c r="C996" s="321" t="s">
        <v>1200</v>
      </c>
    </row>
    <row r="997" spans="1:3" ht="25.5" customHeight="1">
      <c r="A997" s="243" t="s">
        <v>130</v>
      </c>
      <c r="B997" s="45" t="s">
        <v>485</v>
      </c>
      <c r="C997" s="321" t="s">
        <v>277</v>
      </c>
    </row>
    <row r="998" spans="1:3" s="375" customFormat="1" ht="25.5" customHeight="1">
      <c r="A998" s="243" t="s">
        <v>1197</v>
      </c>
      <c r="B998" s="45" t="s">
        <v>487</v>
      </c>
      <c r="C998" s="321" t="s">
        <v>1198</v>
      </c>
    </row>
    <row r="999" spans="1:3" s="375" customFormat="1" ht="40.5" customHeight="1">
      <c r="A999" s="243" t="str">
        <f>"W roku obrotowym "&amp;ro&amp;" Spółka nie przeprowadzała transakcji z podmiotami powiązanymi."</f>
        <v>W roku obrotowym 2024 Spółka nie przeprowadzała transakcji z podmiotami powiązanymi.</v>
      </c>
      <c r="B999" s="45" t="str">
        <f>"Im Geschäftsjahr "&amp;ro&amp;" tätigte die Gesellschaft keine Geschäfte mit verbundenen Unternehmen."</f>
        <v>Im Geschäftsjahr 2024 tätigte die Gesellschaft keine Geschäfte mit verbundenen Unternehmen.</v>
      </c>
      <c r="C999" s="243" t="str">
        <f>"The Company did not make any transactions with related parties in the financial year "&amp;ro&amp;"."</f>
        <v>The Company did not make any transactions with related parties in the financial year 2024.</v>
      </c>
    </row>
    <row r="1000" spans="1:3" ht="38.25">
      <c r="A1000" s="375" t="str">
        <f>"W roku obrotowym "&amp;ro-1&amp;" Spółka nie przeprowadzała transakcji z podmiotami powiązanymi."</f>
        <v>W roku obrotowym 2023 Spółka nie przeprowadzała transakcji z podmiotami powiązanymi.</v>
      </c>
      <c r="B1000" s="374" t="str">
        <f>"Im Geschäftsjahr "&amp;ro-1&amp;" tätigte die Gesellschaft keine Geschäfte mit verbundenen Unternehmen."</f>
        <v>Im Geschäftsjahr 2023 tätigte die Gesellschaft keine Geschäfte mit verbundenen Unternehmen.</v>
      </c>
      <c r="C1000" s="375" t="str">
        <f>"The Company did not make any transactions with related parties in the financial year "&amp;ro-1&amp;"."</f>
        <v>The Company did not make any transactions with related parties in the financial year 2023.</v>
      </c>
    </row>
    <row r="1001" spans="1:3" ht="38.25">
      <c r="A1001" s="375" t="str">
        <f>"Zarówno w roku obrotowym "&amp;ro&amp;", jak i w roku poprzednim Spółka nie przeprowadzała transakcji z podmiotami powiązanymi."</f>
        <v>Zarówno w roku obrotowym 2024, jak i w roku poprzednim Spółka nie przeprowadzała transakcji z podmiotami powiązanymi.</v>
      </c>
      <c r="B1001" s="374" t="str">
        <f>"Die Gesellschaft tätigte weder "&amp;ro&amp;" noch im vorausgehenden Geschäftsjahr Geschäfte mit verbundenen Unternehmen."</f>
        <v>Die Gesellschaft tätigte weder 2024 noch im vorausgehenden Geschäftsjahr Geschäfte mit verbundenen Unternehmen.</v>
      </c>
      <c r="C1001" s="375" t="str">
        <f>"The Company did not make any transactions with related parties either in the financial year "&amp;ro&amp;" or in the previous year."</f>
        <v>The Company did not make any transactions with related parties either in the financial year 2024 or in the previous year.</v>
      </c>
    </row>
    <row r="1002" spans="1:3">
      <c r="A1002" s="243" t="s">
        <v>78</v>
      </c>
      <c r="B1002" s="45" t="s">
        <v>488</v>
      </c>
      <c r="C1002" s="321" t="s">
        <v>285</v>
      </c>
    </row>
    <row r="1003" spans="1:3">
      <c r="A1003" s="243" t="s">
        <v>79</v>
      </c>
      <c r="B1003" s="45" t="s">
        <v>489</v>
      </c>
      <c r="C1003" s="321" t="s">
        <v>5574</v>
      </c>
    </row>
    <row r="1004" spans="1:3">
      <c r="A1004" s="243" t="s">
        <v>80</v>
      </c>
      <c r="B1004" s="45" t="s">
        <v>490</v>
      </c>
      <c r="C1004" s="321" t="s">
        <v>286</v>
      </c>
    </row>
    <row r="1005" spans="1:3">
      <c r="A1005" s="243" t="s">
        <v>81</v>
      </c>
      <c r="B1005" s="45" t="s">
        <v>491</v>
      </c>
      <c r="C1005" s="321" t="s">
        <v>287</v>
      </c>
    </row>
    <row r="1006" spans="1:3">
      <c r="A1006" s="243" t="s">
        <v>82</v>
      </c>
      <c r="B1006" s="45" t="s">
        <v>492</v>
      </c>
      <c r="C1006" s="321" t="s">
        <v>288</v>
      </c>
    </row>
    <row r="1007" spans="1:3">
      <c r="A1007" s="243" t="s">
        <v>4294</v>
      </c>
      <c r="B1007" s="45" t="s">
        <v>4308</v>
      </c>
      <c r="C1007" s="321" t="s">
        <v>4301</v>
      </c>
    </row>
    <row r="1008" spans="1:3">
      <c r="A1008" s="243" t="s">
        <v>1416</v>
      </c>
      <c r="B1008" s="45" t="s">
        <v>4309</v>
      </c>
      <c r="C1008" s="321" t="s">
        <v>1390</v>
      </c>
    </row>
    <row r="1009" spans="1:4">
      <c r="A1009" s="243" t="s">
        <v>4295</v>
      </c>
      <c r="B1009" s="45" t="s">
        <v>4310</v>
      </c>
      <c r="C1009" s="321" t="s">
        <v>4302</v>
      </c>
    </row>
    <row r="1010" spans="1:4">
      <c r="A1010" s="243" t="s">
        <v>4296</v>
      </c>
      <c r="B1010" s="45" t="s">
        <v>4311</v>
      </c>
      <c r="C1010" s="321" t="s">
        <v>4303</v>
      </c>
    </row>
    <row r="1011" spans="1:4">
      <c r="A1011" s="243" t="s">
        <v>4297</v>
      </c>
      <c r="B1011" s="45" t="s">
        <v>382</v>
      </c>
      <c r="C1011" s="321" t="s">
        <v>4304</v>
      </c>
    </row>
    <row r="1012" spans="1:4">
      <c r="A1012" s="243" t="s">
        <v>4298</v>
      </c>
      <c r="B1012" s="45" t="s">
        <v>4312</v>
      </c>
      <c r="C1012" s="321" t="s">
        <v>4305</v>
      </c>
    </row>
    <row r="1013" spans="1:4">
      <c r="A1013" s="243" t="s">
        <v>4299</v>
      </c>
      <c r="B1013" s="45" t="s">
        <v>4313</v>
      </c>
      <c r="C1013" s="321" t="s">
        <v>4306</v>
      </c>
    </row>
    <row r="1014" spans="1:4">
      <c r="A1014" s="243" t="s">
        <v>4300</v>
      </c>
      <c r="B1014" s="45" t="s">
        <v>4314</v>
      </c>
      <c r="C1014" s="321" t="s">
        <v>4307</v>
      </c>
      <c r="D1014" s="34"/>
    </row>
    <row r="1015" spans="1:4" ht="51">
      <c r="A1015" s="243" t="s">
        <v>2094</v>
      </c>
      <c r="B1015" s="45" t="s">
        <v>2328</v>
      </c>
      <c r="C1015" s="321" t="s">
        <v>5546</v>
      </c>
      <c r="D1015" s="34"/>
    </row>
    <row r="1016" spans="1:4">
      <c r="A1016" s="243" t="s">
        <v>629</v>
      </c>
      <c r="B1016" s="45" t="s">
        <v>136</v>
      </c>
      <c r="C1016" s="321" t="s">
        <v>631</v>
      </c>
      <c r="D1016" s="34"/>
    </row>
    <row r="1017" spans="1:4">
      <c r="A1017" s="243" t="s">
        <v>630</v>
      </c>
      <c r="B1017" s="45" t="s">
        <v>549</v>
      </c>
      <c r="C1017" s="321" t="s">
        <v>632</v>
      </c>
      <c r="D1017" s="34"/>
    </row>
    <row r="1018" spans="1:4">
      <c r="A1018" s="243" t="s">
        <v>83</v>
      </c>
      <c r="B1018" s="45" t="s">
        <v>5633</v>
      </c>
      <c r="C1018" s="321" t="s">
        <v>1951</v>
      </c>
    </row>
    <row r="1019" spans="1:4" ht="25.5">
      <c r="A1019" s="243" t="s">
        <v>84</v>
      </c>
      <c r="B1019" s="45" t="s">
        <v>5634</v>
      </c>
      <c r="C1019" s="321" t="s">
        <v>633</v>
      </c>
    </row>
    <row r="1020" spans="1:4" ht="25.5">
      <c r="A1020" s="243" t="s">
        <v>362</v>
      </c>
      <c r="B1020" s="45" t="s">
        <v>5711</v>
      </c>
      <c r="C1020" s="321" t="s">
        <v>1266</v>
      </c>
      <c r="D1020" s="284"/>
    </row>
    <row r="1021" spans="1:4" ht="51">
      <c r="A1021" s="243" t="s">
        <v>1475</v>
      </c>
      <c r="B1021" s="45" t="s">
        <v>1010</v>
      </c>
      <c r="C1021" s="321" t="s">
        <v>634</v>
      </c>
      <c r="D1021" s="36"/>
    </row>
    <row r="1022" spans="1:4" ht="38.25">
      <c r="A1022" s="243" t="s">
        <v>1572</v>
      </c>
      <c r="B1022" s="45" t="s">
        <v>2329</v>
      </c>
      <c r="C1022" s="325" t="s">
        <v>1285</v>
      </c>
      <c r="D1022" s="36"/>
    </row>
    <row r="1023" spans="1:4" ht="51">
      <c r="A1023" s="243" t="s">
        <v>2103</v>
      </c>
      <c r="B1023" s="45" t="s">
        <v>5635</v>
      </c>
      <c r="C1023" s="325" t="s">
        <v>1952</v>
      </c>
      <c r="D1023" s="36"/>
    </row>
    <row r="1024" spans="1:4" ht="63.75">
      <c r="A1024" s="243" t="s">
        <v>5615</v>
      </c>
      <c r="B1024" s="45" t="s">
        <v>2248</v>
      </c>
      <c r="C1024" s="325" t="s">
        <v>356</v>
      </c>
      <c r="D1024" s="36"/>
    </row>
    <row r="1025" spans="1:5" ht="38.25">
      <c r="A1025" s="284" t="s">
        <v>2141</v>
      </c>
      <c r="B1025" s="242" t="s">
        <v>2249</v>
      </c>
      <c r="C1025" s="325" t="s">
        <v>2371</v>
      </c>
      <c r="D1025" s="36"/>
    </row>
    <row r="1026" spans="1:5" ht="38.25">
      <c r="A1026" s="243" t="s">
        <v>1964</v>
      </c>
      <c r="B1026" s="45" t="s">
        <v>1738</v>
      </c>
      <c r="C1026" s="325" t="s">
        <v>1967</v>
      </c>
      <c r="D1026" s="36"/>
    </row>
    <row r="1027" spans="1:5" ht="25.5">
      <c r="A1027" s="243" t="s">
        <v>1718</v>
      </c>
      <c r="B1027" s="48" t="s">
        <v>1730</v>
      </c>
      <c r="C1027" s="247" t="s">
        <v>1877</v>
      </c>
      <c r="D1027" s="36"/>
    </row>
    <row r="1028" spans="1:5">
      <c r="A1028" s="243" t="s">
        <v>1719</v>
      </c>
      <c r="B1028" s="48" t="s">
        <v>1731</v>
      </c>
      <c r="C1028" s="247" t="s">
        <v>1878</v>
      </c>
      <c r="D1028" s="247"/>
    </row>
    <row r="1029" spans="1:5" ht="13.5" thickBot="1">
      <c r="A1029" s="243" t="s">
        <v>1720</v>
      </c>
      <c r="B1029" s="48" t="s">
        <v>1732</v>
      </c>
      <c r="C1029" s="247" t="s">
        <v>5575</v>
      </c>
      <c r="D1029" s="247"/>
    </row>
    <row r="1030" spans="1:5" ht="13.5" thickBot="1">
      <c r="A1030" s="556" t="s">
        <v>395</v>
      </c>
      <c r="B1030" s="557"/>
      <c r="C1030" s="558"/>
      <c r="D1030" s="247"/>
    </row>
    <row r="1031" spans="1:5" ht="38.25">
      <c r="A1031" s="243" t="s">
        <v>1272</v>
      </c>
      <c r="B1031" s="45" t="s">
        <v>2250</v>
      </c>
      <c r="C1031" s="243" t="s">
        <v>1961</v>
      </c>
      <c r="D1031" s="247"/>
    </row>
    <row r="1032" spans="1:5" ht="40.5" customHeight="1">
      <c r="A1032" s="243" t="s">
        <v>2117</v>
      </c>
      <c r="B1032" s="45" t="s">
        <v>2118</v>
      </c>
      <c r="C1032" s="243" t="s">
        <v>2119</v>
      </c>
    </row>
    <row r="1033" spans="1:5" ht="25.5">
      <c r="A1033" s="243" t="s">
        <v>5275</v>
      </c>
      <c r="B1033" s="45" t="s">
        <v>5470</v>
      </c>
      <c r="C1033" s="243" t="s">
        <v>5395</v>
      </c>
    </row>
    <row r="1034" spans="1:5">
      <c r="A1034" s="243" t="s">
        <v>1275</v>
      </c>
      <c r="B1034" s="320" t="s">
        <v>136</v>
      </c>
      <c r="C1034" s="321" t="s">
        <v>1276</v>
      </c>
    </row>
    <row r="1035" spans="1:5" ht="25.5">
      <c r="A1035" s="243" t="s">
        <v>1277</v>
      </c>
      <c r="B1035" s="320" t="s">
        <v>137</v>
      </c>
      <c r="C1035" s="321" t="s">
        <v>5576</v>
      </c>
    </row>
    <row r="1036" spans="1:5" ht="25.5">
      <c r="A1036" s="243" t="s">
        <v>1273</v>
      </c>
      <c r="B1036" s="320" t="s">
        <v>2330</v>
      </c>
      <c r="C1036" s="321" t="s">
        <v>1274</v>
      </c>
      <c r="E1036" s="34"/>
    </row>
    <row r="1037" spans="1:5">
      <c r="A1037" s="243" t="s">
        <v>1457</v>
      </c>
      <c r="B1037" s="320" t="s">
        <v>1747</v>
      </c>
      <c r="C1037" s="321" t="s">
        <v>1286</v>
      </c>
      <c r="D1037" s="34"/>
    </row>
    <row r="1038" spans="1:5">
      <c r="A1038" s="243" t="s">
        <v>22</v>
      </c>
      <c r="B1038" s="320" t="s">
        <v>2251</v>
      </c>
      <c r="C1038" s="321" t="s">
        <v>289</v>
      </c>
    </row>
    <row r="1039" spans="1:5">
      <c r="A1039" s="243" t="s">
        <v>1458</v>
      </c>
      <c r="B1039" s="320" t="s">
        <v>1748</v>
      </c>
      <c r="C1039" s="321" t="s">
        <v>21</v>
      </c>
    </row>
    <row r="1040" spans="1:5" ht="38.25">
      <c r="A1040" s="243" t="s">
        <v>2420</v>
      </c>
      <c r="B1040" s="320" t="s">
        <v>138</v>
      </c>
      <c r="C1040" s="321" t="s">
        <v>1962</v>
      </c>
    </row>
    <row r="1041" spans="1:4">
      <c r="A1041" s="243" t="s">
        <v>396</v>
      </c>
      <c r="B1041" s="320" t="s">
        <v>1746</v>
      </c>
      <c r="C1041" s="321" t="s">
        <v>5577</v>
      </c>
    </row>
    <row r="1042" spans="1:4" ht="38.25">
      <c r="A1042" s="243" t="s">
        <v>397</v>
      </c>
      <c r="B1042" s="320" t="s">
        <v>2252</v>
      </c>
      <c r="C1042" s="321" t="s">
        <v>290</v>
      </c>
    </row>
    <row r="1043" spans="1:4">
      <c r="A1043" s="243" t="s">
        <v>952</v>
      </c>
      <c r="B1043" s="320" t="s">
        <v>684</v>
      </c>
      <c r="C1043" s="321" t="s">
        <v>569</v>
      </c>
    </row>
    <row r="1044" spans="1:4">
      <c r="A1044" s="243" t="s">
        <v>1459</v>
      </c>
      <c r="B1044" s="320" t="s">
        <v>561</v>
      </c>
      <c r="C1044" s="321" t="s">
        <v>291</v>
      </c>
    </row>
    <row r="1045" spans="1:4">
      <c r="A1045" s="243" t="s">
        <v>398</v>
      </c>
      <c r="B1045" s="320" t="s">
        <v>562</v>
      </c>
      <c r="C1045" s="321" t="s">
        <v>578</v>
      </c>
    </row>
    <row r="1046" spans="1:4">
      <c r="A1046" s="243" t="s">
        <v>399</v>
      </c>
      <c r="B1046" s="320" t="s">
        <v>563</v>
      </c>
      <c r="C1046" s="321" t="s">
        <v>292</v>
      </c>
    </row>
    <row r="1047" spans="1:4">
      <c r="A1047" s="243" t="s">
        <v>1893</v>
      </c>
      <c r="B1047" s="320" t="s">
        <v>1894</v>
      </c>
      <c r="C1047" s="321" t="s">
        <v>1953</v>
      </c>
    </row>
    <row r="1048" spans="1:4">
      <c r="A1048" s="243" t="s">
        <v>1460</v>
      </c>
      <c r="B1048" s="320" t="s">
        <v>564</v>
      </c>
      <c r="C1048" s="321" t="s">
        <v>23</v>
      </c>
    </row>
    <row r="1049" spans="1:4" ht="25.5">
      <c r="A1049" s="176" t="s">
        <v>5690</v>
      </c>
      <c r="B1049" s="320" t="s">
        <v>5700</v>
      </c>
      <c r="C1049" s="321" t="s">
        <v>5693</v>
      </c>
    </row>
    <row r="1050" spans="1:4" ht="25.5">
      <c r="A1050" s="176" t="s">
        <v>5691</v>
      </c>
      <c r="B1050" s="320" t="s">
        <v>5701</v>
      </c>
      <c r="C1050" s="321" t="s">
        <v>5694</v>
      </c>
    </row>
    <row r="1051" spans="1:4">
      <c r="A1051" s="176" t="s">
        <v>5692</v>
      </c>
      <c r="B1051" s="320" t="s">
        <v>5702</v>
      </c>
      <c r="C1051" s="321" t="s">
        <v>5695</v>
      </c>
    </row>
    <row r="1052" spans="1:4" ht="25.5">
      <c r="A1052" s="243" t="s">
        <v>5697</v>
      </c>
      <c r="B1052" s="320" t="s">
        <v>5703</v>
      </c>
      <c r="C1052" s="321" t="s">
        <v>5696</v>
      </c>
    </row>
    <row r="1053" spans="1:4" ht="26.25" thickBot="1">
      <c r="A1053" s="243" t="s">
        <v>6967</v>
      </c>
      <c r="B1053" s="320" t="s">
        <v>5704</v>
      </c>
      <c r="C1053" s="321" t="s">
        <v>6968</v>
      </c>
      <c r="D1053" s="292"/>
    </row>
    <row r="1054" spans="1:4" ht="13.5" thickBot="1">
      <c r="A1054" s="556" t="s">
        <v>885</v>
      </c>
      <c r="B1054" s="557"/>
      <c r="C1054" s="558"/>
      <c r="D1054" s="292"/>
    </row>
    <row r="1055" spans="1:4" ht="127.5">
      <c r="A1055" s="243" t="s">
        <v>2104</v>
      </c>
      <c r="B1055" s="45" t="s">
        <v>2331</v>
      </c>
      <c r="C1055" s="321" t="s">
        <v>5512</v>
      </c>
    </row>
    <row r="1056" spans="1:4" ht="39" thickBot="1">
      <c r="A1056" s="243" t="s">
        <v>5357</v>
      </c>
      <c r="B1056" s="45" t="s">
        <v>5608</v>
      </c>
      <c r="C1056" s="321" t="s">
        <v>5578</v>
      </c>
    </row>
    <row r="1057" spans="1:10" ht="73.5" customHeight="1" thickBot="1">
      <c r="A1057" s="556" t="s">
        <v>1223</v>
      </c>
      <c r="B1057" s="557"/>
      <c r="C1057" s="558"/>
    </row>
    <row r="1058" spans="1:10" ht="63.75">
      <c r="A1058" s="243" t="s">
        <v>2120</v>
      </c>
      <c r="B1058" s="320" t="s">
        <v>2332</v>
      </c>
      <c r="C1058" s="321" t="s">
        <v>2372</v>
      </c>
    </row>
    <row r="1059" spans="1:10" ht="63.75">
      <c r="A1059" s="375" t="str">
        <f>"Informacje uzupełniające dotyczące przyszłych opłat leasingowych oraz opłat z tytułu najmu lub dzierżawy, według stanu na "&amp;dzb&amp;", wynikające z zawartych umów ważnych na dzień bilansowy"</f>
        <v>Informacje uzupełniające dotyczące przyszłych opłat leasingowych oraz opłat z tytułu najmu lub dzierżawy, według stanu na 31.12.2024, wynikające z zawartych umów ważnych na dzień bilansowy</v>
      </c>
      <c r="B1059" s="320" t="str">
        <f>"Ergänzende Informationen über künftige Leasinggebühren sowie Gebühren aus Miete oder Pacht, nach dem Stand zum "&amp;dzb&amp;", die sich aus den geschlossenen und zum Bilanzstichtag gültigen Verträgen ergeben."</f>
        <v>Ergänzende Informationen über künftige Leasinggebühren sowie Gebühren aus Miete oder Pacht, nach dem Stand zum 31.12.2024, die sich aus den geschlossenen und zum Bilanzstichtag gültigen Verträgen ergeben.</v>
      </c>
      <c r="C1059" s="375" t="str">
        <f>"Additional information on future lease instalments and fees under leasehold or rental, as of "&amp;dzb&amp;", arising from contracts and agreements in force as of the balance sheet date"</f>
        <v>Additional information on future lease instalments and fees under leasehold or rental, as of 31.12.2024, arising from contracts and agreements in force as of the balance sheet date</v>
      </c>
    </row>
    <row r="1060" spans="1:10" ht="89.25">
      <c r="A1060" s="375" t="s">
        <v>6809</v>
      </c>
      <c r="B1060" s="388" t="s">
        <v>7007</v>
      </c>
      <c r="C1060" s="375" t="s">
        <v>6905</v>
      </c>
    </row>
    <row r="1061" spans="1:10">
      <c r="A1061" s="243" t="s">
        <v>5302</v>
      </c>
      <c r="B1061" s="320" t="s">
        <v>5451</v>
      </c>
      <c r="C1061" s="321" t="s">
        <v>5375</v>
      </c>
    </row>
    <row r="1062" spans="1:10" ht="25.5">
      <c r="A1062" s="375" t="s">
        <v>6805</v>
      </c>
      <c r="B1062" s="375" t="s">
        <v>7008</v>
      </c>
      <c r="C1062" s="321" t="s">
        <v>6906</v>
      </c>
    </row>
    <row r="1063" spans="1:10">
      <c r="A1063" s="375" t="s">
        <v>8716</v>
      </c>
      <c r="B1063" s="375" t="s">
        <v>8717</v>
      </c>
      <c r="C1063" s="321" t="s">
        <v>8718</v>
      </c>
    </row>
    <row r="1064" spans="1:10">
      <c r="A1064" s="375" t="s">
        <v>6801</v>
      </c>
      <c r="B1064" s="375" t="s">
        <v>7009</v>
      </c>
      <c r="C1064" s="321" t="s">
        <v>6907</v>
      </c>
    </row>
    <row r="1065" spans="1:10">
      <c r="A1065" s="375" t="s">
        <v>6802</v>
      </c>
      <c r="B1065" s="375" t="s">
        <v>7010</v>
      </c>
      <c r="C1065" s="321" t="s">
        <v>6908</v>
      </c>
    </row>
    <row r="1066" spans="1:10">
      <c r="A1066" s="375" t="s">
        <v>6803</v>
      </c>
      <c r="B1066" s="375" t="s">
        <v>7011</v>
      </c>
      <c r="C1066" s="321" t="s">
        <v>6909</v>
      </c>
    </row>
    <row r="1067" spans="1:10">
      <c r="A1067" s="375" t="s">
        <v>6804</v>
      </c>
      <c r="B1067" s="284" t="s">
        <v>7012</v>
      </c>
      <c r="C1067" s="321" t="s">
        <v>6910</v>
      </c>
    </row>
    <row r="1068" spans="1:10" ht="90.75" customHeight="1" thickBot="1">
      <c r="A1068" s="247" t="s">
        <v>6806</v>
      </c>
      <c r="B1068" s="375" t="s">
        <v>6807</v>
      </c>
      <c r="C1068" s="243" t="s">
        <v>6808</v>
      </c>
      <c r="D1068" s="262"/>
      <c r="E1068" s="262"/>
      <c r="F1068" s="262"/>
      <c r="G1068" s="262"/>
      <c r="H1068" s="262"/>
      <c r="I1068" s="262"/>
      <c r="J1068" s="262"/>
    </row>
    <row r="1069" spans="1:10" ht="45" customHeight="1" thickBot="1">
      <c r="A1069" s="556" t="s">
        <v>6777</v>
      </c>
      <c r="B1069" s="557"/>
      <c r="C1069" s="558"/>
    </row>
    <row r="1070" spans="1:10" ht="102">
      <c r="A1070" s="243" t="s">
        <v>5276</v>
      </c>
      <c r="B1070" s="360" t="s">
        <v>5471</v>
      </c>
      <c r="C1070" s="361" t="s">
        <v>5396</v>
      </c>
    </row>
    <row r="1071" spans="1:10" ht="25.5" customHeight="1">
      <c r="A1071" s="243" t="s">
        <v>5277</v>
      </c>
      <c r="B1071" s="45" t="s">
        <v>5472</v>
      </c>
      <c r="C1071" s="358" t="s">
        <v>5397</v>
      </c>
    </row>
    <row r="1072" spans="1:10" ht="25.5" customHeight="1">
      <c r="A1072" s="243" t="s">
        <v>5278</v>
      </c>
      <c r="B1072" s="45" t="s">
        <v>5473</v>
      </c>
      <c r="C1072" s="358" t="s">
        <v>5398</v>
      </c>
    </row>
    <row r="1073" spans="1:3" ht="25.5" customHeight="1">
      <c r="A1073" s="45" t="s">
        <v>5296</v>
      </c>
      <c r="B1073" s="243" t="s">
        <v>5474</v>
      </c>
      <c r="C1073" s="358" t="s">
        <v>5399</v>
      </c>
    </row>
    <row r="1074" spans="1:3" ht="25.5" customHeight="1">
      <c r="A1074" s="243" t="s">
        <v>5280</v>
      </c>
      <c r="B1074" s="243" t="s">
        <v>5475</v>
      </c>
      <c r="C1074" s="358" t="s">
        <v>5400</v>
      </c>
    </row>
    <row r="1075" spans="1:3" ht="25.5" customHeight="1">
      <c r="A1075" s="243" t="s">
        <v>5282</v>
      </c>
      <c r="B1075" s="243" t="s">
        <v>5476</v>
      </c>
      <c r="C1075" s="243" t="s">
        <v>5401</v>
      </c>
    </row>
    <row r="1076" spans="1:3" ht="38.25" customHeight="1">
      <c r="A1076" s="45" t="s">
        <v>5283</v>
      </c>
      <c r="B1076" s="243" t="s">
        <v>5477</v>
      </c>
      <c r="C1076" s="243" t="s">
        <v>5402</v>
      </c>
    </row>
    <row r="1077" spans="1:3" ht="25.5">
      <c r="A1077" s="45" t="s">
        <v>5284</v>
      </c>
      <c r="B1077" s="243" t="s">
        <v>5478</v>
      </c>
      <c r="C1077" s="243" t="s">
        <v>5403</v>
      </c>
    </row>
    <row r="1078" spans="1:3" ht="38.25">
      <c r="A1078" s="243" t="s">
        <v>5285</v>
      </c>
      <c r="B1078" s="243" t="s">
        <v>5479</v>
      </c>
      <c r="C1078" s="243" t="s">
        <v>5404</v>
      </c>
    </row>
    <row r="1079" spans="1:3" ht="38.25">
      <c r="A1079" s="45" t="s">
        <v>5286</v>
      </c>
      <c r="B1079" s="243" t="s">
        <v>5480</v>
      </c>
      <c r="C1079" s="357" t="s">
        <v>5405</v>
      </c>
    </row>
    <row r="1080" spans="1:3">
      <c r="A1080" s="374" t="s">
        <v>6781</v>
      </c>
      <c r="B1080" s="375" t="s">
        <v>7013</v>
      </c>
      <c r="C1080" s="357" t="s">
        <v>6911</v>
      </c>
    </row>
    <row r="1081" spans="1:3">
      <c r="A1081" s="374" t="s">
        <v>4299</v>
      </c>
      <c r="B1081" s="375" t="s">
        <v>7014</v>
      </c>
      <c r="C1081" s="357" t="s">
        <v>4305</v>
      </c>
    </row>
    <row r="1082" spans="1:3">
      <c r="A1082" s="374" t="s">
        <v>6782</v>
      </c>
      <c r="B1082" s="375" t="s">
        <v>7015</v>
      </c>
      <c r="C1082" s="375" t="s">
        <v>6912</v>
      </c>
    </row>
    <row r="1083" spans="1:3">
      <c r="A1083" s="374" t="s">
        <v>6783</v>
      </c>
      <c r="B1083" s="375" t="s">
        <v>7016</v>
      </c>
      <c r="C1083" s="357" t="s">
        <v>6913</v>
      </c>
    </row>
    <row r="1084" spans="1:3">
      <c r="A1084" s="374" t="s">
        <v>6784</v>
      </c>
      <c r="B1084" s="375" t="s">
        <v>7017</v>
      </c>
      <c r="C1084" s="357" t="s">
        <v>6914</v>
      </c>
    </row>
    <row r="1085" spans="1:3">
      <c r="A1085" s="374" t="s">
        <v>6785</v>
      </c>
      <c r="B1085" s="375" t="s">
        <v>7018</v>
      </c>
      <c r="C1085" s="357" t="s">
        <v>6915</v>
      </c>
    </row>
    <row r="1086" spans="1:3" ht="25.5">
      <c r="A1086" s="375" t="s">
        <v>6787</v>
      </c>
      <c r="B1086" s="375" t="s">
        <v>7019</v>
      </c>
      <c r="C1086" s="357" t="s">
        <v>6916</v>
      </c>
    </row>
    <row r="1087" spans="1:3" ht="51">
      <c r="A1087" s="243" t="s">
        <v>5287</v>
      </c>
      <c r="B1087" s="243" t="s">
        <v>5481</v>
      </c>
      <c r="C1087" s="362" t="s">
        <v>5406</v>
      </c>
    </row>
    <row r="1088" spans="1:3" ht="38.25">
      <c r="A1088" s="243" t="s">
        <v>5288</v>
      </c>
      <c r="B1088" s="243" t="s">
        <v>5482</v>
      </c>
      <c r="C1088" s="362" t="s">
        <v>5407</v>
      </c>
    </row>
    <row r="1089" spans="1:3" ht="25.5">
      <c r="A1089" s="243" t="s">
        <v>5289</v>
      </c>
      <c r="B1089" s="243" t="s">
        <v>5483</v>
      </c>
      <c r="C1089" s="362" t="s">
        <v>5408</v>
      </c>
    </row>
    <row r="1090" spans="1:3" ht="25.5">
      <c r="A1090" s="243" t="s">
        <v>5290</v>
      </c>
      <c r="B1090" s="243" t="s">
        <v>5484</v>
      </c>
      <c r="C1090" s="311" t="s">
        <v>5409</v>
      </c>
    </row>
    <row r="1091" spans="1:3">
      <c r="A1091" s="243" t="s">
        <v>5291</v>
      </c>
      <c r="B1091" s="243" t="s">
        <v>5485</v>
      </c>
      <c r="C1091" s="311" t="s">
        <v>5410</v>
      </c>
    </row>
    <row r="1092" spans="1:3">
      <c r="A1092" s="243" t="s">
        <v>5292</v>
      </c>
      <c r="B1092" s="243" t="s">
        <v>5486</v>
      </c>
      <c r="C1092" s="311" t="s">
        <v>40</v>
      </c>
    </row>
    <row r="1093" spans="1:3" ht="24.75" customHeight="1">
      <c r="A1093" s="243" t="s">
        <v>5293</v>
      </c>
      <c r="B1093" s="243" t="s">
        <v>5487</v>
      </c>
      <c r="C1093" s="311" t="s">
        <v>5411</v>
      </c>
    </row>
    <row r="1094" spans="1:3" ht="105" customHeight="1">
      <c r="A1094" s="243" t="s">
        <v>5294</v>
      </c>
      <c r="B1094" s="243" t="s">
        <v>5488</v>
      </c>
      <c r="C1094" s="361" t="s">
        <v>5412</v>
      </c>
    </row>
    <row r="1095" spans="1:3" s="375" customFormat="1" ht="105" customHeight="1">
      <c r="A1095" s="243" t="s">
        <v>5295</v>
      </c>
      <c r="B1095" s="45" t="s">
        <v>5489</v>
      </c>
      <c r="C1095" s="311" t="s">
        <v>5413</v>
      </c>
    </row>
    <row r="1096" spans="1:3" ht="127.5">
      <c r="A1096" s="375" t="s">
        <v>6788</v>
      </c>
      <c r="B1096" s="358" t="s">
        <v>7020</v>
      </c>
      <c r="C1096" s="311" t="s">
        <v>6917</v>
      </c>
    </row>
    <row r="1097" spans="1:3" ht="127.5">
      <c r="A1097" s="375" t="s">
        <v>6788</v>
      </c>
      <c r="B1097" s="358" t="s">
        <v>7038</v>
      </c>
      <c r="C1097" s="311" t="s">
        <v>6917</v>
      </c>
    </row>
    <row r="1098" spans="1:3" ht="38.25">
      <c r="A1098" s="375" t="s">
        <v>6789</v>
      </c>
      <c r="B1098" s="357" t="s">
        <v>7021</v>
      </c>
      <c r="C1098" s="311" t="s">
        <v>6918</v>
      </c>
    </row>
    <row r="1099" spans="1:3">
      <c r="A1099" s="284" t="s">
        <v>6790</v>
      </c>
      <c r="B1099" s="242" t="s">
        <v>6794</v>
      </c>
      <c r="C1099" s="313" t="s">
        <v>6797</v>
      </c>
    </row>
    <row r="1100" spans="1:3">
      <c r="A1100" s="284" t="s">
        <v>6791</v>
      </c>
      <c r="B1100" s="242" t="s">
        <v>6795</v>
      </c>
      <c r="C1100" s="313" t="s">
        <v>6798</v>
      </c>
    </row>
    <row r="1101" spans="1:3">
      <c r="A1101" s="284" t="s">
        <v>6792</v>
      </c>
      <c r="B1101" s="242" t="s">
        <v>6796</v>
      </c>
      <c r="C1101" s="313" t="s">
        <v>6799</v>
      </c>
    </row>
    <row r="1102" spans="1:3">
      <c r="A1102" s="284" t="s">
        <v>6793</v>
      </c>
      <c r="B1102" s="242" t="s">
        <v>7022</v>
      </c>
      <c r="C1102" s="313" t="s">
        <v>6919</v>
      </c>
    </row>
    <row r="1103" spans="1:3" ht="38.25">
      <c r="A1103" s="243" t="s">
        <v>5279</v>
      </c>
      <c r="B1103" s="45" t="s">
        <v>5490</v>
      </c>
      <c r="C1103" s="361" t="s">
        <v>5414</v>
      </c>
    </row>
    <row r="1104" spans="1:3">
      <c r="A1104" s="243" t="s">
        <v>5281</v>
      </c>
      <c r="B1104" s="45" t="s">
        <v>5491</v>
      </c>
      <c r="C1104" s="361" t="s">
        <v>5415</v>
      </c>
    </row>
    <row r="1105" spans="1:11">
      <c r="A1105" s="243" t="s">
        <v>5302</v>
      </c>
      <c r="B1105" s="45" t="s">
        <v>5451</v>
      </c>
      <c r="C1105" s="361" t="s">
        <v>5375</v>
      </c>
    </row>
    <row r="1106" spans="1:11" s="375" customFormat="1">
      <c r="A1106" s="243" t="s">
        <v>5297</v>
      </c>
      <c r="B1106" s="45" t="s">
        <v>5492</v>
      </c>
      <c r="C1106" s="361" t="s">
        <v>5416</v>
      </c>
    </row>
    <row r="1107" spans="1:11">
      <c r="A1107" s="243" t="str">
        <f>"Wartość zobowiązania na "&amp;dzb</f>
        <v>Wartość zobowiązania na 31.12.2024</v>
      </c>
      <c r="B1107" s="45" t="str">
        <f>"Wert der Verbindlichkeit zum "&amp;dzb</f>
        <v>Wert der Verbindlichkeit zum 31.12.2024</v>
      </c>
      <c r="C1107" s="361" t="str">
        <f>"Liability as of "&amp;dzb</f>
        <v>Liability as of 31.12.2024</v>
      </c>
    </row>
    <row r="1108" spans="1:11">
      <c r="A1108" s="375" t="str">
        <f>"Wartość zobowiązania na "&amp;pdz</f>
        <v>Wartość zobowiązania na 31.12.2023</v>
      </c>
      <c r="B1108" s="374" t="str">
        <f>"Wert der Verbindlichkeit zum "&amp;pdz</f>
        <v>Wert der Verbindlichkeit zum 31.12.2023</v>
      </c>
      <c r="C1108" s="361" t="str">
        <f>"Liability as of "&amp;pdz</f>
        <v>Liability as of 31.12.2023</v>
      </c>
    </row>
    <row r="1109" spans="1:11">
      <c r="A1109" s="243" t="s">
        <v>5298</v>
      </c>
      <c r="B1109" s="45" t="s">
        <v>5493</v>
      </c>
      <c r="C1109" s="361" t="s">
        <v>5417</v>
      </c>
    </row>
    <row r="1110" spans="1:11">
      <c r="A1110" s="243" t="s">
        <v>5299</v>
      </c>
      <c r="B1110" s="45" t="s">
        <v>5494</v>
      </c>
      <c r="C1110" s="361" t="s">
        <v>5418</v>
      </c>
    </row>
    <row r="1111" spans="1:11">
      <c r="A1111" s="243" t="s">
        <v>5300</v>
      </c>
      <c r="B1111" s="45" t="s">
        <v>5495</v>
      </c>
      <c r="C1111" s="361" t="s">
        <v>5419</v>
      </c>
    </row>
    <row r="1112" spans="1:11" ht="15">
      <c r="A1112" s="243" t="s">
        <v>5301</v>
      </c>
      <c r="B1112" s="45" t="s">
        <v>5496</v>
      </c>
      <c r="C1112" s="361" t="s">
        <v>5420</v>
      </c>
      <c r="D1112" s="363"/>
      <c r="E1112" s="364"/>
      <c r="F1112" s="365"/>
      <c r="G1112" s="365"/>
      <c r="H1112" s="365"/>
      <c r="I1112" s="365"/>
      <c r="J1112" s="365"/>
      <c r="K1112" s="365"/>
    </row>
    <row r="1113" spans="1:11" ht="17.25" customHeight="1">
      <c r="A1113" s="243" t="s">
        <v>5303</v>
      </c>
      <c r="B1113" s="45" t="s">
        <v>5497</v>
      </c>
      <c r="C1113" s="311" t="s">
        <v>5421</v>
      </c>
      <c r="D1113" s="366"/>
      <c r="E1113" s="365"/>
      <c r="F1113" s="365"/>
      <c r="G1113" s="365"/>
      <c r="H1113" s="365"/>
      <c r="I1113" s="365"/>
      <c r="J1113" s="365"/>
      <c r="K1113" s="365"/>
    </row>
    <row r="1114" spans="1:11">
      <c r="A1114" s="243" t="s">
        <v>5304</v>
      </c>
      <c r="B1114" s="45" t="s">
        <v>5498</v>
      </c>
      <c r="C1114" s="311" t="s">
        <v>5422</v>
      </c>
      <c r="D1114" s="367"/>
      <c r="E1114" s="367"/>
      <c r="F1114" s="367"/>
      <c r="G1114" s="367"/>
      <c r="H1114" s="367"/>
      <c r="I1114" s="367"/>
      <c r="J1114" s="367"/>
      <c r="K1114" s="367"/>
    </row>
    <row r="1115" spans="1:11" ht="25.5">
      <c r="A1115" s="375" t="s">
        <v>6786</v>
      </c>
      <c r="B1115" s="374" t="s">
        <v>7023</v>
      </c>
      <c r="C1115" s="311" t="s">
        <v>6920</v>
      </c>
      <c r="D1115" s="367"/>
      <c r="E1115" s="367"/>
      <c r="F1115" s="367"/>
      <c r="G1115" s="367"/>
      <c r="H1115" s="367"/>
      <c r="I1115" s="367"/>
      <c r="J1115" s="367"/>
      <c r="K1115" s="367"/>
    </row>
    <row r="1116" spans="1:11">
      <c r="A1116" s="243" t="s">
        <v>5305</v>
      </c>
      <c r="B1116" s="45" t="s">
        <v>5499</v>
      </c>
      <c r="C1116" s="311" t="s">
        <v>5423</v>
      </c>
      <c r="D1116" s="368"/>
      <c r="E1116" s="368"/>
      <c r="F1116" s="368"/>
      <c r="G1116" s="368"/>
      <c r="H1116" s="368"/>
      <c r="I1116" s="368"/>
      <c r="J1116" s="368"/>
      <c r="K1116" s="368"/>
    </row>
    <row r="1117" spans="1:11">
      <c r="A1117" s="243" t="s">
        <v>5306</v>
      </c>
      <c r="B1117" s="45" t="s">
        <v>5500</v>
      </c>
      <c r="C1117" s="311" t="s">
        <v>5424</v>
      </c>
      <c r="D1117" s="366"/>
      <c r="E1117" s="365"/>
      <c r="F1117" s="365"/>
      <c r="G1117" s="365"/>
      <c r="H1117" s="365"/>
      <c r="I1117" s="365"/>
      <c r="J1117" s="365"/>
      <c r="K1117" s="365"/>
    </row>
    <row r="1118" spans="1:11">
      <c r="A1118" s="243" t="s">
        <v>5307</v>
      </c>
      <c r="B1118" s="45" t="s">
        <v>5501</v>
      </c>
      <c r="C1118" s="311" t="s">
        <v>8692</v>
      </c>
      <c r="D1118" s="366"/>
      <c r="E1118" s="365"/>
      <c r="F1118" s="365"/>
      <c r="G1118" s="365"/>
      <c r="H1118" s="365"/>
      <c r="I1118" s="365"/>
      <c r="J1118" s="365"/>
      <c r="K1118" s="365"/>
    </row>
    <row r="1119" spans="1:11">
      <c r="A1119" s="243" t="s">
        <v>5308</v>
      </c>
      <c r="B1119" s="45" t="s">
        <v>5502</v>
      </c>
      <c r="C1119" s="311" t="s">
        <v>8693</v>
      </c>
      <c r="D1119" s="369"/>
      <c r="E1119" s="369"/>
      <c r="F1119" s="369"/>
      <c r="G1119" s="369"/>
      <c r="H1119" s="369"/>
      <c r="I1119" s="369"/>
      <c r="J1119" s="369"/>
      <c r="K1119" s="369"/>
    </row>
    <row r="1120" spans="1:11">
      <c r="A1120" s="243" t="s">
        <v>5309</v>
      </c>
      <c r="B1120" s="45" t="s">
        <v>1371</v>
      </c>
      <c r="C1120" s="311" t="s">
        <v>8694</v>
      </c>
      <c r="D1120" s="370"/>
      <c r="E1120" s="370"/>
      <c r="F1120" s="370"/>
      <c r="G1120" s="370"/>
      <c r="H1120" s="370"/>
      <c r="I1120" s="370"/>
      <c r="J1120" s="370"/>
      <c r="K1120" s="370"/>
    </row>
    <row r="1121" spans="1:11" ht="25.5">
      <c r="A1121" s="243" t="s">
        <v>5310</v>
      </c>
      <c r="B1121" s="45" t="s">
        <v>5503</v>
      </c>
      <c r="C1121" s="311" t="s">
        <v>5425</v>
      </c>
      <c r="D1121" s="370"/>
      <c r="E1121" s="370"/>
      <c r="F1121" s="370"/>
      <c r="G1121" s="370"/>
      <c r="H1121" s="370"/>
      <c r="I1121" s="370"/>
      <c r="J1121" s="370"/>
      <c r="K1121" s="370"/>
    </row>
    <row r="1122" spans="1:11">
      <c r="A1122" s="243" t="s">
        <v>912</v>
      </c>
      <c r="B1122" s="45" t="s">
        <v>1302</v>
      </c>
      <c r="C1122" s="311" t="s">
        <v>5426</v>
      </c>
    </row>
    <row r="1123" spans="1:11">
      <c r="A1123" s="243" t="s">
        <v>5311</v>
      </c>
      <c r="B1123" s="45" t="s">
        <v>5504</v>
      </c>
      <c r="C1123" s="311" t="s">
        <v>5427</v>
      </c>
    </row>
    <row r="1124" spans="1:11" ht="64.5" customHeight="1">
      <c r="A1124" s="243" t="s">
        <v>5312</v>
      </c>
      <c r="B1124" s="45" t="s">
        <v>5486</v>
      </c>
      <c r="C1124" s="311" t="s">
        <v>938</v>
      </c>
    </row>
    <row r="1125" spans="1:11">
      <c r="A1125" s="243" t="s">
        <v>5313</v>
      </c>
      <c r="B1125" s="45" t="s">
        <v>5505</v>
      </c>
      <c r="C1125" s="311" t="s">
        <v>5428</v>
      </c>
    </row>
    <row r="1126" spans="1:11" ht="63.75">
      <c r="A1126" s="243" t="s">
        <v>5314</v>
      </c>
      <c r="B1126" s="45" t="s">
        <v>5506</v>
      </c>
      <c r="C1126" s="311" t="s">
        <v>5429</v>
      </c>
    </row>
    <row r="1127" spans="1:11">
      <c r="A1127" s="243" t="s">
        <v>5315</v>
      </c>
      <c r="B1127" s="45" t="s">
        <v>5507</v>
      </c>
      <c r="C1127" s="311" t="s">
        <v>5430</v>
      </c>
    </row>
    <row r="1128" spans="1:11">
      <c r="A1128" s="243" t="s">
        <v>5316</v>
      </c>
      <c r="B1128" s="45" t="s">
        <v>5508</v>
      </c>
      <c r="C1128" s="311" t="s">
        <v>5431</v>
      </c>
    </row>
    <row r="1129" spans="1:11" s="375" customFormat="1">
      <c r="A1129" s="243" t="s">
        <v>5317</v>
      </c>
      <c r="B1129" s="45" t="s">
        <v>5509</v>
      </c>
      <c r="C1129" s="311" t="s">
        <v>5432</v>
      </c>
    </row>
    <row r="1130" spans="1:11">
      <c r="A1130" s="375" t="s">
        <v>6800</v>
      </c>
      <c r="B1130" s="358" t="s">
        <v>7025</v>
      </c>
      <c r="C1130" s="311" t="s">
        <v>6921</v>
      </c>
    </row>
    <row r="1131" spans="1:11" s="375" customFormat="1" ht="38.25">
      <c r="A1131" s="284" t="s">
        <v>6843</v>
      </c>
      <c r="B1131" s="391" t="s">
        <v>6980</v>
      </c>
      <c r="C1131" s="311" t="s">
        <v>6881</v>
      </c>
    </row>
    <row r="1132" spans="1:11" s="375" customFormat="1" ht="38.25">
      <c r="A1132" s="284" t="s">
        <v>6843</v>
      </c>
      <c r="B1132" s="391" t="s">
        <v>7027</v>
      </c>
      <c r="C1132" s="311" t="s">
        <v>6881</v>
      </c>
    </row>
    <row r="1133" spans="1:11" s="375" customFormat="1">
      <c r="A1133" s="284" t="s">
        <v>6844</v>
      </c>
      <c r="B1133" s="284" t="s">
        <v>7026</v>
      </c>
      <c r="C1133" s="311" t="s">
        <v>6922</v>
      </c>
    </row>
    <row r="1134" spans="1:11" s="375" customFormat="1">
      <c r="A1134" s="284"/>
      <c r="B1134" s="284"/>
      <c r="C1134" s="311"/>
    </row>
    <row r="1135" spans="1:11" s="375" customFormat="1">
      <c r="A1135" s="284"/>
      <c r="B1135" s="284"/>
      <c r="C1135" s="311"/>
    </row>
    <row r="1136" spans="1:11" s="375" customFormat="1" ht="51">
      <c r="A1136" s="284" t="s">
        <v>6845</v>
      </c>
      <c r="B1136" s="392" t="s">
        <v>7028</v>
      </c>
      <c r="C1136" s="311" t="s">
        <v>6923</v>
      </c>
    </row>
    <row r="1137" spans="1:3" s="375" customFormat="1">
      <c r="A1137" s="284" t="s">
        <v>6848</v>
      </c>
      <c r="B1137" s="393" t="s">
        <v>7029</v>
      </c>
      <c r="C1137" s="311" t="s">
        <v>6924</v>
      </c>
    </row>
    <row r="1138" spans="1:3" s="375" customFormat="1">
      <c r="A1138" s="284" t="s">
        <v>650</v>
      </c>
      <c r="B1138" s="393" t="s">
        <v>7030</v>
      </c>
      <c r="C1138" s="311" t="s">
        <v>453</v>
      </c>
    </row>
    <row r="1139" spans="1:3" s="375" customFormat="1" ht="25.5">
      <c r="A1139" s="284" t="s">
        <v>6846</v>
      </c>
      <c r="B1139" s="315" t="s">
        <v>7031</v>
      </c>
      <c r="C1139" s="311" t="s">
        <v>6925</v>
      </c>
    </row>
    <row r="1140" spans="1:3" s="375" customFormat="1" ht="25.5">
      <c r="A1140" s="284" t="s">
        <v>6847</v>
      </c>
      <c r="B1140" s="394" t="s">
        <v>7032</v>
      </c>
      <c r="C1140" s="311" t="s">
        <v>6926</v>
      </c>
    </row>
    <row r="1141" spans="1:3" s="375" customFormat="1" ht="25.5">
      <c r="A1141" s="284" t="s">
        <v>6849</v>
      </c>
      <c r="B1141" s="242" t="s">
        <v>7033</v>
      </c>
      <c r="C1141" s="311" t="s">
        <v>6927</v>
      </c>
    </row>
    <row r="1142" spans="1:3" ht="25.5">
      <c r="A1142" s="284" t="s">
        <v>6850</v>
      </c>
      <c r="B1142" s="389" t="s">
        <v>7034</v>
      </c>
      <c r="C1142" s="311" t="s">
        <v>6928</v>
      </c>
    </row>
    <row r="1143" spans="1:3" ht="26.25" thickBot="1">
      <c r="A1143" s="284" t="s">
        <v>6851</v>
      </c>
      <c r="B1143" s="389" t="s">
        <v>7035</v>
      </c>
      <c r="C1143" s="311" t="s">
        <v>6929</v>
      </c>
    </row>
    <row r="1144" spans="1:3" ht="13.5" thickBot="1">
      <c r="A1144" s="556" t="s">
        <v>864</v>
      </c>
      <c r="B1144" s="557"/>
      <c r="C1144" s="558"/>
    </row>
    <row r="1145" spans="1:3">
      <c r="A1145" s="243" t="s">
        <v>1224</v>
      </c>
      <c r="B1145" s="293" t="s">
        <v>1038</v>
      </c>
      <c r="C1145" s="243" t="s">
        <v>1100</v>
      </c>
    </row>
    <row r="1146" spans="1:3" ht="25.5">
      <c r="A1146" s="243" t="s">
        <v>1895</v>
      </c>
      <c r="B1146" s="30" t="s">
        <v>1896</v>
      </c>
      <c r="C1146" s="243" t="s">
        <v>1897</v>
      </c>
    </row>
    <row r="1147" spans="1:3">
      <c r="A1147" s="243" t="s">
        <v>495</v>
      </c>
      <c r="B1147" s="30" t="s">
        <v>1098</v>
      </c>
      <c r="C1147" s="243" t="s">
        <v>293</v>
      </c>
    </row>
    <row r="1148" spans="1:3">
      <c r="A1148" s="243" t="s">
        <v>922</v>
      </c>
      <c r="B1148" s="30" t="s">
        <v>1099</v>
      </c>
      <c r="C1148" s="243" t="s">
        <v>294</v>
      </c>
    </row>
    <row r="1149" spans="1:3" ht="25.5">
      <c r="A1149" s="243" t="s">
        <v>1898</v>
      </c>
      <c r="B1149" s="30" t="s">
        <v>1899</v>
      </c>
      <c r="C1149" s="243" t="s">
        <v>1900</v>
      </c>
    </row>
    <row r="1150" spans="1:3" ht="25.5">
      <c r="A1150" s="243" t="s">
        <v>1901</v>
      </c>
      <c r="B1150" s="30" t="s">
        <v>1902</v>
      </c>
      <c r="C1150" s="243" t="s">
        <v>1903</v>
      </c>
    </row>
    <row r="1151" spans="1:3" ht="25.5">
      <c r="A1151" s="243" t="s">
        <v>1904</v>
      </c>
      <c r="B1151" s="30" t="s">
        <v>1905</v>
      </c>
      <c r="C1151" s="243" t="s">
        <v>1906</v>
      </c>
    </row>
    <row r="1152" spans="1:3" ht="25.5">
      <c r="A1152" s="243" t="s">
        <v>1907</v>
      </c>
      <c r="B1152" s="45" t="s">
        <v>1909</v>
      </c>
      <c r="C1152" s="243" t="s">
        <v>1908</v>
      </c>
    </row>
    <row r="1153" spans="1:6" ht="25.5">
      <c r="A1153" s="243" t="s">
        <v>1910</v>
      </c>
      <c r="B1153" s="30" t="s">
        <v>1911</v>
      </c>
      <c r="C1153" s="243" t="s">
        <v>1912</v>
      </c>
    </row>
    <row r="1154" spans="1:6" ht="38.25">
      <c r="A1154" s="243" t="s">
        <v>1913</v>
      </c>
      <c r="B1154" s="30" t="s">
        <v>1914</v>
      </c>
      <c r="C1154" s="377" t="s">
        <v>6932</v>
      </c>
    </row>
    <row r="1155" spans="1:6" ht="25.5">
      <c r="A1155" s="243" t="s">
        <v>1915</v>
      </c>
      <c r="B1155" s="45" t="s">
        <v>1916</v>
      </c>
      <c r="C1155" s="374" t="s">
        <v>6933</v>
      </c>
    </row>
    <row r="1156" spans="1:6" ht="25.5">
      <c r="A1156" s="243" t="s">
        <v>1917</v>
      </c>
      <c r="B1156" s="45" t="s">
        <v>2253</v>
      </c>
      <c r="C1156" s="243" t="s">
        <v>6934</v>
      </c>
    </row>
    <row r="1157" spans="1:6" ht="102">
      <c r="A1157" s="243" t="s">
        <v>2055</v>
      </c>
      <c r="B1157" s="45" t="s">
        <v>2333</v>
      </c>
      <c r="C1157" s="374" t="s">
        <v>6935</v>
      </c>
    </row>
    <row r="1158" spans="1:6" ht="25.5">
      <c r="A1158" s="243" t="s">
        <v>2056</v>
      </c>
      <c r="B1158" s="45" t="s">
        <v>2057</v>
      </c>
      <c r="C1158" s="374" t="s">
        <v>6936</v>
      </c>
    </row>
    <row r="1159" spans="1:6">
      <c r="A1159" s="243" t="s">
        <v>2059</v>
      </c>
      <c r="B1159" s="45" t="s">
        <v>2058</v>
      </c>
      <c r="C1159" s="374" t="s">
        <v>6937</v>
      </c>
    </row>
    <row r="1160" spans="1:6" ht="51">
      <c r="A1160" s="243" t="s">
        <v>2060</v>
      </c>
      <c r="B1160" s="45" t="s">
        <v>2254</v>
      </c>
      <c r="C1160" s="374" t="s">
        <v>6938</v>
      </c>
    </row>
    <row r="1161" spans="1:6" ht="25.5">
      <c r="A1161" s="243" t="s">
        <v>2061</v>
      </c>
      <c r="B1161" s="45" t="s">
        <v>2062</v>
      </c>
      <c r="C1161" s="374" t="s">
        <v>6939</v>
      </c>
    </row>
    <row r="1162" spans="1:6" ht="38.25">
      <c r="A1162" s="243" t="s">
        <v>8676</v>
      </c>
      <c r="B1162" s="45" t="s">
        <v>8677</v>
      </c>
      <c r="C1162" s="374" t="s">
        <v>8678</v>
      </c>
      <c r="D1162" s="442"/>
      <c r="E1162" s="443"/>
      <c r="F1162" s="444"/>
    </row>
    <row r="1163" spans="1:6">
      <c r="A1163" s="243" t="s">
        <v>2063</v>
      </c>
      <c r="B1163" s="45" t="s">
        <v>2255</v>
      </c>
      <c r="C1163" s="374" t="s">
        <v>6940</v>
      </c>
    </row>
    <row r="1164" spans="1:6" ht="38.25">
      <c r="A1164" s="243" t="s">
        <v>2142</v>
      </c>
      <c r="B1164" s="243" t="s">
        <v>2334</v>
      </c>
      <c r="C1164" s="374" t="s">
        <v>6941</v>
      </c>
    </row>
    <row r="1165" spans="1:6" ht="51">
      <c r="A1165" s="243" t="s">
        <v>2421</v>
      </c>
      <c r="B1165" s="243" t="s">
        <v>2658</v>
      </c>
      <c r="C1165" s="374" t="s">
        <v>6942</v>
      </c>
    </row>
    <row r="1166" spans="1:6" ht="165.75">
      <c r="A1166" s="243" t="s">
        <v>2373</v>
      </c>
      <c r="B1166" s="45" t="s">
        <v>2335</v>
      </c>
      <c r="C1166" s="374" t="s">
        <v>6943</v>
      </c>
    </row>
    <row r="1167" spans="1:6" ht="51">
      <c r="A1167" s="243" t="s">
        <v>2064</v>
      </c>
      <c r="B1167" s="45" t="s">
        <v>2336</v>
      </c>
      <c r="C1167" s="374" t="s">
        <v>6944</v>
      </c>
    </row>
    <row r="1168" spans="1:6" ht="25.5">
      <c r="A1168" s="243" t="s">
        <v>2065</v>
      </c>
      <c r="B1168" s="45" t="s">
        <v>2066</v>
      </c>
      <c r="C1168" s="374" t="s">
        <v>6945</v>
      </c>
    </row>
    <row r="1169" spans="1:4" ht="38.25">
      <c r="A1169" s="243" t="s">
        <v>2074</v>
      </c>
      <c r="B1169" s="45" t="s">
        <v>2337</v>
      </c>
      <c r="C1169" s="374" t="s">
        <v>6946</v>
      </c>
    </row>
    <row r="1170" spans="1:4" ht="76.5">
      <c r="A1170" s="243" t="s">
        <v>2067</v>
      </c>
      <c r="B1170" s="45" t="s">
        <v>2068</v>
      </c>
      <c r="C1170" s="374" t="s">
        <v>6947</v>
      </c>
    </row>
    <row r="1171" spans="1:4" ht="89.25">
      <c r="A1171" s="243" t="s">
        <v>2069</v>
      </c>
      <c r="B1171" s="45" t="s">
        <v>2256</v>
      </c>
      <c r="C1171" s="374" t="s">
        <v>6948</v>
      </c>
    </row>
    <row r="1172" spans="1:4" ht="38.25">
      <c r="A1172" s="243" t="s">
        <v>2070</v>
      </c>
      <c r="B1172" s="45" t="s">
        <v>2257</v>
      </c>
      <c r="C1172" s="374" t="s">
        <v>6949</v>
      </c>
    </row>
    <row r="1173" spans="1:4" ht="25.5">
      <c r="A1173" s="243" t="s">
        <v>2071</v>
      </c>
      <c r="B1173" s="45" t="s">
        <v>2258</v>
      </c>
      <c r="C1173" s="374" t="s">
        <v>6950</v>
      </c>
      <c r="D1173" s="34"/>
    </row>
    <row r="1174" spans="1:4">
      <c r="A1174" s="243" t="s">
        <v>2072</v>
      </c>
      <c r="B1174" s="45" t="s">
        <v>2073</v>
      </c>
      <c r="C1174" s="374" t="s">
        <v>6951</v>
      </c>
      <c r="D1174" s="34"/>
    </row>
    <row r="1175" spans="1:4" ht="25.5">
      <c r="A1175" s="243" t="s">
        <v>2121</v>
      </c>
      <c r="B1175" s="45" t="s">
        <v>2122</v>
      </c>
      <c r="C1175" s="243" t="s">
        <v>2123</v>
      </c>
    </row>
    <row r="1176" spans="1:4" ht="25.5">
      <c r="A1176" s="243" t="s">
        <v>1918</v>
      </c>
      <c r="B1176" s="30" t="s">
        <v>1919</v>
      </c>
      <c r="C1176" s="374" t="s">
        <v>6952</v>
      </c>
    </row>
    <row r="1177" spans="1:4" ht="26.25" thickBot="1">
      <c r="A1177" s="243" t="s">
        <v>1920</v>
      </c>
      <c r="B1177" s="45" t="s">
        <v>2259</v>
      </c>
      <c r="C1177" s="243" t="s">
        <v>1956</v>
      </c>
    </row>
    <row r="1178" spans="1:4" ht="13.5" thickBot="1">
      <c r="A1178" s="556" t="s">
        <v>507</v>
      </c>
      <c r="B1178" s="557"/>
      <c r="C1178" s="558"/>
    </row>
    <row r="1179" spans="1:4">
      <c r="A1179" s="243" t="s">
        <v>505</v>
      </c>
      <c r="B1179" s="30" t="s">
        <v>485</v>
      </c>
      <c r="C1179" s="243" t="s">
        <v>423</v>
      </c>
    </row>
    <row r="1180" spans="1:4" ht="26.25" thickBot="1">
      <c r="A1180" s="247" t="s">
        <v>1921</v>
      </c>
      <c r="B1180" s="48" t="s">
        <v>2260</v>
      </c>
      <c r="C1180" s="243" t="s">
        <v>1922</v>
      </c>
    </row>
    <row r="1181" spans="1:4" ht="13.5" thickBot="1">
      <c r="A1181" s="559" t="s">
        <v>734</v>
      </c>
      <c r="B1181" s="560"/>
      <c r="C1181" s="561"/>
    </row>
    <row r="1182" spans="1:4" ht="25.5">
      <c r="A1182" s="21" t="s">
        <v>1042</v>
      </c>
      <c r="B1182" s="27" t="s">
        <v>1011</v>
      </c>
      <c r="C1182" s="21" t="s">
        <v>24</v>
      </c>
    </row>
    <row r="1183" spans="1:4" ht="25.5">
      <c r="A1183" s="247" t="s">
        <v>735</v>
      </c>
      <c r="B1183" s="27" t="s">
        <v>1043</v>
      </c>
      <c r="C1183" s="243" t="s">
        <v>1227</v>
      </c>
    </row>
    <row r="1184" spans="1:4" ht="25.5">
      <c r="A1184" s="247" t="s">
        <v>736</v>
      </c>
      <c r="B1184" s="27" t="s">
        <v>139</v>
      </c>
      <c r="C1184" s="243" t="s">
        <v>1963</v>
      </c>
    </row>
    <row r="1185" spans="1:5">
      <c r="A1185" s="247" t="s">
        <v>195</v>
      </c>
      <c r="B1185" s="27" t="s">
        <v>1044</v>
      </c>
      <c r="C1185" s="243" t="s">
        <v>1101</v>
      </c>
    </row>
    <row r="1186" spans="1:5">
      <c r="A1186" s="247" t="s">
        <v>737</v>
      </c>
      <c r="B1186" s="27" t="s">
        <v>1045</v>
      </c>
      <c r="C1186" s="243" t="s">
        <v>1102</v>
      </c>
    </row>
    <row r="1187" spans="1:5">
      <c r="A1187" s="247" t="s">
        <v>738</v>
      </c>
      <c r="B1187" s="27" t="s">
        <v>1046</v>
      </c>
      <c r="C1187" s="243" t="s">
        <v>1103</v>
      </c>
    </row>
    <row r="1188" spans="1:5">
      <c r="A1188" s="247" t="s">
        <v>739</v>
      </c>
      <c r="B1188" s="27" t="s">
        <v>1047</v>
      </c>
      <c r="C1188" s="243" t="s">
        <v>1104</v>
      </c>
    </row>
    <row r="1189" spans="1:5">
      <c r="A1189" s="247" t="s">
        <v>737</v>
      </c>
      <c r="B1189" s="27" t="s">
        <v>1045</v>
      </c>
      <c r="C1189" s="243" t="s">
        <v>1105</v>
      </c>
    </row>
    <row r="1190" spans="1:5">
      <c r="A1190" s="247" t="s">
        <v>738</v>
      </c>
      <c r="B1190" s="27" t="s">
        <v>1048</v>
      </c>
      <c r="C1190" s="243" t="s">
        <v>1103</v>
      </c>
    </row>
    <row r="1191" spans="1:5">
      <c r="A1191" s="247" t="s">
        <v>826</v>
      </c>
      <c r="B1191" s="27" t="s">
        <v>1049</v>
      </c>
      <c r="C1191" s="243" t="s">
        <v>1957</v>
      </c>
    </row>
    <row r="1192" spans="1:5">
      <c r="A1192" s="247" t="s">
        <v>737</v>
      </c>
      <c r="B1192" s="27" t="s">
        <v>1045</v>
      </c>
      <c r="C1192" s="243" t="s">
        <v>1102</v>
      </c>
    </row>
    <row r="1193" spans="1:5">
      <c r="A1193" s="247" t="s">
        <v>738</v>
      </c>
      <c r="B1193" s="27" t="s">
        <v>1048</v>
      </c>
      <c r="C1193" s="243" t="s">
        <v>1103</v>
      </c>
    </row>
    <row r="1194" spans="1:5">
      <c r="A1194" s="247" t="s">
        <v>827</v>
      </c>
      <c r="B1194" s="27" t="s">
        <v>1012</v>
      </c>
      <c r="C1194" s="243" t="s">
        <v>1106</v>
      </c>
      <c r="E1194" s="34"/>
    </row>
    <row r="1195" spans="1:5">
      <c r="A1195" s="247" t="s">
        <v>828</v>
      </c>
      <c r="B1195" s="27" t="s">
        <v>1050</v>
      </c>
      <c r="C1195" s="243" t="s">
        <v>1075</v>
      </c>
    </row>
    <row r="1196" spans="1:5" ht="25.5">
      <c r="A1196" s="247" t="s">
        <v>532</v>
      </c>
      <c r="B1196" s="27" t="s">
        <v>1013</v>
      </c>
      <c r="C1196" s="243" t="s">
        <v>25</v>
      </c>
    </row>
    <row r="1197" spans="1:5">
      <c r="A1197" s="247" t="s">
        <v>829</v>
      </c>
      <c r="B1197" s="27" t="s">
        <v>1051</v>
      </c>
      <c r="C1197" s="243" t="s">
        <v>1076</v>
      </c>
    </row>
    <row r="1198" spans="1:5">
      <c r="A1198" s="247" t="s">
        <v>412</v>
      </c>
      <c r="B1198" s="27" t="s">
        <v>1052</v>
      </c>
      <c r="C1198" s="243" t="s">
        <v>1865</v>
      </c>
    </row>
    <row r="1199" spans="1:5" ht="38.25">
      <c r="A1199" s="247" t="s">
        <v>740</v>
      </c>
      <c r="B1199" s="27" t="s">
        <v>151</v>
      </c>
      <c r="C1199" s="243" t="s">
        <v>1866</v>
      </c>
    </row>
    <row r="1200" spans="1:5" ht="25.5">
      <c r="A1200" s="247" t="s">
        <v>2028</v>
      </c>
      <c r="B1200" s="48" t="s">
        <v>2030</v>
      </c>
      <c r="C1200" s="243" t="s">
        <v>2029</v>
      </c>
      <c r="D1200" s="34"/>
    </row>
    <row r="1201" spans="1:3" ht="25.5">
      <c r="A1201" s="247" t="s">
        <v>1221</v>
      </c>
      <c r="B1201" s="48" t="s">
        <v>2261</v>
      </c>
      <c r="C1201" s="243" t="s">
        <v>1853</v>
      </c>
    </row>
    <row r="1202" spans="1:3">
      <c r="A1202" s="247" t="s">
        <v>508</v>
      </c>
      <c r="B1202" s="27" t="s">
        <v>140</v>
      </c>
      <c r="C1202" s="243" t="s">
        <v>1855</v>
      </c>
    </row>
    <row r="1203" spans="1:3">
      <c r="A1203" s="247" t="s">
        <v>593</v>
      </c>
      <c r="B1203" s="27" t="s">
        <v>141</v>
      </c>
      <c r="C1203" s="243" t="s">
        <v>1856</v>
      </c>
    </row>
    <row r="1204" spans="1:3" ht="25.5">
      <c r="A1204" s="247" t="s">
        <v>835</v>
      </c>
      <c r="B1204" s="27" t="s">
        <v>3</v>
      </c>
      <c r="C1204" s="243" t="s">
        <v>1278</v>
      </c>
    </row>
    <row r="1205" spans="1:3" ht="38.25">
      <c r="A1205" s="247" t="s">
        <v>741</v>
      </c>
      <c r="B1205" s="27" t="s">
        <v>1014</v>
      </c>
      <c r="C1205" s="243" t="s">
        <v>1077</v>
      </c>
    </row>
    <row r="1206" spans="1:3" ht="25.5">
      <c r="A1206" s="247" t="s">
        <v>871</v>
      </c>
      <c r="B1206" s="27" t="s">
        <v>4</v>
      </c>
      <c r="C1206" s="243" t="s">
        <v>5571</v>
      </c>
    </row>
    <row r="1207" spans="1:3" ht="25.5">
      <c r="A1207" s="247" t="s">
        <v>742</v>
      </c>
      <c r="B1207" s="27" t="s">
        <v>5</v>
      </c>
      <c r="C1207" s="243" t="s">
        <v>5572</v>
      </c>
    </row>
    <row r="1208" spans="1:3">
      <c r="A1208" s="247" t="s">
        <v>2380</v>
      </c>
      <c r="B1208" s="48" t="s">
        <v>2171</v>
      </c>
      <c r="C1208" s="247" t="s">
        <v>2374</v>
      </c>
    </row>
    <row r="1209" spans="1:3" ht="25.5">
      <c r="A1209" s="247" t="s">
        <v>872</v>
      </c>
      <c r="B1209" s="27" t="s">
        <v>6</v>
      </c>
      <c r="C1209" s="243" t="s">
        <v>1857</v>
      </c>
    </row>
    <row r="1210" spans="1:3" ht="25.5">
      <c r="A1210" s="247" t="s">
        <v>413</v>
      </c>
      <c r="B1210" s="48" t="s">
        <v>2262</v>
      </c>
      <c r="C1210" s="243" t="s">
        <v>1078</v>
      </c>
    </row>
    <row r="1211" spans="1:3">
      <c r="A1211" s="247" t="s">
        <v>904</v>
      </c>
      <c r="B1211" s="27" t="s">
        <v>1296</v>
      </c>
      <c r="C1211" s="243" t="s">
        <v>929</v>
      </c>
    </row>
    <row r="1212" spans="1:3">
      <c r="A1212" s="247" t="s">
        <v>873</v>
      </c>
      <c r="B1212" s="27" t="s">
        <v>7</v>
      </c>
      <c r="C1212" s="243" t="s">
        <v>1079</v>
      </c>
    </row>
    <row r="1213" spans="1:3" ht="25.5">
      <c r="A1213" s="247" t="s">
        <v>874</v>
      </c>
      <c r="B1213" s="27" t="s">
        <v>1015</v>
      </c>
      <c r="C1213" s="243" t="s">
        <v>5581</v>
      </c>
    </row>
    <row r="1214" spans="1:3" s="375" customFormat="1">
      <c r="A1214" s="247" t="s">
        <v>875</v>
      </c>
      <c r="B1214" s="27" t="s">
        <v>8</v>
      </c>
      <c r="C1214" s="243" t="s">
        <v>5553</v>
      </c>
    </row>
    <row r="1215" spans="1:3" s="375" customFormat="1" ht="25.5">
      <c r="A1215" s="247" t="s">
        <v>115</v>
      </c>
      <c r="B1215" s="27" t="s">
        <v>2182</v>
      </c>
      <c r="C1215" s="243" t="s">
        <v>416</v>
      </c>
    </row>
    <row r="1216" spans="1:3" s="375" customFormat="1" ht="25.5">
      <c r="A1216" s="247" t="s">
        <v>8635</v>
      </c>
      <c r="B1216" s="373" t="s">
        <v>8634</v>
      </c>
      <c r="C1216" s="375" t="s">
        <v>8633</v>
      </c>
    </row>
    <row r="1217" spans="1:3" s="375" customFormat="1">
      <c r="A1217" s="247" t="s">
        <v>8636</v>
      </c>
      <c r="B1217" s="372" t="s">
        <v>8637</v>
      </c>
      <c r="C1217" s="375" t="s">
        <v>8638</v>
      </c>
    </row>
    <row r="1218" spans="1:3">
      <c r="A1218" s="247" t="s">
        <v>8639</v>
      </c>
      <c r="B1218" s="373" t="s">
        <v>8640</v>
      </c>
      <c r="C1218" s="375" t="s">
        <v>8641</v>
      </c>
    </row>
    <row r="1219" spans="1:3">
      <c r="A1219" s="247" t="s">
        <v>447</v>
      </c>
      <c r="B1219" s="373" t="s">
        <v>2183</v>
      </c>
      <c r="C1219" s="375" t="s">
        <v>417</v>
      </c>
    </row>
    <row r="1220" spans="1:3" ht="25.5">
      <c r="A1220" s="247" t="s">
        <v>743</v>
      </c>
      <c r="B1220" s="48" t="s">
        <v>2263</v>
      </c>
      <c r="C1220" s="243" t="s">
        <v>1081</v>
      </c>
    </row>
    <row r="1221" spans="1:3">
      <c r="A1221" s="247" t="s">
        <v>1087</v>
      </c>
      <c r="B1221" s="27" t="s">
        <v>1352</v>
      </c>
      <c r="C1221" s="243" t="s">
        <v>1082</v>
      </c>
    </row>
    <row r="1222" spans="1:3" ht="25.5">
      <c r="A1222" s="247" t="s">
        <v>877</v>
      </c>
      <c r="B1222" s="27" t="s">
        <v>1016</v>
      </c>
      <c r="C1222" s="243" t="s">
        <v>1481</v>
      </c>
    </row>
    <row r="1223" spans="1:3" ht="38.25">
      <c r="A1223" s="247" t="s">
        <v>2081</v>
      </c>
      <c r="B1223" s="48" t="s">
        <v>2082</v>
      </c>
      <c r="C1223" s="243" t="s">
        <v>5547</v>
      </c>
    </row>
    <row r="1224" spans="1:3" ht="25.5">
      <c r="A1224" s="247" t="s">
        <v>878</v>
      </c>
      <c r="B1224" s="27" t="s">
        <v>10</v>
      </c>
      <c r="C1224" s="243" t="s">
        <v>1482</v>
      </c>
    </row>
    <row r="1225" spans="1:3">
      <c r="A1225" s="247" t="s">
        <v>879</v>
      </c>
      <c r="B1225" s="27" t="s">
        <v>11</v>
      </c>
      <c r="C1225" s="243" t="s">
        <v>1483</v>
      </c>
    </row>
    <row r="1226" spans="1:3">
      <c r="A1226" s="247" t="s">
        <v>873</v>
      </c>
      <c r="B1226" s="27" t="s">
        <v>7</v>
      </c>
      <c r="C1226" s="243" t="s">
        <v>1079</v>
      </c>
    </row>
    <row r="1227" spans="1:3" ht="38.25">
      <c r="A1227" s="247" t="s">
        <v>744</v>
      </c>
      <c r="B1227" s="27" t="s">
        <v>142</v>
      </c>
      <c r="C1227" s="243" t="s">
        <v>1484</v>
      </c>
    </row>
    <row r="1228" spans="1:3">
      <c r="A1228" s="247" t="s">
        <v>118</v>
      </c>
      <c r="B1228" s="27" t="s">
        <v>12</v>
      </c>
      <c r="C1228" s="243" t="s">
        <v>789</v>
      </c>
    </row>
    <row r="1229" spans="1:3" ht="25.5">
      <c r="A1229" s="247" t="s">
        <v>880</v>
      </c>
      <c r="B1229" s="27" t="s">
        <v>13</v>
      </c>
      <c r="C1229" s="243" t="s">
        <v>5552</v>
      </c>
    </row>
    <row r="1230" spans="1:3">
      <c r="A1230" s="247" t="s">
        <v>116</v>
      </c>
      <c r="B1230" s="48" t="s">
        <v>2184</v>
      </c>
      <c r="C1230" s="243" t="s">
        <v>418</v>
      </c>
    </row>
    <row r="1231" spans="1:3" ht="38.25">
      <c r="A1231" s="247" t="s">
        <v>1284</v>
      </c>
      <c r="B1231" s="48" t="s">
        <v>2264</v>
      </c>
      <c r="C1231" s="243" t="s">
        <v>1485</v>
      </c>
    </row>
    <row r="1232" spans="1:3" ht="25.5">
      <c r="A1232" s="247" t="s">
        <v>881</v>
      </c>
      <c r="B1232" s="27" t="s">
        <v>1017</v>
      </c>
      <c r="C1232" s="243" t="s">
        <v>1486</v>
      </c>
    </row>
    <row r="1233" spans="1:4" ht="25.5">
      <c r="A1233" s="247" t="s">
        <v>882</v>
      </c>
      <c r="B1233" s="27" t="s">
        <v>14</v>
      </c>
      <c r="C1233" s="243" t="s">
        <v>1487</v>
      </c>
    </row>
    <row r="1234" spans="1:4">
      <c r="A1234" s="247" t="s">
        <v>757</v>
      </c>
      <c r="B1234" s="27" t="s">
        <v>1308</v>
      </c>
      <c r="C1234" s="243" t="s">
        <v>758</v>
      </c>
    </row>
    <row r="1235" spans="1:4">
      <c r="A1235" s="247" t="s">
        <v>883</v>
      </c>
      <c r="B1235" s="27" t="s">
        <v>15</v>
      </c>
      <c r="C1235" s="243" t="s">
        <v>1488</v>
      </c>
    </row>
    <row r="1236" spans="1:4" ht="25.5">
      <c r="A1236" s="247" t="s">
        <v>745</v>
      </c>
      <c r="B1236" s="27" t="s">
        <v>1018</v>
      </c>
      <c r="C1236" s="243" t="s">
        <v>1489</v>
      </c>
    </row>
    <row r="1237" spans="1:4" ht="38.25">
      <c r="A1237" s="247" t="s">
        <v>689</v>
      </c>
      <c r="B1237" s="27" t="s">
        <v>16</v>
      </c>
      <c r="C1237" s="243" t="s">
        <v>1490</v>
      </c>
    </row>
    <row r="1238" spans="1:4" ht="38.25">
      <c r="A1238" s="247" t="s">
        <v>746</v>
      </c>
      <c r="B1238" s="27" t="s">
        <v>1019</v>
      </c>
      <c r="C1238" s="243" t="s">
        <v>357</v>
      </c>
    </row>
    <row r="1239" spans="1:4" ht="25.5">
      <c r="A1239" s="247" t="s">
        <v>690</v>
      </c>
      <c r="B1239" s="27" t="s">
        <v>1020</v>
      </c>
      <c r="C1239" s="243" t="s">
        <v>1491</v>
      </c>
    </row>
    <row r="1240" spans="1:4" ht="25.5">
      <c r="A1240" s="247" t="s">
        <v>747</v>
      </c>
      <c r="B1240" s="27" t="s">
        <v>17</v>
      </c>
      <c r="C1240" s="243" t="s">
        <v>1492</v>
      </c>
      <c r="D1240" s="34"/>
    </row>
    <row r="1241" spans="1:4" ht="25.5">
      <c r="A1241" s="247" t="s">
        <v>691</v>
      </c>
      <c r="B1241" s="27" t="s">
        <v>18</v>
      </c>
      <c r="C1241" s="243" t="s">
        <v>1493</v>
      </c>
    </row>
    <row r="1242" spans="1:4" ht="25.5">
      <c r="A1242" s="247" t="s">
        <v>692</v>
      </c>
      <c r="B1242" s="27" t="s">
        <v>1021</v>
      </c>
      <c r="C1242" s="243" t="s">
        <v>1279</v>
      </c>
    </row>
    <row r="1243" spans="1:4" ht="25.5">
      <c r="A1243" s="247" t="s">
        <v>361</v>
      </c>
      <c r="B1243" s="27" t="s">
        <v>1022</v>
      </c>
      <c r="C1243" s="243" t="s">
        <v>26</v>
      </c>
      <c r="D1243" s="294"/>
    </row>
    <row r="1244" spans="1:4" ht="25.5">
      <c r="A1244" s="247" t="s">
        <v>693</v>
      </c>
      <c r="B1244" s="27" t="s">
        <v>1023</v>
      </c>
      <c r="C1244" s="20" t="s">
        <v>1494</v>
      </c>
      <c r="D1244" s="296"/>
    </row>
    <row r="1245" spans="1:4">
      <c r="A1245" s="247" t="s">
        <v>694</v>
      </c>
      <c r="B1245" s="27" t="s">
        <v>1551</v>
      </c>
      <c r="C1245" s="20" t="s">
        <v>40</v>
      </c>
    </row>
    <row r="1246" spans="1:4" ht="25.5">
      <c r="A1246" s="247" t="s">
        <v>2375</v>
      </c>
      <c r="B1246" s="48" t="s">
        <v>2340</v>
      </c>
      <c r="C1246" s="295" t="s">
        <v>2395</v>
      </c>
    </row>
    <row r="1247" spans="1:4" ht="38.25">
      <c r="A1247" s="247" t="s">
        <v>2376</v>
      </c>
      <c r="B1247" s="48" t="s">
        <v>2339</v>
      </c>
      <c r="C1247" s="295" t="s">
        <v>2396</v>
      </c>
    </row>
    <row r="1248" spans="1:4" ht="25.5">
      <c r="A1248" s="247" t="s">
        <v>695</v>
      </c>
      <c r="B1248" s="48" t="s">
        <v>2338</v>
      </c>
      <c r="C1248" s="243" t="s">
        <v>1254</v>
      </c>
    </row>
    <row r="1249" spans="1:6">
      <c r="A1249" s="247" t="s">
        <v>696</v>
      </c>
      <c r="B1249" s="27" t="s">
        <v>1037</v>
      </c>
      <c r="C1249" s="243" t="s">
        <v>1495</v>
      </c>
    </row>
    <row r="1250" spans="1:6" ht="25.5">
      <c r="A1250" s="247" t="s">
        <v>748</v>
      </c>
      <c r="B1250" s="27" t="s">
        <v>1024</v>
      </c>
      <c r="C1250" s="243" t="s">
        <v>1496</v>
      </c>
    </row>
    <row r="1251" spans="1:6" ht="25.5">
      <c r="A1251" s="247" t="s">
        <v>69</v>
      </c>
      <c r="B1251" s="48" t="s">
        <v>2265</v>
      </c>
      <c r="C1251" s="243" t="s">
        <v>1497</v>
      </c>
      <c r="D1251" s="247"/>
      <c r="E1251" s="372"/>
      <c r="F1251" s="375"/>
    </row>
    <row r="1252" spans="1:6" ht="25.5">
      <c r="A1252" s="247" t="s">
        <v>122</v>
      </c>
      <c r="B1252" s="48" t="s">
        <v>2266</v>
      </c>
      <c r="C1252" s="243" t="s">
        <v>1230</v>
      </c>
      <c r="D1252" s="299"/>
    </row>
    <row r="1253" spans="1:6" ht="25.5">
      <c r="A1253" s="297" t="s">
        <v>8642</v>
      </c>
      <c r="B1253" s="304" t="s">
        <v>8644</v>
      </c>
      <c r="C1253" s="243" t="s">
        <v>8647</v>
      </c>
      <c r="D1253" s="247"/>
      <c r="E1253" s="373"/>
      <c r="F1253" s="375"/>
    </row>
    <row r="1254" spans="1:6" s="375" customFormat="1" ht="25.5">
      <c r="A1254" s="297" t="s">
        <v>8643</v>
      </c>
      <c r="B1254" s="304" t="s">
        <v>8645</v>
      </c>
      <c r="C1254" s="243" t="s">
        <v>8646</v>
      </c>
    </row>
    <row r="1255" spans="1:6" ht="38.25">
      <c r="A1255" s="300" t="s">
        <v>8648</v>
      </c>
      <c r="B1255" s="301" t="s">
        <v>8649</v>
      </c>
      <c r="C1255" s="299" t="s">
        <v>8650</v>
      </c>
    </row>
    <row r="1256" spans="1:6" ht="38.25">
      <c r="A1256" s="247" t="s">
        <v>8653</v>
      </c>
      <c r="B1256" s="372" t="s">
        <v>8652</v>
      </c>
      <c r="C1256" s="375" t="s">
        <v>8651</v>
      </c>
    </row>
    <row r="1257" spans="1:6">
      <c r="A1257" s="302" t="s">
        <v>1128</v>
      </c>
      <c r="B1257" s="303" t="s">
        <v>1025</v>
      </c>
      <c r="C1257" s="299" t="s">
        <v>1498</v>
      </c>
      <c r="D1257" s="299"/>
    </row>
    <row r="1258" spans="1:6">
      <c r="A1258" s="297" t="s">
        <v>920</v>
      </c>
      <c r="B1258" s="304" t="s">
        <v>2286</v>
      </c>
      <c r="C1258" s="243" t="s">
        <v>1214</v>
      </c>
      <c r="D1258" s="299"/>
      <c r="E1258" s="299"/>
    </row>
    <row r="1259" spans="1:6" ht="25.5">
      <c r="A1259" s="297" t="s">
        <v>1129</v>
      </c>
      <c r="B1259" s="298" t="s">
        <v>1039</v>
      </c>
      <c r="C1259" s="243" t="s">
        <v>27</v>
      </c>
      <c r="D1259" s="299"/>
    </row>
    <row r="1260" spans="1:6" ht="25.5">
      <c r="A1260" s="297" t="s">
        <v>1130</v>
      </c>
      <c r="B1260" s="298" t="s">
        <v>1040</v>
      </c>
      <c r="C1260" s="243" t="s">
        <v>28</v>
      </c>
      <c r="D1260" s="299"/>
    </row>
    <row r="1261" spans="1:6">
      <c r="A1261" s="300" t="s">
        <v>955</v>
      </c>
      <c r="B1261" s="301" t="s">
        <v>656</v>
      </c>
      <c r="C1261" s="299" t="s">
        <v>454</v>
      </c>
    </row>
    <row r="1262" spans="1:6">
      <c r="A1262" s="302" t="s">
        <v>1228</v>
      </c>
      <c r="B1262" s="303" t="s">
        <v>1026</v>
      </c>
      <c r="C1262" s="299" t="s">
        <v>1499</v>
      </c>
    </row>
    <row r="1263" spans="1:6" ht="25.5">
      <c r="A1263" s="305" t="s">
        <v>1131</v>
      </c>
      <c r="B1263" s="301" t="s">
        <v>2267</v>
      </c>
      <c r="C1263" s="299" t="s">
        <v>1229</v>
      </c>
    </row>
    <row r="1264" spans="1:6">
      <c r="A1264" s="305" t="s">
        <v>123</v>
      </c>
      <c r="B1264" s="301" t="s">
        <v>1400</v>
      </c>
      <c r="C1264" s="299" t="s">
        <v>1500</v>
      </c>
    </row>
    <row r="1265" spans="1:4" ht="38.25">
      <c r="A1265" s="306" t="s">
        <v>1132</v>
      </c>
      <c r="B1265" s="298" t="s">
        <v>1027</v>
      </c>
      <c r="C1265" s="243" t="s">
        <v>1501</v>
      </c>
      <c r="D1265" s="34"/>
    </row>
    <row r="1266" spans="1:4" ht="38.25">
      <c r="A1266" s="306" t="s">
        <v>96</v>
      </c>
      <c r="B1266" s="298" t="s">
        <v>1028</v>
      </c>
      <c r="C1266" s="243" t="s">
        <v>1502</v>
      </c>
      <c r="D1266" s="34"/>
    </row>
    <row r="1267" spans="1:4" ht="63.75">
      <c r="A1267" s="306" t="s">
        <v>1133</v>
      </c>
      <c r="B1267" s="304" t="s">
        <v>2341</v>
      </c>
      <c r="C1267" s="243" t="s">
        <v>29</v>
      </c>
    </row>
    <row r="1268" spans="1:4" ht="25.5">
      <c r="A1268" s="306" t="s">
        <v>94</v>
      </c>
      <c r="B1268" s="304" t="s">
        <v>2268</v>
      </c>
      <c r="C1268" s="243" t="s">
        <v>1958</v>
      </c>
    </row>
    <row r="1269" spans="1:4" ht="25.5">
      <c r="A1269" s="306" t="s">
        <v>95</v>
      </c>
      <c r="B1269" s="304" t="s">
        <v>2269</v>
      </c>
      <c r="C1269" s="243" t="s">
        <v>359</v>
      </c>
      <c r="D1269" s="299"/>
    </row>
    <row r="1270" spans="1:4" ht="25.5">
      <c r="A1270" s="307" t="s">
        <v>1134</v>
      </c>
      <c r="B1270" s="308" t="s">
        <v>715</v>
      </c>
      <c r="C1270" s="243" t="s">
        <v>358</v>
      </c>
      <c r="D1270" s="299"/>
    </row>
    <row r="1271" spans="1:4" ht="38.25">
      <c r="A1271" s="307" t="s">
        <v>749</v>
      </c>
      <c r="B1271" s="293" t="s">
        <v>1029</v>
      </c>
      <c r="C1271" s="243" t="s">
        <v>1954</v>
      </c>
      <c r="D1271" s="299"/>
    </row>
    <row r="1272" spans="1:4">
      <c r="A1272" s="307" t="s">
        <v>406</v>
      </c>
      <c r="B1272" s="308" t="s">
        <v>1303</v>
      </c>
      <c r="C1272" s="243" t="s">
        <v>752</v>
      </c>
    </row>
    <row r="1273" spans="1:4">
      <c r="A1273" s="305" t="s">
        <v>955</v>
      </c>
      <c r="B1273" s="301" t="s">
        <v>656</v>
      </c>
      <c r="C1273" s="299" t="s">
        <v>454</v>
      </c>
    </row>
    <row r="1274" spans="1:4">
      <c r="A1274" s="305" t="s">
        <v>876</v>
      </c>
      <c r="B1274" s="301" t="s">
        <v>9</v>
      </c>
      <c r="C1274" s="299" t="s">
        <v>1080</v>
      </c>
    </row>
    <row r="1275" spans="1:4" ht="25.5">
      <c r="A1275" s="305" t="s">
        <v>750</v>
      </c>
      <c r="B1275" s="301" t="s">
        <v>2342</v>
      </c>
      <c r="C1275" s="299" t="s">
        <v>1503</v>
      </c>
    </row>
    <row r="1276" spans="1:4">
      <c r="A1276" s="307" t="s">
        <v>1135</v>
      </c>
      <c r="B1276" s="308" t="s">
        <v>1401</v>
      </c>
      <c r="C1276" s="243" t="s">
        <v>1504</v>
      </c>
    </row>
    <row r="1277" spans="1:4">
      <c r="A1277" s="307" t="s">
        <v>1136</v>
      </c>
      <c r="B1277" s="308" t="s">
        <v>1402</v>
      </c>
      <c r="C1277" s="243" t="s">
        <v>1505</v>
      </c>
      <c r="D1277" s="284"/>
    </row>
    <row r="1278" spans="1:4">
      <c r="A1278" s="307" t="s">
        <v>8759</v>
      </c>
      <c r="B1278" s="308" t="s">
        <v>1403</v>
      </c>
      <c r="C1278" s="243" t="s">
        <v>1506</v>
      </c>
      <c r="D1278" s="284"/>
    </row>
    <row r="1279" spans="1:4">
      <c r="A1279" s="307" t="s">
        <v>1074</v>
      </c>
      <c r="B1279" s="308" t="s">
        <v>713</v>
      </c>
      <c r="C1279" s="243" t="s">
        <v>1507</v>
      </c>
      <c r="D1279" s="299"/>
    </row>
    <row r="1280" spans="1:4">
      <c r="A1280" s="307" t="s">
        <v>1137</v>
      </c>
      <c r="B1280" s="308" t="s">
        <v>1030</v>
      </c>
      <c r="C1280" s="284" t="s">
        <v>1231</v>
      </c>
      <c r="D1280" s="299"/>
    </row>
    <row r="1281" spans="1:4">
      <c r="A1281" s="307" t="s">
        <v>1138</v>
      </c>
      <c r="B1281" s="308" t="s">
        <v>712</v>
      </c>
      <c r="C1281" s="284" t="s">
        <v>1232</v>
      </c>
    </row>
    <row r="1282" spans="1:4">
      <c r="A1282" s="307" t="s">
        <v>1139</v>
      </c>
      <c r="B1282" s="308" t="s">
        <v>1031</v>
      </c>
      <c r="C1282" s="284" t="s">
        <v>1233</v>
      </c>
      <c r="D1282" s="309"/>
    </row>
    <row r="1283" spans="1:4" ht="25.5">
      <c r="A1283" s="305" t="s">
        <v>1140</v>
      </c>
      <c r="B1283" s="301" t="s">
        <v>1032</v>
      </c>
      <c r="C1283" s="299" t="s">
        <v>1508</v>
      </c>
      <c r="D1283" s="299"/>
    </row>
    <row r="1284" spans="1:4" ht="25.5">
      <c r="A1284" s="305" t="s">
        <v>1141</v>
      </c>
      <c r="B1284" s="301" t="s">
        <v>143</v>
      </c>
      <c r="C1284" s="299" t="s">
        <v>1509</v>
      </c>
    </row>
    <row r="1285" spans="1:4" ht="25.5">
      <c r="A1285" s="306" t="s">
        <v>1142</v>
      </c>
      <c r="B1285" s="298" t="s">
        <v>714</v>
      </c>
      <c r="C1285" s="243" t="s">
        <v>1510</v>
      </c>
    </row>
    <row r="1286" spans="1:4" ht="25.5">
      <c r="A1286" s="305" t="s">
        <v>90</v>
      </c>
      <c r="B1286" s="301" t="s">
        <v>2270</v>
      </c>
      <c r="C1286" s="299" t="s">
        <v>5556</v>
      </c>
    </row>
    <row r="1287" spans="1:4" ht="26.25" thickBot="1">
      <c r="A1287" s="305" t="s">
        <v>91</v>
      </c>
      <c r="B1287" s="301" t="s">
        <v>2343</v>
      </c>
      <c r="C1287" s="299" t="s">
        <v>5557</v>
      </c>
    </row>
    <row r="1288" spans="1:4" ht="13.5" thickBot="1">
      <c r="A1288" s="559" t="s">
        <v>889</v>
      </c>
      <c r="B1288" s="560"/>
      <c r="C1288" s="561"/>
    </row>
    <row r="1289" spans="1:4" ht="25.5">
      <c r="A1289" s="247" t="s">
        <v>1234</v>
      </c>
      <c r="B1289" s="27" t="s">
        <v>311</v>
      </c>
      <c r="C1289" s="247" t="s">
        <v>1959</v>
      </c>
    </row>
    <row r="1290" spans="1:4" ht="25.5">
      <c r="A1290" s="247" t="str">
        <f>"ZA OKRES OD " &amp;dzbo &amp;" DO " &amp;dzb</f>
        <v>ZA OKRES OD 19.10.2023 DO 31.12.2024</v>
      </c>
      <c r="B1290" s="27" t="str">
        <f>"FÜR DEN ZEITRAUM VOM " &amp;dzbo &amp;" BIS ZUM " &amp;dzb</f>
        <v>FÜR DEN ZEITRAUM VOM 19.10.2023 BIS ZUM 31.12.2024</v>
      </c>
      <c r="C1290" s="243" t="str">
        <f>"FOR THE PERIOD FROM " &amp;dzbo &amp;" TO " &amp;dzb</f>
        <v>FOR THE PERIOD FROM 19.10.2023 TO 31.12.2024</v>
      </c>
    </row>
    <row r="1291" spans="1:4">
      <c r="A1291" s="247" t="s">
        <v>865</v>
      </c>
      <c r="B1291" s="247" t="s">
        <v>1038</v>
      </c>
      <c r="C1291" s="243" t="s">
        <v>1511</v>
      </c>
    </row>
    <row r="1292" spans="1:4">
      <c r="A1292" s="247" t="s">
        <v>866</v>
      </c>
      <c r="B1292" s="247" t="s">
        <v>716</v>
      </c>
      <c r="C1292" s="243" t="s">
        <v>1512</v>
      </c>
    </row>
    <row r="1293" spans="1:4">
      <c r="A1293" s="247" t="s">
        <v>762</v>
      </c>
      <c r="B1293" s="247" t="s">
        <v>717</v>
      </c>
      <c r="C1293" s="243" t="s">
        <v>1513</v>
      </c>
    </row>
    <row r="1294" spans="1:4">
      <c r="A1294" s="247" t="s">
        <v>867</v>
      </c>
      <c r="B1294" s="247" t="s">
        <v>152</v>
      </c>
      <c r="C1294" s="243" t="s">
        <v>1514</v>
      </c>
    </row>
    <row r="1295" spans="1:4">
      <c r="A1295" s="247" t="s">
        <v>868</v>
      </c>
      <c r="B1295" s="247" t="s">
        <v>153</v>
      </c>
      <c r="C1295" s="243" t="s">
        <v>1515</v>
      </c>
    </row>
    <row r="1296" spans="1:4">
      <c r="A1296" s="247" t="s">
        <v>869</v>
      </c>
      <c r="B1296" s="247" t="s">
        <v>154</v>
      </c>
      <c r="C1296" s="243" t="s">
        <v>1516</v>
      </c>
    </row>
    <row r="1297" spans="1:3">
      <c r="A1297" s="247" t="s">
        <v>870</v>
      </c>
      <c r="B1297" s="247" t="s">
        <v>155</v>
      </c>
      <c r="C1297" s="243" t="s">
        <v>1517</v>
      </c>
    </row>
    <row r="1298" spans="1:3" ht="25.5">
      <c r="A1298" s="247" t="s">
        <v>585</v>
      </c>
      <c r="B1298" s="247" t="s">
        <v>156</v>
      </c>
      <c r="C1298" s="247" t="s">
        <v>1518</v>
      </c>
    </row>
    <row r="1299" spans="1:3" ht="38.25">
      <c r="A1299" s="247" t="s">
        <v>2154</v>
      </c>
      <c r="B1299" s="48" t="s">
        <v>2271</v>
      </c>
      <c r="C1299" s="247" t="s">
        <v>2155</v>
      </c>
    </row>
    <row r="1300" spans="1:3" ht="25.5">
      <c r="A1300" s="247" t="s">
        <v>2156</v>
      </c>
      <c r="B1300" s="48" t="s">
        <v>2157</v>
      </c>
      <c r="C1300" s="247" t="s">
        <v>2158</v>
      </c>
    </row>
    <row r="1301" spans="1:3" ht="38.25">
      <c r="A1301" s="247" t="s">
        <v>1721</v>
      </c>
      <c r="B1301" s="48" t="s">
        <v>1734</v>
      </c>
      <c r="C1301" s="247" t="s">
        <v>1846</v>
      </c>
    </row>
    <row r="1302" spans="1:3" ht="25.5">
      <c r="A1302" s="247" t="s">
        <v>1722</v>
      </c>
      <c r="B1302" s="48" t="s">
        <v>1751</v>
      </c>
      <c r="C1302" s="247" t="s">
        <v>1847</v>
      </c>
    </row>
    <row r="1303" spans="1:3">
      <c r="A1303" s="247" t="s">
        <v>248</v>
      </c>
      <c r="B1303" s="247" t="s">
        <v>1211</v>
      </c>
      <c r="C1303" s="243" t="s">
        <v>1235</v>
      </c>
    </row>
    <row r="1304" spans="1:3">
      <c r="A1304" s="247" t="s">
        <v>586</v>
      </c>
      <c r="B1304" s="247" t="s">
        <v>157</v>
      </c>
      <c r="C1304" s="243" t="s">
        <v>1519</v>
      </c>
    </row>
    <row r="1305" spans="1:3" ht="25.5">
      <c r="A1305" s="247" t="s">
        <v>587</v>
      </c>
      <c r="B1305" s="247" t="s">
        <v>158</v>
      </c>
      <c r="C1305" s="243" t="s">
        <v>107</v>
      </c>
    </row>
    <row r="1306" spans="1:3" ht="25.5">
      <c r="A1306" s="247" t="str">
        <f>"Siedzibą Spółki "&amp;GA!H20 &amp;" " &amp;siedziba &amp;" " &amp;kod &amp;", ul. "&amp;adres</f>
        <v>Siedzibą Spółki jest Warszawa 02-595, ul. Puławska 99</v>
      </c>
      <c r="B1306" s="247" t="str">
        <f>"Sitz der Gesellschaft ist " &amp;siedziba&amp;" " &amp;kod &amp;", ul. " &amp;adres</f>
        <v>Sitz der Gesellschaft ist Warszawa 02-595, ul. Puławska 99</v>
      </c>
      <c r="C1306" s="243" t="str">
        <f>"The registered office of the Company is "&amp;siedziba&amp;" " &amp;kod &amp;", ul." &amp;adres</f>
        <v>The registered office of the Company is Warszawa 02-595, ul.Puławska 99</v>
      </c>
    </row>
    <row r="1307" spans="1:3">
      <c r="A1307" s="247" t="s">
        <v>588</v>
      </c>
      <c r="B1307" s="247" t="s">
        <v>1292</v>
      </c>
      <c r="C1307" s="243" t="s">
        <v>108</v>
      </c>
    </row>
    <row r="1308" spans="1:3">
      <c r="A1308" s="247" t="s">
        <v>837</v>
      </c>
      <c r="B1308" s="247" t="s">
        <v>159</v>
      </c>
      <c r="C1308" s="243" t="s">
        <v>109</v>
      </c>
    </row>
    <row r="1309" spans="1:3" ht="25.5">
      <c r="A1309" s="247" t="s">
        <v>615</v>
      </c>
      <c r="B1309" s="247" t="s">
        <v>144</v>
      </c>
      <c r="C1309" s="243" t="s">
        <v>724</v>
      </c>
    </row>
    <row r="1310" spans="1:3">
      <c r="A1310" s="247" t="s">
        <v>890</v>
      </c>
      <c r="B1310" s="247" t="s">
        <v>160</v>
      </c>
      <c r="C1310" s="243" t="s">
        <v>725</v>
      </c>
    </row>
    <row r="1311" spans="1:3">
      <c r="A1311" s="247" t="s">
        <v>959</v>
      </c>
      <c r="B1311" s="247" t="s">
        <v>161</v>
      </c>
      <c r="C1311" s="243" t="s">
        <v>726</v>
      </c>
    </row>
    <row r="1312" spans="1:3">
      <c r="A1312" s="247" t="s">
        <v>838</v>
      </c>
      <c r="B1312" s="247" t="s">
        <v>162</v>
      </c>
      <c r="C1312" s="243" t="s">
        <v>1236</v>
      </c>
    </row>
    <row r="1313" spans="1:6" ht="25.5">
      <c r="A1313" s="247" t="s">
        <v>839</v>
      </c>
      <c r="B1313" s="247" t="s">
        <v>1573</v>
      </c>
      <c r="C1313" s="243" t="s">
        <v>613</v>
      </c>
      <c r="D1313" s="34"/>
    </row>
    <row r="1314" spans="1:6">
      <c r="A1314" s="247" t="s">
        <v>840</v>
      </c>
      <c r="B1314" s="247" t="s">
        <v>163</v>
      </c>
      <c r="C1314" s="243" t="s">
        <v>1237</v>
      </c>
    </row>
    <row r="1315" spans="1:6">
      <c r="A1315" s="247" t="s">
        <v>841</v>
      </c>
      <c r="B1315" s="247" t="s">
        <v>164</v>
      </c>
      <c r="C1315" s="243" t="s">
        <v>727</v>
      </c>
    </row>
    <row r="1316" spans="1:6">
      <c r="A1316" s="247" t="s">
        <v>842</v>
      </c>
      <c r="B1316" s="247" t="s">
        <v>165</v>
      </c>
      <c r="C1316" s="243" t="s">
        <v>728</v>
      </c>
    </row>
    <row r="1317" spans="1:6" ht="25.5">
      <c r="A1317" s="247" t="s">
        <v>843</v>
      </c>
      <c r="B1317" s="247" t="s">
        <v>166</v>
      </c>
      <c r="C1317" s="243" t="s">
        <v>499</v>
      </c>
    </row>
    <row r="1318" spans="1:6" ht="38.25">
      <c r="A1318" s="247" t="s">
        <v>8782</v>
      </c>
      <c r="B1318" s="247" t="s">
        <v>8783</v>
      </c>
      <c r="D1318" s="247" t="s">
        <v>1109</v>
      </c>
      <c r="E1318" s="247" t="s">
        <v>146</v>
      </c>
      <c r="F1318" s="375" t="s">
        <v>500</v>
      </c>
    </row>
    <row r="1319" spans="1:6" ht="25.5">
      <c r="A1319" s="247" t="s">
        <v>1110</v>
      </c>
      <c r="B1319" s="247" t="s">
        <v>145</v>
      </c>
      <c r="C1319" s="243" t="s">
        <v>1253</v>
      </c>
    </row>
    <row r="1320" spans="1:6" ht="25.5">
      <c r="A1320" s="247" t="s">
        <v>1111</v>
      </c>
      <c r="B1320" s="247" t="s">
        <v>167</v>
      </c>
      <c r="C1320" s="243" t="s">
        <v>729</v>
      </c>
    </row>
    <row r="1321" spans="1:6" ht="25.5">
      <c r="A1321" s="247" t="s">
        <v>1112</v>
      </c>
      <c r="B1321" s="247" t="s">
        <v>168</v>
      </c>
      <c r="C1321" s="243" t="s">
        <v>730</v>
      </c>
    </row>
    <row r="1322" spans="1:6">
      <c r="A1322" s="247" t="s">
        <v>844</v>
      </c>
      <c r="B1322" s="247" t="s">
        <v>169</v>
      </c>
      <c r="C1322" s="243" t="s">
        <v>731</v>
      </c>
    </row>
    <row r="1323" spans="1:6">
      <c r="A1323" s="247" t="s">
        <v>845</v>
      </c>
      <c r="B1323" s="247" t="s">
        <v>170</v>
      </c>
      <c r="C1323" s="243" t="s">
        <v>732</v>
      </c>
    </row>
    <row r="1324" spans="1:6">
      <c r="A1324" s="247" t="s">
        <v>846</v>
      </c>
      <c r="B1324" s="247" t="s">
        <v>598</v>
      </c>
      <c r="C1324" s="243" t="s">
        <v>1955</v>
      </c>
    </row>
    <row r="1325" spans="1:6">
      <c r="A1325" s="247" t="s">
        <v>847</v>
      </c>
      <c r="B1325" s="247" t="s">
        <v>171</v>
      </c>
      <c r="C1325" s="243" t="s">
        <v>733</v>
      </c>
    </row>
    <row r="1326" spans="1:6">
      <c r="A1326" s="247" t="s">
        <v>848</v>
      </c>
      <c r="B1326" s="247" t="s">
        <v>172</v>
      </c>
      <c r="C1326" s="243" t="s">
        <v>459</v>
      </c>
    </row>
    <row r="1327" spans="1:6">
      <c r="A1327" s="247" t="s">
        <v>849</v>
      </c>
      <c r="B1327" s="247" t="s">
        <v>599</v>
      </c>
      <c r="C1327" s="243" t="s">
        <v>1280</v>
      </c>
      <c r="D1327" s="34"/>
    </row>
    <row r="1328" spans="1:6">
      <c r="A1328" s="247" t="s">
        <v>850</v>
      </c>
      <c r="B1328" s="247" t="s">
        <v>173</v>
      </c>
      <c r="C1328" s="243" t="s">
        <v>460</v>
      </c>
    </row>
    <row r="1329" spans="1:6" ht="25.5">
      <c r="A1329" s="247" t="s">
        <v>851</v>
      </c>
      <c r="B1329" s="247" t="s">
        <v>600</v>
      </c>
      <c r="C1329" s="243" t="s">
        <v>461</v>
      </c>
    </row>
    <row r="1330" spans="1:6">
      <c r="A1330" s="247" t="s">
        <v>960</v>
      </c>
      <c r="B1330" s="247" t="s">
        <v>174</v>
      </c>
      <c r="C1330" s="243" t="s">
        <v>462</v>
      </c>
    </row>
    <row r="1331" spans="1:6" ht="25.5">
      <c r="A1331" s="247" t="s">
        <v>852</v>
      </c>
      <c r="B1331" s="247" t="s">
        <v>1033</v>
      </c>
      <c r="C1331" s="243" t="s">
        <v>1868</v>
      </c>
    </row>
    <row r="1332" spans="1:6">
      <c r="A1332" s="247" t="s">
        <v>124</v>
      </c>
      <c r="B1332" s="247" t="s">
        <v>175</v>
      </c>
      <c r="C1332" s="243" t="s">
        <v>463</v>
      </c>
    </row>
    <row r="1333" spans="1:6" ht="25.5">
      <c r="A1333" s="247" t="s">
        <v>501</v>
      </c>
      <c r="B1333" s="247" t="s">
        <v>176</v>
      </c>
      <c r="C1333" s="243" t="s">
        <v>464</v>
      </c>
    </row>
    <row r="1334" spans="1:6">
      <c r="A1334" s="247" t="s">
        <v>853</v>
      </c>
      <c r="B1334" s="247" t="s">
        <v>177</v>
      </c>
      <c r="C1334" s="243" t="s">
        <v>465</v>
      </c>
    </row>
    <row r="1335" spans="1:6" ht="25.5">
      <c r="A1335" s="247" t="s">
        <v>854</v>
      </c>
      <c r="B1335" s="247" t="s">
        <v>601</v>
      </c>
      <c r="C1335" s="243" t="s">
        <v>466</v>
      </c>
    </row>
    <row r="1336" spans="1:6">
      <c r="A1336" s="247" t="s">
        <v>961</v>
      </c>
      <c r="B1336" s="247" t="s">
        <v>178</v>
      </c>
      <c r="C1336" s="243" t="s">
        <v>467</v>
      </c>
    </row>
    <row r="1337" spans="1:6">
      <c r="A1337" s="247" t="s">
        <v>855</v>
      </c>
      <c r="B1337" s="247" t="s">
        <v>179</v>
      </c>
      <c r="C1337" s="243" t="s">
        <v>468</v>
      </c>
    </row>
    <row r="1338" spans="1:6">
      <c r="A1338" s="247" t="s">
        <v>856</v>
      </c>
      <c r="B1338" s="247" t="s">
        <v>180</v>
      </c>
      <c r="C1338" s="243" t="s">
        <v>469</v>
      </c>
    </row>
    <row r="1339" spans="1:6" ht="25.5">
      <c r="A1339" s="247" t="s">
        <v>1238</v>
      </c>
      <c r="B1339" s="247" t="s">
        <v>602</v>
      </c>
      <c r="C1339" s="243" t="s">
        <v>470</v>
      </c>
    </row>
    <row r="1340" spans="1:6">
      <c r="A1340" s="247" t="s">
        <v>857</v>
      </c>
      <c r="B1340" s="247" t="s">
        <v>181</v>
      </c>
      <c r="C1340" s="243" t="s">
        <v>471</v>
      </c>
    </row>
    <row r="1341" spans="1:6" ht="25.5">
      <c r="A1341" s="247" t="s">
        <v>502</v>
      </c>
      <c r="B1341" s="247" t="s">
        <v>603</v>
      </c>
      <c r="C1341" s="243" t="s">
        <v>472</v>
      </c>
      <c r="D1341" s="12"/>
      <c r="E1341" s="12"/>
      <c r="F1341" s="12"/>
    </row>
    <row r="1342" spans="1:6">
      <c r="A1342" s="247" t="s">
        <v>858</v>
      </c>
      <c r="B1342" s="247" t="s">
        <v>182</v>
      </c>
      <c r="C1342" s="243" t="s">
        <v>473</v>
      </c>
    </row>
    <row r="1343" spans="1:6" ht="25.5">
      <c r="A1343" s="247" t="s">
        <v>710</v>
      </c>
      <c r="B1343" s="247" t="s">
        <v>1552</v>
      </c>
      <c r="C1343" s="243" t="s">
        <v>614</v>
      </c>
    </row>
    <row r="1344" spans="1:6">
      <c r="A1344" s="247" t="s">
        <v>859</v>
      </c>
      <c r="B1344" s="247" t="s">
        <v>597</v>
      </c>
      <c r="C1344" s="243" t="s">
        <v>474</v>
      </c>
    </row>
    <row r="1345" spans="1:4" ht="25.5">
      <c r="A1345" s="247" t="s">
        <v>966</v>
      </c>
      <c r="B1345" s="247" t="s">
        <v>183</v>
      </c>
      <c r="C1345" s="243" t="s">
        <v>475</v>
      </c>
    </row>
    <row r="1346" spans="1:4">
      <c r="A1346" s="247" t="s">
        <v>711</v>
      </c>
      <c r="B1346" s="247" t="s">
        <v>184</v>
      </c>
      <c r="C1346" s="243" t="s">
        <v>476</v>
      </c>
    </row>
    <row r="1347" spans="1:4">
      <c r="A1347" s="247" t="s">
        <v>860</v>
      </c>
      <c r="B1347" s="247" t="s">
        <v>185</v>
      </c>
      <c r="C1347" s="243" t="s">
        <v>477</v>
      </c>
    </row>
    <row r="1348" spans="1:4" ht="25.5">
      <c r="A1348" s="247" t="s">
        <v>861</v>
      </c>
      <c r="B1348" s="247" t="s">
        <v>186</v>
      </c>
      <c r="C1348" s="243" t="s">
        <v>478</v>
      </c>
    </row>
    <row r="1349" spans="1:4">
      <c r="A1349" s="247" t="s">
        <v>863</v>
      </c>
      <c r="B1349" s="247" t="s">
        <v>187</v>
      </c>
      <c r="C1349" s="243" t="s">
        <v>479</v>
      </c>
    </row>
    <row r="1350" spans="1:4" ht="51">
      <c r="A1350" s="247" t="s">
        <v>967</v>
      </c>
      <c r="B1350" s="247" t="s">
        <v>147</v>
      </c>
      <c r="C1350" s="243" t="s">
        <v>480</v>
      </c>
    </row>
    <row r="1351" spans="1:4" ht="38.25">
      <c r="A1351" s="247" t="s">
        <v>1421</v>
      </c>
      <c r="B1351" s="247" t="s">
        <v>1035</v>
      </c>
      <c r="C1351" s="38" t="s">
        <v>1422</v>
      </c>
    </row>
    <row r="1352" spans="1:4">
      <c r="A1352" s="247" t="s">
        <v>968</v>
      </c>
      <c r="B1352" s="247" t="s">
        <v>188</v>
      </c>
      <c r="C1352" s="37" t="s">
        <v>481</v>
      </c>
    </row>
    <row r="1353" spans="1:4" ht="38.25">
      <c r="A1353" s="247" t="s">
        <v>30</v>
      </c>
      <c r="B1353" s="247" t="s">
        <v>148</v>
      </c>
      <c r="C1353" s="38" t="s">
        <v>482</v>
      </c>
      <c r="D1353" s="284"/>
    </row>
    <row r="1354" spans="1:4" ht="25.5">
      <c r="A1354" s="37" t="s">
        <v>1423</v>
      </c>
      <c r="B1354" s="38" t="s">
        <v>1036</v>
      </c>
      <c r="C1354" s="37" t="s">
        <v>1424</v>
      </c>
      <c r="D1354" s="284"/>
    </row>
    <row r="1355" spans="1:4">
      <c r="A1355" s="247" t="s">
        <v>862</v>
      </c>
      <c r="B1355" s="247" t="s">
        <v>189</v>
      </c>
      <c r="C1355" s="243" t="s">
        <v>483</v>
      </c>
      <c r="D1355" s="284"/>
    </row>
    <row r="1356" spans="1:4" ht="51">
      <c r="A1356" s="247" t="s">
        <v>125</v>
      </c>
      <c r="B1356" s="247" t="s">
        <v>1034</v>
      </c>
      <c r="C1356" s="243" t="s">
        <v>1858</v>
      </c>
      <c r="D1356" s="284"/>
    </row>
    <row r="1357" spans="1:4">
      <c r="A1357" s="247" t="s">
        <v>126</v>
      </c>
      <c r="B1357" s="247" t="s">
        <v>619</v>
      </c>
      <c r="C1357" s="284" t="s">
        <v>1859</v>
      </c>
      <c r="D1357" s="284"/>
    </row>
    <row r="1358" spans="1:4" ht="25.5">
      <c r="A1358" s="247" t="s">
        <v>127</v>
      </c>
      <c r="B1358" s="247" t="s">
        <v>620</v>
      </c>
      <c r="C1358" s="284" t="s">
        <v>1860</v>
      </c>
    </row>
    <row r="1359" spans="1:4">
      <c r="A1359" s="247" t="s">
        <v>128</v>
      </c>
      <c r="B1359" s="247" t="s">
        <v>309</v>
      </c>
      <c r="C1359" s="284" t="s">
        <v>1861</v>
      </c>
    </row>
    <row r="1360" spans="1:4" ht="25.5">
      <c r="A1360" s="247" t="s">
        <v>31</v>
      </c>
      <c r="B1360" s="247" t="s">
        <v>310</v>
      </c>
      <c r="C1360" s="284" t="s">
        <v>99</v>
      </c>
    </row>
    <row r="1361" spans="1:3">
      <c r="A1361" s="247" t="s">
        <v>129</v>
      </c>
      <c r="B1361" s="247" t="s">
        <v>604</v>
      </c>
      <c r="C1361" s="284" t="s">
        <v>100</v>
      </c>
    </row>
    <row r="1362" spans="1:3" ht="25.5">
      <c r="A1362" s="247" t="s">
        <v>5349</v>
      </c>
      <c r="B1362" s="48" t="s">
        <v>5636</v>
      </c>
      <c r="C1362" s="247" t="s">
        <v>5350</v>
      </c>
    </row>
    <row r="1363" spans="1:3" ht="25.5">
      <c r="A1363" s="247" t="s">
        <v>5351</v>
      </c>
      <c r="B1363" s="48" t="s">
        <v>5609</v>
      </c>
      <c r="C1363" s="247" t="s">
        <v>5579</v>
      </c>
    </row>
    <row r="1364" spans="1:3">
      <c r="A1364" s="247" t="s">
        <v>1696</v>
      </c>
      <c r="B1364" s="48" t="s">
        <v>2272</v>
      </c>
      <c r="C1364" s="247" t="s">
        <v>1837</v>
      </c>
    </row>
    <row r="1365" spans="1:3" ht="25.5">
      <c r="A1365" s="247" t="s">
        <v>1697</v>
      </c>
      <c r="B1365" s="27" t="s">
        <v>1554</v>
      </c>
      <c r="C1365" s="247" t="s">
        <v>1838</v>
      </c>
    </row>
    <row r="1366" spans="1:3">
      <c r="A1366" s="247" t="s">
        <v>1698</v>
      </c>
      <c r="B1366" s="27" t="s">
        <v>1699</v>
      </c>
      <c r="C1366" s="247" t="s">
        <v>1839</v>
      </c>
    </row>
    <row r="1367" spans="1:3">
      <c r="A1367" s="247" t="s">
        <v>1700</v>
      </c>
      <c r="B1367" s="27" t="s">
        <v>1555</v>
      </c>
      <c r="C1367" s="247" t="s">
        <v>1840</v>
      </c>
    </row>
    <row r="1368" spans="1:3">
      <c r="A1368" s="247" t="s">
        <v>1701</v>
      </c>
      <c r="B1368" s="27" t="s">
        <v>1556</v>
      </c>
      <c r="C1368" s="247" t="s">
        <v>1841</v>
      </c>
    </row>
    <row r="1369" spans="1:3">
      <c r="A1369" s="247" t="s">
        <v>1702</v>
      </c>
      <c r="B1369" s="48" t="s">
        <v>2344</v>
      </c>
      <c r="C1369" s="247" t="s">
        <v>1842</v>
      </c>
    </row>
    <row r="1370" spans="1:3">
      <c r="A1370" s="247" t="s">
        <v>1703</v>
      </c>
      <c r="B1370" s="48" t="s">
        <v>2345</v>
      </c>
      <c r="C1370" s="247" t="s">
        <v>1882</v>
      </c>
    </row>
    <row r="1371" spans="1:3">
      <c r="C1371" s="247"/>
    </row>
    <row r="1372" spans="1:3">
      <c r="C1372" s="247"/>
    </row>
    <row r="1373" spans="1:3">
      <c r="C1373" s="247"/>
    </row>
    <row r="1374" spans="1:3">
      <c r="B1374" s="243"/>
      <c r="C1374" s="247"/>
    </row>
    <row r="1375" spans="1:3">
      <c r="C1375" s="247"/>
    </row>
    <row r="1376" spans="1:3" s="375" customFormat="1" ht="51">
      <c r="A1376" s="247" t="s">
        <v>1626</v>
      </c>
      <c r="B1376" s="48" t="s">
        <v>1553</v>
      </c>
      <c r="C1376" s="247" t="s">
        <v>1753</v>
      </c>
    </row>
    <row r="1377" spans="1:3" ht="51">
      <c r="A1377" s="247" t="s">
        <v>6954</v>
      </c>
      <c r="B1377" s="48" t="s">
        <v>6955</v>
      </c>
      <c r="C1377" s="247" t="s">
        <v>6956</v>
      </c>
    </row>
    <row r="1378" spans="1:3" ht="51">
      <c r="A1378" s="247" t="s">
        <v>6957</v>
      </c>
      <c r="B1378" s="373" t="s">
        <v>6958</v>
      </c>
      <c r="C1378" s="247" t="s">
        <v>6959</v>
      </c>
    </row>
    <row r="1379" spans="1:3" ht="51">
      <c r="A1379" s="247" t="s">
        <v>1627</v>
      </c>
      <c r="B1379" s="48" t="s">
        <v>1557</v>
      </c>
      <c r="C1379" s="247" t="s">
        <v>1754</v>
      </c>
    </row>
    <row r="1380" spans="1:3" ht="51">
      <c r="A1380" s="247" t="s">
        <v>1628</v>
      </c>
      <c r="B1380" s="48" t="s">
        <v>2346</v>
      </c>
      <c r="C1380" s="247" t="s">
        <v>1755</v>
      </c>
    </row>
    <row r="1381" spans="1:3" ht="51">
      <c r="A1381" s="247" t="s">
        <v>1629</v>
      </c>
      <c r="B1381" s="48" t="s">
        <v>1558</v>
      </c>
      <c r="C1381" s="247" t="s">
        <v>1756</v>
      </c>
    </row>
    <row r="1382" spans="1:3" ht="89.25">
      <c r="A1382" s="247" t="s">
        <v>1630</v>
      </c>
      <c r="B1382" s="48" t="s">
        <v>1559</v>
      </c>
      <c r="C1382" s="247" t="s">
        <v>1871</v>
      </c>
    </row>
    <row r="1383" spans="1:3" ht="63.75">
      <c r="A1383" s="247" t="s">
        <v>1631</v>
      </c>
      <c r="B1383" s="48" t="s">
        <v>2347</v>
      </c>
      <c r="C1383" s="247" t="s">
        <v>1757</v>
      </c>
    </row>
    <row r="1384" spans="1:3" ht="51">
      <c r="A1384" s="247" t="s">
        <v>1632</v>
      </c>
      <c r="B1384" s="48" t="s">
        <v>1560</v>
      </c>
      <c r="C1384" s="247" t="s">
        <v>1872</v>
      </c>
    </row>
    <row r="1385" spans="1:3">
      <c r="A1385" s="247" t="s">
        <v>1633</v>
      </c>
      <c r="B1385" s="48" t="s">
        <v>1923</v>
      </c>
      <c r="C1385" s="247" t="s">
        <v>1758</v>
      </c>
    </row>
    <row r="1386" spans="1:3" ht="25.5">
      <c r="A1386" s="247" t="s">
        <v>1634</v>
      </c>
      <c r="B1386" s="48" t="s">
        <v>1924</v>
      </c>
      <c r="C1386" s="247" t="s">
        <v>1759</v>
      </c>
    </row>
    <row r="1387" spans="1:3">
      <c r="A1387" s="247" t="s">
        <v>1635</v>
      </c>
      <c r="B1387" s="48" t="s">
        <v>2348</v>
      </c>
      <c r="C1387" s="247" t="s">
        <v>1760</v>
      </c>
    </row>
    <row r="1388" spans="1:3" ht="25.5">
      <c r="A1388" s="247" t="s">
        <v>1636</v>
      </c>
      <c r="B1388" s="48" t="s">
        <v>1925</v>
      </c>
      <c r="C1388" s="247" t="s">
        <v>1761</v>
      </c>
    </row>
    <row r="1389" spans="1:3" ht="25.5">
      <c r="A1389" s="247" t="s">
        <v>1637</v>
      </c>
      <c r="B1389" s="48" t="s">
        <v>1926</v>
      </c>
      <c r="C1389" s="247" t="s">
        <v>1762</v>
      </c>
    </row>
    <row r="1390" spans="1:3" ht="25.5">
      <c r="A1390" s="247" t="s">
        <v>1638</v>
      </c>
      <c r="B1390" s="48" t="s">
        <v>2273</v>
      </c>
      <c r="C1390" s="247" t="s">
        <v>1763</v>
      </c>
    </row>
    <row r="1391" spans="1:3" ht="25.5">
      <c r="A1391" s="247" t="s">
        <v>1639</v>
      </c>
      <c r="B1391" s="48" t="s">
        <v>1927</v>
      </c>
      <c r="C1391" s="247" t="s">
        <v>1764</v>
      </c>
    </row>
    <row r="1392" spans="1:3" ht="51">
      <c r="A1392" s="247" t="s">
        <v>1640</v>
      </c>
      <c r="B1392" s="48" t="s">
        <v>1561</v>
      </c>
      <c r="C1392" s="247" t="s">
        <v>1765</v>
      </c>
    </row>
    <row r="1393" spans="1:3">
      <c r="A1393" s="247" t="s">
        <v>1635</v>
      </c>
      <c r="B1393" s="48" t="s">
        <v>2348</v>
      </c>
      <c r="C1393" s="247" t="s">
        <v>1760</v>
      </c>
    </row>
    <row r="1394" spans="1:3" ht="25.5">
      <c r="A1394" s="247" t="s">
        <v>1636</v>
      </c>
      <c r="B1394" s="48" t="s">
        <v>1925</v>
      </c>
      <c r="C1394" s="247" t="s">
        <v>1761</v>
      </c>
    </row>
    <row r="1395" spans="1:3" ht="25.5">
      <c r="A1395" s="247" t="s">
        <v>1637</v>
      </c>
      <c r="B1395" s="48" t="s">
        <v>1926</v>
      </c>
      <c r="C1395" s="247" t="s">
        <v>1762</v>
      </c>
    </row>
    <row r="1396" spans="1:3" ht="25.5">
      <c r="A1396" s="247" t="s">
        <v>1641</v>
      </c>
      <c r="B1396" s="48" t="s">
        <v>2274</v>
      </c>
      <c r="C1396" s="247" t="s">
        <v>1766</v>
      </c>
    </row>
    <row r="1397" spans="1:3" ht="25.5">
      <c r="A1397" s="247" t="s">
        <v>1642</v>
      </c>
      <c r="B1397" s="48" t="s">
        <v>1928</v>
      </c>
      <c r="C1397" s="247" t="s">
        <v>1767</v>
      </c>
    </row>
    <row r="1398" spans="1:3" ht="38.25">
      <c r="A1398" s="247" t="s">
        <v>1643</v>
      </c>
      <c r="B1398" s="48" t="s">
        <v>1929</v>
      </c>
      <c r="C1398" s="247" t="s">
        <v>1768</v>
      </c>
    </row>
    <row r="1399" spans="1:3" ht="25.5">
      <c r="A1399" s="247" t="s">
        <v>1644</v>
      </c>
      <c r="B1399" s="48" t="s">
        <v>2275</v>
      </c>
      <c r="C1399" s="247" t="s">
        <v>1769</v>
      </c>
    </row>
    <row r="1400" spans="1:3" ht="38.25">
      <c r="A1400" s="247" t="s">
        <v>1645</v>
      </c>
      <c r="B1400" s="48" t="s">
        <v>2349</v>
      </c>
      <c r="C1400" s="247" t="s">
        <v>1770</v>
      </c>
    </row>
    <row r="1401" spans="1:3" ht="51">
      <c r="A1401" s="247" t="s">
        <v>1930</v>
      </c>
      <c r="B1401" s="48" t="s">
        <v>2350</v>
      </c>
      <c r="C1401" s="247" t="s">
        <v>1771</v>
      </c>
    </row>
    <row r="1402" spans="1:3" ht="51">
      <c r="A1402" s="247" t="s">
        <v>1646</v>
      </c>
      <c r="B1402" s="48" t="s">
        <v>1564</v>
      </c>
      <c r="C1402" s="247" t="s">
        <v>1873</v>
      </c>
    </row>
    <row r="1403" spans="1:3" ht="38.25">
      <c r="A1403" s="247" t="s">
        <v>1647</v>
      </c>
      <c r="B1403" s="48" t="s">
        <v>1580</v>
      </c>
      <c r="C1403" s="247" t="s">
        <v>1772</v>
      </c>
    </row>
    <row r="1404" spans="1:3" ht="25.5">
      <c r="A1404" s="247" t="s">
        <v>1648</v>
      </c>
      <c r="B1404" s="48" t="s">
        <v>1565</v>
      </c>
      <c r="C1404" s="247" t="s">
        <v>1773</v>
      </c>
    </row>
    <row r="1405" spans="1:3" ht="51">
      <c r="A1405" s="247" t="s">
        <v>1649</v>
      </c>
      <c r="B1405" s="48" t="s">
        <v>1566</v>
      </c>
      <c r="C1405" s="247" t="s">
        <v>1774</v>
      </c>
    </row>
    <row r="1406" spans="1:3" ht="38.25">
      <c r="A1406" s="247" t="s">
        <v>1650</v>
      </c>
      <c r="B1406" s="48" t="s">
        <v>1567</v>
      </c>
      <c r="C1406" s="247" t="s">
        <v>1775</v>
      </c>
    </row>
    <row r="1407" spans="1:3" ht="25.5">
      <c r="A1407" s="247" t="s">
        <v>1651</v>
      </c>
      <c r="B1407" s="48" t="s">
        <v>1568</v>
      </c>
      <c r="C1407" s="247" t="s">
        <v>1776</v>
      </c>
    </row>
    <row r="1408" spans="1:3">
      <c r="A1408" s="247" t="s">
        <v>2138</v>
      </c>
      <c r="B1408" s="48" t="s">
        <v>2139</v>
      </c>
      <c r="C1408" s="247" t="s">
        <v>2140</v>
      </c>
    </row>
    <row r="1409" spans="1:3">
      <c r="B1409" s="48"/>
      <c r="C1409" s="247"/>
    </row>
    <row r="1410" spans="1:3">
      <c r="B1410" s="48"/>
      <c r="C1410" s="247"/>
    </row>
    <row r="1411" spans="1:3">
      <c r="B1411" s="48"/>
      <c r="C1411" s="247"/>
    </row>
    <row r="1412" spans="1:3" ht="25.5">
      <c r="A1412" s="247" t="s">
        <v>1652</v>
      </c>
      <c r="B1412" s="48" t="s">
        <v>2276</v>
      </c>
      <c r="C1412" s="247" t="s">
        <v>1777</v>
      </c>
    </row>
    <row r="1413" spans="1:3">
      <c r="A1413" s="247" t="s">
        <v>1653</v>
      </c>
      <c r="B1413" s="48" t="s">
        <v>1574</v>
      </c>
      <c r="C1413" s="247" t="s">
        <v>1778</v>
      </c>
    </row>
    <row r="1414" spans="1:3">
      <c r="A1414" s="247" t="s">
        <v>1654</v>
      </c>
      <c r="B1414" s="48" t="s">
        <v>1575</v>
      </c>
      <c r="C1414" s="247" t="s">
        <v>1779</v>
      </c>
    </row>
    <row r="1415" spans="1:3">
      <c r="A1415" s="247" t="s">
        <v>1655</v>
      </c>
      <c r="B1415" s="48" t="s">
        <v>1576</v>
      </c>
      <c r="C1415" s="247" t="s">
        <v>1780</v>
      </c>
    </row>
    <row r="1416" spans="1:3" ht="25.5">
      <c r="A1416" s="247" t="s">
        <v>1656</v>
      </c>
      <c r="B1416" s="48" t="s">
        <v>1577</v>
      </c>
      <c r="C1416" s="247" t="s">
        <v>1781</v>
      </c>
    </row>
    <row r="1417" spans="1:3">
      <c r="A1417" s="247" t="s">
        <v>1657</v>
      </c>
      <c r="B1417" s="48" t="s">
        <v>1031</v>
      </c>
      <c r="C1417" s="247" t="s">
        <v>1782</v>
      </c>
    </row>
    <row r="1418" spans="1:3" ht="38.25">
      <c r="A1418" s="247" t="s">
        <v>2093</v>
      </c>
      <c r="B1418" s="48" t="s">
        <v>2351</v>
      </c>
      <c r="C1418" s="247" t="s">
        <v>2377</v>
      </c>
    </row>
    <row r="1419" spans="1:3" ht="25.5">
      <c r="A1419" s="247" t="s">
        <v>2112</v>
      </c>
      <c r="B1419" s="48" t="s">
        <v>2352</v>
      </c>
      <c r="C1419" s="247" t="s">
        <v>2378</v>
      </c>
    </row>
    <row r="1420" spans="1:3" ht="25.5">
      <c r="A1420" s="247" t="s">
        <v>1658</v>
      </c>
      <c r="B1420" s="48" t="s">
        <v>2277</v>
      </c>
      <c r="C1420" s="247" t="s">
        <v>1783</v>
      </c>
    </row>
    <row r="1421" spans="1:3">
      <c r="A1421" s="247" t="s">
        <v>823</v>
      </c>
      <c r="B1421" s="48" t="s">
        <v>656</v>
      </c>
      <c r="C1421" s="247" t="s">
        <v>1784</v>
      </c>
    </row>
    <row r="1422" spans="1:3">
      <c r="A1422" s="247" t="s">
        <v>1659</v>
      </c>
      <c r="B1422" s="48" t="s">
        <v>1584</v>
      </c>
      <c r="C1422" s="247" t="s">
        <v>1874</v>
      </c>
    </row>
    <row r="1423" spans="1:3">
      <c r="A1423" s="247" t="s">
        <v>1660</v>
      </c>
      <c r="B1423" s="48" t="s">
        <v>1585</v>
      </c>
      <c r="C1423" s="247" t="s">
        <v>1785</v>
      </c>
    </row>
    <row r="1424" spans="1:3">
      <c r="A1424" s="247" t="s">
        <v>1661</v>
      </c>
      <c r="B1424" s="48" t="s">
        <v>1586</v>
      </c>
      <c r="C1424" s="247" t="s">
        <v>1786</v>
      </c>
    </row>
    <row r="1425" spans="1:3">
      <c r="A1425" s="247" t="s">
        <v>1662</v>
      </c>
      <c r="B1425" s="48" t="s">
        <v>1587</v>
      </c>
      <c r="C1425" s="247" t="s">
        <v>1787</v>
      </c>
    </row>
    <row r="1426" spans="1:3" ht="25.5">
      <c r="A1426" s="247" t="s">
        <v>1663</v>
      </c>
      <c r="B1426" s="48" t="s">
        <v>1588</v>
      </c>
      <c r="C1426" s="247" t="s">
        <v>1788</v>
      </c>
    </row>
    <row r="1427" spans="1:3">
      <c r="A1427" s="247" t="s">
        <v>1664</v>
      </c>
      <c r="B1427" s="48" t="s">
        <v>1001</v>
      </c>
      <c r="C1427" s="247" t="s">
        <v>1789</v>
      </c>
    </row>
    <row r="1428" spans="1:3">
      <c r="A1428" s="247" t="s">
        <v>1665</v>
      </c>
      <c r="B1428" s="48" t="s">
        <v>1589</v>
      </c>
      <c r="C1428" s="247" t="s">
        <v>1790</v>
      </c>
    </row>
    <row r="1429" spans="1:3">
      <c r="A1429" s="247" t="s">
        <v>1666</v>
      </c>
      <c r="B1429" s="48" t="s">
        <v>1590</v>
      </c>
      <c r="C1429" s="247" t="s">
        <v>1791</v>
      </c>
    </row>
    <row r="1430" spans="1:3">
      <c r="A1430" s="247" t="s">
        <v>1667</v>
      </c>
      <c r="B1430" s="48" t="s">
        <v>1591</v>
      </c>
      <c r="C1430" s="247" t="s">
        <v>1792</v>
      </c>
    </row>
    <row r="1431" spans="1:3">
      <c r="A1431" s="247" t="s">
        <v>1704</v>
      </c>
      <c r="B1431" s="48" t="s">
        <v>1597</v>
      </c>
      <c r="C1431" s="247" t="s">
        <v>1875</v>
      </c>
    </row>
    <row r="1432" spans="1:3">
      <c r="A1432" s="247" t="s">
        <v>1668</v>
      </c>
      <c r="B1432" s="48" t="s">
        <v>1595</v>
      </c>
      <c r="C1432" s="247" t="s">
        <v>1793</v>
      </c>
    </row>
    <row r="1433" spans="1:3">
      <c r="A1433" s="247" t="s">
        <v>1669</v>
      </c>
      <c r="B1433" s="48" t="s">
        <v>2353</v>
      </c>
      <c r="C1433" s="247" t="s">
        <v>1794</v>
      </c>
    </row>
    <row r="1434" spans="1:3">
      <c r="A1434" s="247" t="s">
        <v>1670</v>
      </c>
      <c r="B1434" s="48" t="s">
        <v>1049</v>
      </c>
      <c r="C1434" s="247" t="s">
        <v>1795</v>
      </c>
    </row>
    <row r="1435" spans="1:3" ht="25.5">
      <c r="A1435" s="247" t="s">
        <v>1671</v>
      </c>
      <c r="B1435" s="48" t="s">
        <v>1596</v>
      </c>
      <c r="C1435" s="247" t="s">
        <v>1796</v>
      </c>
    </row>
    <row r="1436" spans="1:3">
      <c r="A1436" s="247" t="s">
        <v>1672</v>
      </c>
      <c r="B1436" s="48" t="s">
        <v>1931</v>
      </c>
      <c r="C1436" s="247" t="s">
        <v>1797</v>
      </c>
    </row>
    <row r="1437" spans="1:3" ht="25.5">
      <c r="A1437" s="247" t="s">
        <v>1673</v>
      </c>
      <c r="B1437" s="48" t="s">
        <v>1594</v>
      </c>
      <c r="C1437" s="247" t="s">
        <v>1798</v>
      </c>
    </row>
    <row r="1438" spans="1:3">
      <c r="A1438" s="247" t="s">
        <v>1674</v>
      </c>
      <c r="B1438" s="48" t="s">
        <v>661</v>
      </c>
      <c r="C1438" s="247" t="s">
        <v>1799</v>
      </c>
    </row>
    <row r="1439" spans="1:3" ht="25.5">
      <c r="A1439" s="247" t="s">
        <v>1675</v>
      </c>
      <c r="B1439" s="48" t="s">
        <v>1593</v>
      </c>
      <c r="C1439" s="247" t="s">
        <v>1800</v>
      </c>
    </row>
    <row r="1440" spans="1:3">
      <c r="A1440" s="247" t="s">
        <v>1676</v>
      </c>
      <c r="B1440" s="48" t="s">
        <v>1592</v>
      </c>
      <c r="C1440" s="247" t="s">
        <v>1801</v>
      </c>
    </row>
    <row r="1441" spans="1:3">
      <c r="A1441" s="247" t="s">
        <v>1677</v>
      </c>
      <c r="B1441" s="48" t="s">
        <v>1372</v>
      </c>
      <c r="C1441" s="247" t="s">
        <v>1802</v>
      </c>
    </row>
    <row r="1442" spans="1:3">
      <c r="A1442" s="247" t="s">
        <v>1678</v>
      </c>
      <c r="B1442" s="48" t="s">
        <v>1599</v>
      </c>
      <c r="C1442" s="247" t="s">
        <v>1803</v>
      </c>
    </row>
    <row r="1443" spans="1:3">
      <c r="A1443" s="247" t="s">
        <v>1679</v>
      </c>
      <c r="B1443" s="48" t="s">
        <v>1600</v>
      </c>
      <c r="C1443" s="247" t="s">
        <v>1804</v>
      </c>
    </row>
    <row r="1444" spans="1:3">
      <c r="A1444" s="247" t="s">
        <v>1680</v>
      </c>
      <c r="B1444" s="48" t="s">
        <v>1601</v>
      </c>
      <c r="C1444" s="247" t="s">
        <v>1805</v>
      </c>
    </row>
    <row r="1445" spans="1:3">
      <c r="A1445" s="247" t="s">
        <v>1681</v>
      </c>
      <c r="B1445" s="48" t="s">
        <v>1598</v>
      </c>
      <c r="C1445" s="247" t="s">
        <v>1806</v>
      </c>
    </row>
    <row r="1446" spans="1:3" s="375" customFormat="1" ht="51">
      <c r="A1446" s="247" t="s">
        <v>1682</v>
      </c>
      <c r="B1446" s="48" t="s">
        <v>2354</v>
      </c>
      <c r="C1446" s="247" t="s">
        <v>1807</v>
      </c>
    </row>
    <row r="1447" spans="1:3" ht="191.25">
      <c r="A1447" s="387" t="s">
        <v>8765</v>
      </c>
      <c r="B1447" s="395" t="s">
        <v>8764</v>
      </c>
      <c r="C1447" s="387" t="str">
        <f>"Pursuant to Article 30(1) of the Accounting Act, the assets and equity and liabilities denominated in a foreign currency were "&amp;"valued as of the balance sheet date at the average exchange rates of a given currency by published the National Bank of Poland, valid on the valuation day. The currency subject to the valuation as of "&amp;dzb&amp;" was EUR. The valuation was made using the average exchange rates table A no. 254/A/NBP/2021 of 31.12.2021 according to which the average exchange rate of EUR was PLN 4,5994."</f>
        <v>Pursuant to Article 30(1) of the Accounting Act, the assets and equity and liabilities denominated in a foreign currency were valued as of the balance sheet date at the average exchange rates of a given currency by published the National Bank of Poland, valid on the valuation day. The currency subject to the valuation as of 31.12.2024 was EUR. The valuation was made using the average exchange rates table A no. 254/A/NBP/2021 of 31.12.2021 according to which the average exchange rate of EUR was PLN 4,5994.</v>
      </c>
    </row>
    <row r="1448" spans="1:3" ht="191.25">
      <c r="A1448" s="247" t="s">
        <v>8766</v>
      </c>
      <c r="B1448" s="395" t="s">
        <v>8767</v>
      </c>
      <c r="C1448" s="247" t="str">
        <f>"Pursuant to Article 30(1) of the Accounting Act, the assets and equity and liabilities denominated in a foreign currency were "&amp;"valued as of the balance sheet date at the average exchange rates of a given currency by published the National Bank of Poland, valid on the valuation day. The currencies subject to the valuation as of "&amp;dzb&amp;" were: EUR and USD. The valuation was made using the average exchange rates table A no. 251/A/NBP/2020 of 31.12.2020 according to which the average exchange rate of EUR was PLN 4,2585, and the average exchange rate of USD was PLN 3,7977."</f>
        <v>Pursuant to Article 30(1) of the Accounting Act, the assets and equity and liabilities denominated in a foreign currency were valued as of the balance sheet date at the average exchange rates of a given currency by published the National Bank of Poland, valid on the valuation day. The currencies subject to the valuation as of 31.12.2024 were: EUR and USD. The valuation was made using the average exchange rates table A no. 251/A/NBP/2020 of 31.12.2020 according to which the average exchange rate of EUR was PLN 4,2585, and the average exchange rate of USD was PLN 3,7977.</v>
      </c>
    </row>
    <row r="1449" spans="1:3">
      <c r="A1449" s="247" t="s">
        <v>111</v>
      </c>
      <c r="B1449" s="48" t="s">
        <v>377</v>
      </c>
      <c r="C1449" s="247" t="s">
        <v>1808</v>
      </c>
    </row>
    <row r="1450" spans="1:3">
      <c r="A1450" s="247" t="s">
        <v>1683</v>
      </c>
      <c r="B1450" s="48" t="s">
        <v>1602</v>
      </c>
      <c r="C1450" s="247" t="s">
        <v>1809</v>
      </c>
    </row>
    <row r="1451" spans="1:3">
      <c r="A1451" s="247" t="s">
        <v>1705</v>
      </c>
      <c r="B1451" s="48" t="s">
        <v>1603</v>
      </c>
      <c r="C1451" s="247" t="s">
        <v>1810</v>
      </c>
    </row>
    <row r="1452" spans="1:3">
      <c r="A1452" s="247" t="s">
        <v>1706</v>
      </c>
      <c r="B1452" s="48" t="s">
        <v>1604</v>
      </c>
      <c r="C1452" s="247" t="s">
        <v>1811</v>
      </c>
    </row>
    <row r="1453" spans="1:3">
      <c r="A1453" s="247" t="s">
        <v>1707</v>
      </c>
      <c r="B1453" s="48" t="s">
        <v>1605</v>
      </c>
      <c r="C1453" s="247" t="s">
        <v>1812</v>
      </c>
    </row>
    <row r="1454" spans="1:3">
      <c r="A1454" s="247" t="s">
        <v>1708</v>
      </c>
      <c r="B1454" s="48" t="s">
        <v>1606</v>
      </c>
      <c r="C1454" s="247" t="s">
        <v>1813</v>
      </c>
    </row>
    <row r="1455" spans="1:3">
      <c r="A1455" s="247" t="s">
        <v>1709</v>
      </c>
      <c r="B1455" s="48" t="s">
        <v>1607</v>
      </c>
      <c r="C1455" s="247" t="s">
        <v>1814</v>
      </c>
    </row>
    <row r="1456" spans="1:3">
      <c r="A1456" s="247" t="s">
        <v>1710</v>
      </c>
      <c r="B1456" s="48" t="s">
        <v>1608</v>
      </c>
      <c r="C1456" s="247" t="s">
        <v>1815</v>
      </c>
    </row>
    <row r="1457" spans="1:3">
      <c r="A1457" s="247" t="s">
        <v>1684</v>
      </c>
      <c r="B1457" s="27" t="s">
        <v>1609</v>
      </c>
      <c r="C1457" s="247" t="s">
        <v>1816</v>
      </c>
    </row>
    <row r="1458" spans="1:3">
      <c r="A1458" s="247" t="s">
        <v>1711</v>
      </c>
      <c r="B1458" s="27" t="s">
        <v>1610</v>
      </c>
      <c r="C1458" s="247" t="s">
        <v>1817</v>
      </c>
    </row>
    <row r="1459" spans="1:3" ht="76.5">
      <c r="A1459" s="247" t="s">
        <v>4402</v>
      </c>
      <c r="B1459" s="48" t="s">
        <v>4403</v>
      </c>
      <c r="C1459" s="247" t="s">
        <v>4404</v>
      </c>
    </row>
    <row r="1460" spans="1:3" ht="63.75">
      <c r="A1460" s="247" t="s">
        <v>8719</v>
      </c>
      <c r="B1460" s="48" t="s">
        <v>8720</v>
      </c>
      <c r="C1460" s="247" t="s">
        <v>8721</v>
      </c>
    </row>
    <row r="1461" spans="1:3" ht="63.75">
      <c r="A1461" s="247" t="s">
        <v>2390</v>
      </c>
      <c r="B1461" s="247" t="s">
        <v>2355</v>
      </c>
      <c r="C1461" s="247" t="s">
        <v>4405</v>
      </c>
    </row>
    <row r="1462" spans="1:3" ht="25.5">
      <c r="A1462" s="48" t="s">
        <v>1712</v>
      </c>
      <c r="B1462" s="48" t="s">
        <v>2278</v>
      </c>
      <c r="C1462" s="48" t="s">
        <v>1818</v>
      </c>
    </row>
    <row r="1463" spans="1:3">
      <c r="A1463" s="247" t="s">
        <v>952</v>
      </c>
      <c r="B1463" s="48" t="s">
        <v>684</v>
      </c>
      <c r="C1463" s="247" t="s">
        <v>1819</v>
      </c>
    </row>
    <row r="1464" spans="1:3">
      <c r="A1464" s="247" t="s">
        <v>1685</v>
      </c>
      <c r="B1464" s="48" t="s">
        <v>1611</v>
      </c>
      <c r="C1464" s="247" t="s">
        <v>1820</v>
      </c>
    </row>
    <row r="1465" spans="1:3">
      <c r="A1465" s="247" t="s">
        <v>1686</v>
      </c>
      <c r="B1465" s="48" t="s">
        <v>2356</v>
      </c>
      <c r="C1465" s="247" t="s">
        <v>1821</v>
      </c>
    </row>
    <row r="1466" spans="1:3" ht="25.5">
      <c r="A1466" s="247" t="s">
        <v>1687</v>
      </c>
      <c r="B1466" s="48" t="s">
        <v>2279</v>
      </c>
      <c r="C1466" s="247" t="s">
        <v>1822</v>
      </c>
    </row>
    <row r="1467" spans="1:3">
      <c r="A1467" s="247" t="s">
        <v>1713</v>
      </c>
      <c r="B1467" s="48" t="s">
        <v>1578</v>
      </c>
      <c r="C1467" s="247" t="s">
        <v>1823</v>
      </c>
    </row>
    <row r="1468" spans="1:3">
      <c r="A1468" s="247" t="s">
        <v>1714</v>
      </c>
      <c r="B1468" s="48" t="s">
        <v>1579</v>
      </c>
      <c r="C1468" s="247" t="s">
        <v>1824</v>
      </c>
    </row>
    <row r="1469" spans="1:3" ht="25.5">
      <c r="A1469" s="247" t="s">
        <v>8771</v>
      </c>
      <c r="B1469" s="48" t="s">
        <v>8770</v>
      </c>
      <c r="C1469" s="247" t="s">
        <v>1825</v>
      </c>
    </row>
    <row r="1470" spans="1:3" ht="51">
      <c r="A1470" s="247" t="s">
        <v>1688</v>
      </c>
      <c r="B1470" s="48" t="s">
        <v>2280</v>
      </c>
      <c r="C1470" s="247" t="s">
        <v>1826</v>
      </c>
    </row>
    <row r="1471" spans="1:3" ht="76.5">
      <c r="A1471" s="247" t="s">
        <v>1689</v>
      </c>
      <c r="B1471" s="48" t="s">
        <v>1612</v>
      </c>
      <c r="C1471" s="247" t="s">
        <v>1876</v>
      </c>
    </row>
    <row r="1472" spans="1:3" ht="38.25">
      <c r="A1472" s="247" t="s">
        <v>1690</v>
      </c>
      <c r="B1472" s="48" t="s">
        <v>2381</v>
      </c>
      <c r="C1472" s="247" t="s">
        <v>1827</v>
      </c>
    </row>
    <row r="1473" spans="1:3" ht="38.25">
      <c r="A1473" s="247" t="s">
        <v>1691</v>
      </c>
      <c r="B1473" s="48" t="s">
        <v>2382</v>
      </c>
      <c r="C1473" s="247" t="s">
        <v>1827</v>
      </c>
    </row>
    <row r="1474" spans="1:3" ht="38.25">
      <c r="A1474" s="247" t="s">
        <v>1691</v>
      </c>
      <c r="B1474" s="48" t="s">
        <v>2383</v>
      </c>
      <c r="C1474" s="247" t="s">
        <v>1827</v>
      </c>
    </row>
    <row r="1475" spans="1:3">
      <c r="A1475" s="247" t="s">
        <v>1692</v>
      </c>
      <c r="B1475" s="48" t="s">
        <v>1613</v>
      </c>
      <c r="C1475" s="247" t="s">
        <v>1828</v>
      </c>
    </row>
    <row r="1476" spans="1:3">
      <c r="A1476" s="247" t="s">
        <v>1693</v>
      </c>
      <c r="B1476" s="48" t="s">
        <v>1614</v>
      </c>
      <c r="C1476" s="247" t="s">
        <v>1829</v>
      </c>
    </row>
    <row r="1477" spans="1:3">
      <c r="A1477" s="247" t="s">
        <v>1694</v>
      </c>
      <c r="B1477" s="48" t="s">
        <v>1615</v>
      </c>
      <c r="C1477" s="247" t="s">
        <v>1830</v>
      </c>
    </row>
    <row r="1478" spans="1:3" ht="38.25">
      <c r="A1478" s="247" t="s">
        <v>8754</v>
      </c>
      <c r="B1478" s="48" t="s">
        <v>8755</v>
      </c>
      <c r="C1478" s="247" t="s">
        <v>1831</v>
      </c>
    </row>
    <row r="1479" spans="1:3" ht="38.25">
      <c r="A1479" s="247" t="s">
        <v>8773</v>
      </c>
      <c r="B1479" s="48" t="s">
        <v>8774</v>
      </c>
      <c r="C1479" s="247" t="s">
        <v>1832</v>
      </c>
    </row>
    <row r="1480" spans="1:3" ht="25.5">
      <c r="A1480" s="247" t="str">
        <f>"Na dzień " &amp; dzb &amp; " w Spółce zatrudnione były 201 osoby."</f>
        <v>Na dzień 31.12.2024 w Spółce zatrudnione były 201 osoby.</v>
      </c>
      <c r="B1480" s="27" t="str">
        <f>"Zum " &amp; dzb &amp; " beschäftigte die Gesellschaft 201 Personen."</f>
        <v>Zum 31.12.2024 beschäftigte die Gesellschaft 201 Personen.</v>
      </c>
      <c r="C1480" s="247" t="s">
        <v>1965</v>
      </c>
    </row>
    <row r="1481" spans="1:3" ht="89.25">
      <c r="A1481" s="247" t="s">
        <v>1695</v>
      </c>
      <c r="B1481" s="48" t="s">
        <v>1618</v>
      </c>
      <c r="C1481" s="247" t="s">
        <v>1833</v>
      </c>
    </row>
    <row r="1482" spans="1:3">
      <c r="A1482" s="36" t="s">
        <v>8779</v>
      </c>
      <c r="B1482" s="36" t="s">
        <v>8779</v>
      </c>
      <c r="C1482" s="36" t="s">
        <v>8779</v>
      </c>
    </row>
    <row r="1483" spans="1:3">
      <c r="A1483" s="247" t="s">
        <v>1715</v>
      </c>
      <c r="B1483" s="27" t="s">
        <v>1616</v>
      </c>
      <c r="C1483" s="247" t="s">
        <v>1834</v>
      </c>
    </row>
    <row r="1484" spans="1:3">
      <c r="A1484" s="247" t="s">
        <v>1716</v>
      </c>
      <c r="B1484" s="27" t="s">
        <v>1617</v>
      </c>
      <c r="C1484" s="247" t="s">
        <v>1835</v>
      </c>
    </row>
    <row r="1485" spans="1:3">
      <c r="A1485" s="247" t="s">
        <v>837</v>
      </c>
      <c r="B1485" s="27" t="s">
        <v>1625</v>
      </c>
      <c r="C1485" s="247" t="s">
        <v>1836</v>
      </c>
    </row>
    <row r="1486" spans="1:3" ht="51">
      <c r="A1486" s="375" t="s">
        <v>8768</v>
      </c>
      <c r="B1486" s="374" t="s">
        <v>8769</v>
      </c>
      <c r="C1486" s="375" t="s">
        <v>2119</v>
      </c>
    </row>
    <row r="1487" spans="1:3">
      <c r="C1487" s="247"/>
    </row>
    <row r="1488" spans="1:3" ht="38.25">
      <c r="A1488" s="247" t="s">
        <v>1717</v>
      </c>
      <c r="B1488" s="48" t="s">
        <v>1749</v>
      </c>
      <c r="C1488" s="247" t="s">
        <v>1843</v>
      </c>
    </row>
    <row r="1489" spans="1:3" ht="38.25">
      <c r="A1489" s="247" t="s">
        <v>1964</v>
      </c>
      <c r="B1489" s="48" t="s">
        <v>1738</v>
      </c>
      <c r="C1489" s="247" t="s">
        <v>1844</v>
      </c>
    </row>
    <row r="1490" spans="1:3" ht="25.5">
      <c r="A1490" s="247" t="s">
        <v>1718</v>
      </c>
      <c r="B1490" s="48" t="s">
        <v>1730</v>
      </c>
      <c r="C1490" s="247" t="s">
        <v>1877</v>
      </c>
    </row>
    <row r="1491" spans="1:3">
      <c r="A1491" s="247" t="s">
        <v>1719</v>
      </c>
      <c r="B1491" s="48" t="s">
        <v>1731</v>
      </c>
      <c r="C1491" s="247" t="s">
        <v>1878</v>
      </c>
    </row>
    <row r="1492" spans="1:3">
      <c r="A1492" s="247" t="s">
        <v>1720</v>
      </c>
      <c r="B1492" s="48" t="s">
        <v>1732</v>
      </c>
      <c r="C1492" s="247" t="s">
        <v>1879</v>
      </c>
    </row>
    <row r="1493" spans="1:3" ht="25.5">
      <c r="A1493" s="247" t="s">
        <v>1724</v>
      </c>
      <c r="B1493" s="48" t="s">
        <v>1733</v>
      </c>
      <c r="C1493" s="247" t="s">
        <v>1845</v>
      </c>
    </row>
    <row r="1494" spans="1:3" ht="63.75">
      <c r="A1494" s="247" t="s">
        <v>1726</v>
      </c>
      <c r="B1494" s="48" t="s">
        <v>1750</v>
      </c>
      <c r="C1494" s="247" t="s">
        <v>1880</v>
      </c>
    </row>
    <row r="1495" spans="1:3" ht="76.5">
      <c r="A1495" s="247" t="s">
        <v>1727</v>
      </c>
      <c r="B1495" s="48" t="s">
        <v>2357</v>
      </c>
      <c r="C1495" s="247" t="s">
        <v>1881</v>
      </c>
    </row>
    <row r="1496" spans="1:3" ht="38.25">
      <c r="A1496" s="247" t="s">
        <v>1721</v>
      </c>
      <c r="B1496" s="48" t="s">
        <v>1734</v>
      </c>
      <c r="C1496" s="247" t="s">
        <v>1846</v>
      </c>
    </row>
    <row r="1497" spans="1:3" ht="25.5">
      <c r="A1497" s="247" t="s">
        <v>1722</v>
      </c>
      <c r="B1497" s="48" t="s">
        <v>1751</v>
      </c>
      <c r="C1497" s="247" t="s">
        <v>1847</v>
      </c>
    </row>
    <row r="1498" spans="1:3" ht="76.5">
      <c r="A1498" s="247" t="s">
        <v>1723</v>
      </c>
      <c r="B1498" s="48" t="s">
        <v>1752</v>
      </c>
      <c r="C1498" s="247" t="s">
        <v>1848</v>
      </c>
    </row>
    <row r="1499" spans="1:3" ht="76.5">
      <c r="A1499" s="247" t="s">
        <v>618</v>
      </c>
      <c r="B1499" s="48" t="s">
        <v>2358</v>
      </c>
      <c r="C1499" s="247" t="s">
        <v>1849</v>
      </c>
    </row>
    <row r="1501" spans="1:3">
      <c r="A1501" s="562" t="s">
        <v>2757</v>
      </c>
      <c r="B1501" s="563"/>
      <c r="C1501" s="564"/>
    </row>
    <row r="1502" spans="1:3" ht="25.5">
      <c r="A1502" s="310" t="s">
        <v>2403</v>
      </c>
      <c r="B1502" s="310" t="s">
        <v>2646</v>
      </c>
      <c r="C1502" s="311" t="s">
        <v>2689</v>
      </c>
    </row>
    <row r="1503" spans="1:3" ht="63.75">
      <c r="A1503" s="310" t="s">
        <v>2404</v>
      </c>
      <c r="B1503" s="310" t="s">
        <v>2647</v>
      </c>
      <c r="C1503" s="311" t="s">
        <v>2690</v>
      </c>
    </row>
    <row r="1504" spans="1:3" ht="38.25">
      <c r="A1504" s="310" t="s">
        <v>2428</v>
      </c>
      <c r="B1504" s="310" t="s">
        <v>2659</v>
      </c>
      <c r="C1504" s="311" t="s">
        <v>2691</v>
      </c>
    </row>
    <row r="1505" spans="1:3">
      <c r="A1505" s="310" t="s">
        <v>2429</v>
      </c>
      <c r="B1505" s="310" t="s">
        <v>2660</v>
      </c>
      <c r="C1505" s="311" t="s">
        <v>2692</v>
      </c>
    </row>
    <row r="1506" spans="1:3">
      <c r="A1506" s="310" t="s">
        <v>2430</v>
      </c>
      <c r="B1506" s="310" t="s">
        <v>2661</v>
      </c>
      <c r="C1506" s="311" t="s">
        <v>5555</v>
      </c>
    </row>
    <row r="1507" spans="1:3" ht="25.5">
      <c r="A1507" s="310" t="s">
        <v>2431</v>
      </c>
      <c r="B1507" s="310" t="s">
        <v>2662</v>
      </c>
      <c r="C1507" s="311" t="s">
        <v>2693</v>
      </c>
    </row>
    <row r="1508" spans="1:3" ht="25.5">
      <c r="A1508" s="310" t="s">
        <v>2405</v>
      </c>
      <c r="B1508" s="310" t="s">
        <v>2648</v>
      </c>
      <c r="C1508" s="311" t="s">
        <v>2694</v>
      </c>
    </row>
    <row r="1509" spans="1:3">
      <c r="A1509" s="310" t="s">
        <v>2432</v>
      </c>
      <c r="B1509" s="310" t="s">
        <v>2663</v>
      </c>
      <c r="C1509" s="311" t="s">
        <v>2695</v>
      </c>
    </row>
    <row r="1510" spans="1:3" ht="25.5">
      <c r="A1510" s="310" t="s">
        <v>2433</v>
      </c>
      <c r="B1510" s="310" t="s">
        <v>2664</v>
      </c>
      <c r="C1510" s="311" t="s">
        <v>2696</v>
      </c>
    </row>
    <row r="1511" spans="1:3" ht="25.5">
      <c r="A1511" s="310" t="s">
        <v>2434</v>
      </c>
      <c r="B1511" s="310" t="s">
        <v>2665</v>
      </c>
      <c r="C1511" s="311" t="s">
        <v>2697</v>
      </c>
    </row>
    <row r="1512" spans="1:3" ht="25.5">
      <c r="A1512" s="310" t="s">
        <v>2435</v>
      </c>
      <c r="B1512" s="310" t="s">
        <v>2666</v>
      </c>
      <c r="C1512" s="312" t="s">
        <v>2698</v>
      </c>
    </row>
    <row r="1513" spans="1:3" ht="76.5">
      <c r="A1513" s="310" t="s">
        <v>2436</v>
      </c>
      <c r="B1513" s="310" t="s">
        <v>2667</v>
      </c>
      <c r="C1513" s="311" t="s">
        <v>2699</v>
      </c>
    </row>
    <row r="1514" spans="1:3">
      <c r="A1514" s="310" t="s">
        <v>2437</v>
      </c>
      <c r="B1514" s="310" t="s">
        <v>2668</v>
      </c>
      <c r="C1514" s="311" t="s">
        <v>2700</v>
      </c>
    </row>
    <row r="1515" spans="1:3" ht="25.5">
      <c r="A1515" s="310" t="s">
        <v>2438</v>
      </c>
      <c r="B1515" s="310" t="s">
        <v>2669</v>
      </c>
      <c r="C1515" s="311" t="s">
        <v>2701</v>
      </c>
    </row>
    <row r="1516" spans="1:3" ht="38.25">
      <c r="A1516" s="310" t="s">
        <v>2406</v>
      </c>
      <c r="B1516" s="310" t="s">
        <v>2649</v>
      </c>
      <c r="C1516" s="311" t="s">
        <v>2702</v>
      </c>
    </row>
    <row r="1517" spans="1:3" ht="38.25">
      <c r="A1517" s="310" t="s">
        <v>2439</v>
      </c>
      <c r="B1517" s="310" t="s">
        <v>2670</v>
      </c>
      <c r="C1517" s="311" t="s">
        <v>2703</v>
      </c>
    </row>
    <row r="1518" spans="1:3" ht="25.5">
      <c r="A1518" s="310" t="s">
        <v>2440</v>
      </c>
      <c r="B1518" s="310" t="s">
        <v>2671</v>
      </c>
      <c r="C1518" s="311" t="s">
        <v>2704</v>
      </c>
    </row>
    <row r="1519" spans="1:3" ht="76.5">
      <c r="A1519" s="310" t="s">
        <v>2407</v>
      </c>
      <c r="B1519" s="310" t="s">
        <v>2672</v>
      </c>
      <c r="C1519" s="311" t="s">
        <v>2705</v>
      </c>
    </row>
    <row r="1520" spans="1:3" ht="25.5">
      <c r="A1520" s="310" t="s">
        <v>5688</v>
      </c>
      <c r="B1520" s="310" t="s">
        <v>5705</v>
      </c>
      <c r="C1520" s="311" t="s">
        <v>5687</v>
      </c>
    </row>
    <row r="1521" spans="1:3" ht="25.5">
      <c r="A1521" s="310" t="s">
        <v>1675</v>
      </c>
      <c r="B1521" s="310" t="s">
        <v>1593</v>
      </c>
      <c r="C1521" s="311" t="s">
        <v>2706</v>
      </c>
    </row>
    <row r="1522" spans="1:3">
      <c r="A1522" s="310" t="s">
        <v>2441</v>
      </c>
      <c r="B1522" s="310" t="s">
        <v>2673</v>
      </c>
      <c r="C1522" s="311" t="s">
        <v>2707</v>
      </c>
    </row>
    <row r="1523" spans="1:3">
      <c r="A1523" s="310" t="s">
        <v>2442</v>
      </c>
      <c r="B1523" s="310" t="s">
        <v>2674</v>
      </c>
      <c r="C1523" s="311" t="s">
        <v>2708</v>
      </c>
    </row>
    <row r="1524" spans="1:3" ht="25.5">
      <c r="A1524" s="310" t="s">
        <v>2443</v>
      </c>
      <c r="B1524" s="310" t="s">
        <v>2675</v>
      </c>
      <c r="C1524" s="311" t="s">
        <v>2709</v>
      </c>
    </row>
    <row r="1525" spans="1:3" ht="25.5">
      <c r="A1525" s="311" t="s">
        <v>5588</v>
      </c>
      <c r="B1525" s="311" t="s">
        <v>5589</v>
      </c>
      <c r="C1525" s="311" t="s">
        <v>5590</v>
      </c>
    </row>
    <row r="1526" spans="1:3">
      <c r="A1526" s="311" t="s">
        <v>5585</v>
      </c>
      <c r="B1526" s="311" t="s">
        <v>5586</v>
      </c>
      <c r="C1526" s="311" t="s">
        <v>5587</v>
      </c>
    </row>
    <row r="1527" spans="1:3">
      <c r="A1527" s="310" t="s">
        <v>2444</v>
      </c>
      <c r="B1527" s="310" t="s">
        <v>2676</v>
      </c>
      <c r="C1527" s="311" t="s">
        <v>2710</v>
      </c>
    </row>
    <row r="1528" spans="1:3" ht="25.5">
      <c r="A1528" s="310" t="s">
        <v>2445</v>
      </c>
      <c r="B1528" s="310" t="s">
        <v>2677</v>
      </c>
      <c r="C1528" s="311" t="s">
        <v>2711</v>
      </c>
    </row>
    <row r="1529" spans="1:3">
      <c r="A1529" s="310" t="s">
        <v>2446</v>
      </c>
      <c r="B1529" s="310" t="s">
        <v>2678</v>
      </c>
      <c r="C1529" s="311" t="s">
        <v>2712</v>
      </c>
    </row>
    <row r="1530" spans="1:3" ht="38.25">
      <c r="A1530" s="310" t="s">
        <v>2408</v>
      </c>
      <c r="B1530" s="310" t="s">
        <v>2650</v>
      </c>
      <c r="C1530" s="311" t="s">
        <v>2713</v>
      </c>
    </row>
    <row r="1531" spans="1:3">
      <c r="A1531" s="310" t="s">
        <v>384</v>
      </c>
      <c r="B1531" s="310" t="s">
        <v>1001</v>
      </c>
      <c r="C1531" s="311" t="s">
        <v>2714</v>
      </c>
    </row>
    <row r="1532" spans="1:3">
      <c r="A1532" s="310" t="s">
        <v>2447</v>
      </c>
      <c r="B1532" s="310" t="s">
        <v>2679</v>
      </c>
      <c r="C1532" s="311" t="s">
        <v>2715</v>
      </c>
    </row>
    <row r="1533" spans="1:3" ht="25.5">
      <c r="A1533" s="310" t="s">
        <v>2448</v>
      </c>
      <c r="B1533" s="310" t="s">
        <v>2680</v>
      </c>
      <c r="C1533" s="311" t="s">
        <v>2716</v>
      </c>
    </row>
    <row r="1534" spans="1:3" ht="25.5">
      <c r="A1534" s="310" t="s">
        <v>2449</v>
      </c>
      <c r="B1534" s="310" t="s">
        <v>2681</v>
      </c>
      <c r="C1534" s="311" t="s">
        <v>2717</v>
      </c>
    </row>
    <row r="1535" spans="1:3">
      <c r="A1535" s="310" t="s">
        <v>2450</v>
      </c>
      <c r="B1535" s="310" t="s">
        <v>2682</v>
      </c>
      <c r="C1535" s="311" t="s">
        <v>2718</v>
      </c>
    </row>
    <row r="1536" spans="1:3">
      <c r="A1536" s="310" t="s">
        <v>2451</v>
      </c>
      <c r="B1536" s="310" t="s">
        <v>2683</v>
      </c>
      <c r="C1536" s="311" t="s">
        <v>2719</v>
      </c>
    </row>
    <row r="1537" spans="1:3">
      <c r="A1537" s="310" t="s">
        <v>2452</v>
      </c>
      <c r="B1537" s="310" t="s">
        <v>2668</v>
      </c>
      <c r="C1537" s="311" t="s">
        <v>2700</v>
      </c>
    </row>
    <row r="1538" spans="1:3" ht="51">
      <c r="A1538" s="310" t="s">
        <v>2409</v>
      </c>
      <c r="B1538" s="310" t="s">
        <v>2651</v>
      </c>
      <c r="C1538" s="311" t="s">
        <v>2720</v>
      </c>
    </row>
    <row r="1539" spans="1:3" ht="25.5">
      <c r="A1539" s="310" t="s">
        <v>2453</v>
      </c>
      <c r="B1539" s="310" t="s">
        <v>2684</v>
      </c>
      <c r="C1539" s="311" t="s">
        <v>2721</v>
      </c>
    </row>
    <row r="1540" spans="1:3">
      <c r="A1540" s="310" t="s">
        <v>2454</v>
      </c>
      <c r="B1540" s="310" t="s">
        <v>2685</v>
      </c>
      <c r="C1540" s="311" t="s">
        <v>2722</v>
      </c>
    </row>
    <row r="1541" spans="1:3" ht="25.5">
      <c r="A1541" s="310" t="s">
        <v>2455</v>
      </c>
      <c r="B1541" s="310" t="s">
        <v>2686</v>
      </c>
      <c r="C1541" s="311" t="s">
        <v>2723</v>
      </c>
    </row>
    <row r="1542" spans="1:3" ht="25.5">
      <c r="A1542" s="310" t="s">
        <v>2456</v>
      </c>
      <c r="B1542" s="310" t="s">
        <v>2687</v>
      </c>
      <c r="C1542" s="311" t="s">
        <v>2724</v>
      </c>
    </row>
    <row r="1543" spans="1:3" ht="25.5">
      <c r="A1543" s="310" t="s">
        <v>2457</v>
      </c>
      <c r="B1543" s="310" t="s">
        <v>2688</v>
      </c>
      <c r="C1543" s="311" t="s">
        <v>2725</v>
      </c>
    </row>
    <row r="1544" spans="1:3">
      <c r="A1544" s="310" t="s">
        <v>2410</v>
      </c>
      <c r="B1544" s="310" t="s">
        <v>2652</v>
      </c>
      <c r="C1544" s="311" t="s">
        <v>2726</v>
      </c>
    </row>
    <row r="1545" spans="1:3" ht="25.5">
      <c r="A1545" s="310" t="s">
        <v>2411</v>
      </c>
      <c r="B1545" s="310" t="s">
        <v>2653</v>
      </c>
      <c r="C1545" s="311" t="s">
        <v>2727</v>
      </c>
    </row>
    <row r="1546" spans="1:3" ht="25.5">
      <c r="A1546" s="311" t="s">
        <v>5698</v>
      </c>
      <c r="B1546" s="243" t="s">
        <v>5699</v>
      </c>
      <c r="C1546" s="310" t="s">
        <v>5689</v>
      </c>
    </row>
    <row r="1547" spans="1:3" ht="25.5">
      <c r="A1547" s="310" t="s">
        <v>2412</v>
      </c>
      <c r="B1547" s="310" t="s">
        <v>2654</v>
      </c>
      <c r="C1547" s="311" t="s">
        <v>2728</v>
      </c>
    </row>
    <row r="1548" spans="1:3">
      <c r="A1548" s="310" t="s">
        <v>2413</v>
      </c>
      <c r="B1548" s="310" t="s">
        <v>2655</v>
      </c>
      <c r="C1548" s="311" t="s">
        <v>2729</v>
      </c>
    </row>
    <row r="1549" spans="1:3" ht="13.5" thickBot="1">
      <c r="A1549" s="247" t="s">
        <v>1677</v>
      </c>
      <c r="B1549" s="48" t="s">
        <v>1372</v>
      </c>
      <c r="C1549" s="243" t="s">
        <v>221</v>
      </c>
    </row>
    <row r="1550" spans="1:3" ht="13.5" thickBot="1">
      <c r="A1550" s="559" t="s">
        <v>4270</v>
      </c>
      <c r="B1550" s="560"/>
      <c r="C1550" s="561"/>
    </row>
    <row r="1551" spans="1:3">
      <c r="A1551" s="310" t="s">
        <v>130</v>
      </c>
      <c r="B1551" s="310" t="s">
        <v>485</v>
      </c>
      <c r="C1551" s="311" t="s">
        <v>277</v>
      </c>
    </row>
    <row r="1552" spans="1:3">
      <c r="A1552" s="310" t="s">
        <v>4205</v>
      </c>
      <c r="B1552" s="310" t="s">
        <v>4226</v>
      </c>
      <c r="C1552" s="311" t="s">
        <v>4227</v>
      </c>
    </row>
    <row r="1553" spans="1:3">
      <c r="A1553" s="310" t="s">
        <v>4206</v>
      </c>
      <c r="B1553" s="310" t="s">
        <v>1293</v>
      </c>
      <c r="C1553" s="311" t="s">
        <v>4228</v>
      </c>
    </row>
    <row r="1554" spans="1:3" ht="38.25">
      <c r="A1554" s="310" t="s">
        <v>4207</v>
      </c>
      <c r="B1554" s="310" t="s">
        <v>4229</v>
      </c>
      <c r="C1554" s="311" t="s">
        <v>4230</v>
      </c>
    </row>
    <row r="1555" spans="1:3">
      <c r="A1555" s="310" t="s">
        <v>4208</v>
      </c>
      <c r="B1555" s="310" t="s">
        <v>4231</v>
      </c>
      <c r="C1555" s="311" t="s">
        <v>4232</v>
      </c>
    </row>
    <row r="1556" spans="1:3">
      <c r="A1556" s="310" t="s">
        <v>4209</v>
      </c>
      <c r="B1556" s="310" t="s">
        <v>4233</v>
      </c>
      <c r="C1556" s="311" t="s">
        <v>4234</v>
      </c>
    </row>
    <row r="1557" spans="1:3">
      <c r="A1557" s="310" t="s">
        <v>4210</v>
      </c>
      <c r="B1557" s="310" t="s">
        <v>4235</v>
      </c>
      <c r="C1557" s="311" t="s">
        <v>4236</v>
      </c>
    </row>
    <row r="1558" spans="1:3">
      <c r="A1558" s="313" t="s">
        <v>4271</v>
      </c>
      <c r="B1558" s="313" t="s">
        <v>4272</v>
      </c>
      <c r="C1558" s="313" t="s">
        <v>4273</v>
      </c>
    </row>
    <row r="1559" spans="1:3">
      <c r="A1559" s="310" t="s">
        <v>4211</v>
      </c>
      <c r="B1559" s="310" t="s">
        <v>4237</v>
      </c>
      <c r="C1559" s="311" t="s">
        <v>4238</v>
      </c>
    </row>
    <row r="1560" spans="1:3">
      <c r="A1560" s="310" t="s">
        <v>4212</v>
      </c>
      <c r="B1560" s="310" t="s">
        <v>4239</v>
      </c>
      <c r="C1560" s="311" t="s">
        <v>4240</v>
      </c>
    </row>
    <row r="1561" spans="1:3">
      <c r="A1561" s="310" t="s">
        <v>4213</v>
      </c>
      <c r="B1561" s="310" t="s">
        <v>4241</v>
      </c>
      <c r="C1561" s="311" t="s">
        <v>4242</v>
      </c>
    </row>
    <row r="1562" spans="1:3">
      <c r="A1562" s="310" t="s">
        <v>4214</v>
      </c>
      <c r="B1562" s="310" t="s">
        <v>4243</v>
      </c>
      <c r="C1562" s="311" t="s">
        <v>4244</v>
      </c>
    </row>
    <row r="1563" spans="1:3">
      <c r="A1563" s="313" t="s">
        <v>8674</v>
      </c>
      <c r="B1563" s="310" t="s">
        <v>4245</v>
      </c>
      <c r="C1563" s="311" t="s">
        <v>4246</v>
      </c>
    </row>
    <row r="1564" spans="1:3" ht="38.25">
      <c r="A1564" s="313" t="s">
        <v>5583</v>
      </c>
      <c r="B1564" s="310" t="s">
        <v>4247</v>
      </c>
      <c r="C1564" s="311" t="s">
        <v>4248</v>
      </c>
    </row>
    <row r="1565" spans="1:3">
      <c r="A1565" s="310" t="s">
        <v>4215</v>
      </c>
      <c r="B1565" s="310" t="s">
        <v>4249</v>
      </c>
      <c r="C1565" s="311" t="s">
        <v>1233</v>
      </c>
    </row>
    <row r="1566" spans="1:3">
      <c r="A1566" s="310" t="s">
        <v>955</v>
      </c>
      <c r="B1566" s="310" t="s">
        <v>656</v>
      </c>
      <c r="C1566" s="311" t="s">
        <v>454</v>
      </c>
    </row>
    <row r="1567" spans="1:3">
      <c r="A1567" s="310" t="s">
        <v>4216</v>
      </c>
      <c r="B1567" s="310" t="s">
        <v>4250</v>
      </c>
      <c r="C1567" s="311" t="s">
        <v>4251</v>
      </c>
    </row>
    <row r="1568" spans="1:3">
      <c r="A1568" s="310" t="s">
        <v>4217</v>
      </c>
      <c r="B1568" s="310" t="s">
        <v>4252</v>
      </c>
      <c r="C1568" s="311" t="s">
        <v>4253</v>
      </c>
    </row>
    <row r="1569" spans="1:3">
      <c r="A1569" s="310" t="s">
        <v>4218</v>
      </c>
      <c r="B1569" s="310" t="s">
        <v>1293</v>
      </c>
      <c r="C1569" s="311" t="s">
        <v>4228</v>
      </c>
    </row>
    <row r="1570" spans="1:3">
      <c r="A1570" s="310" t="s">
        <v>4219</v>
      </c>
      <c r="B1570" s="310" t="s">
        <v>4254</v>
      </c>
      <c r="C1570" s="311" t="s">
        <v>4255</v>
      </c>
    </row>
    <row r="1571" spans="1:3">
      <c r="A1571" s="310" t="s">
        <v>4220</v>
      </c>
      <c r="B1571" s="310" t="s">
        <v>4256</v>
      </c>
      <c r="C1571" s="311" t="s">
        <v>4257</v>
      </c>
    </row>
    <row r="1572" spans="1:3">
      <c r="A1572" s="310" t="s">
        <v>4221</v>
      </c>
      <c r="B1572" s="310" t="s">
        <v>4258</v>
      </c>
      <c r="C1572" s="311" t="s">
        <v>4259</v>
      </c>
    </row>
    <row r="1573" spans="1:3">
      <c r="A1573" s="310" t="s">
        <v>4222</v>
      </c>
      <c r="B1573" s="310" t="s">
        <v>4260</v>
      </c>
      <c r="C1573" s="311" t="s">
        <v>4261</v>
      </c>
    </row>
    <row r="1574" spans="1:3">
      <c r="A1574" s="310" t="s">
        <v>4223</v>
      </c>
      <c r="B1574" s="310" t="s">
        <v>4262</v>
      </c>
      <c r="C1574" s="311" t="s">
        <v>4263</v>
      </c>
    </row>
    <row r="1575" spans="1:3" ht="25.5">
      <c r="A1575" s="313" t="s">
        <v>5584</v>
      </c>
      <c r="B1575" s="310" t="s">
        <v>4264</v>
      </c>
      <c r="C1575" s="311" t="s">
        <v>4265</v>
      </c>
    </row>
    <row r="1576" spans="1:3" ht="25.5">
      <c r="A1576" s="310" t="s">
        <v>4224</v>
      </c>
      <c r="B1576" s="310" t="s">
        <v>4266</v>
      </c>
      <c r="C1576" s="311" t="s">
        <v>4267</v>
      </c>
    </row>
    <row r="1577" spans="1:3">
      <c r="A1577" s="313" t="s">
        <v>4434</v>
      </c>
      <c r="B1577" s="313" t="s">
        <v>4435</v>
      </c>
      <c r="C1577" s="313" t="s">
        <v>4436</v>
      </c>
    </row>
    <row r="1578" spans="1:3">
      <c r="A1578" s="310" t="s">
        <v>4215</v>
      </c>
      <c r="B1578" s="310" t="s">
        <v>4249</v>
      </c>
      <c r="C1578" s="311" t="s">
        <v>1233</v>
      </c>
    </row>
    <row r="1579" spans="1:3">
      <c r="A1579" s="310" t="s">
        <v>955</v>
      </c>
      <c r="B1579" s="310" t="s">
        <v>656</v>
      </c>
      <c r="C1579" s="311" t="s">
        <v>454</v>
      </c>
    </row>
    <row r="1580" spans="1:3">
      <c r="A1580" s="310" t="s">
        <v>4225</v>
      </c>
      <c r="B1580" s="310" t="s">
        <v>4268</v>
      </c>
      <c r="C1580" s="311" t="s">
        <v>4269</v>
      </c>
    </row>
    <row r="1581" spans="1:3" ht="51">
      <c r="A1581" s="375" t="s">
        <v>8761</v>
      </c>
      <c r="B1581" s="374" t="s">
        <v>8762</v>
      </c>
      <c r="C1581" s="375" t="s">
        <v>2119</v>
      </c>
    </row>
  </sheetData>
  <autoFilter ref="A2:K1578" xr:uid="{00000000-0009-0000-0000-00001E000000}"/>
  <mergeCells count="32">
    <mergeCell ref="A1181:C1181"/>
    <mergeCell ref="A515:C515"/>
    <mergeCell ref="A573:C573"/>
    <mergeCell ref="A1550:C1550"/>
    <mergeCell ref="A985:C985"/>
    <mergeCell ref="A1501:C1501"/>
    <mergeCell ref="A778:C778"/>
    <mergeCell ref="A963:C963"/>
    <mergeCell ref="A792:C792"/>
    <mergeCell ref="A915:C915"/>
    <mergeCell ref="A926:C926"/>
    <mergeCell ref="A1288:C1288"/>
    <mergeCell ref="A1030:C1030"/>
    <mergeCell ref="A1054:C1054"/>
    <mergeCell ref="A1057:C1057"/>
    <mergeCell ref="A1144:C1144"/>
    <mergeCell ref="A1178:C1178"/>
    <mergeCell ref="A605:C605"/>
    <mergeCell ref="A728:C728"/>
    <mergeCell ref="A1069:C1069"/>
    <mergeCell ref="A1:C1"/>
    <mergeCell ref="A35:C35"/>
    <mergeCell ref="A245:C245"/>
    <mergeCell ref="A375:C375"/>
    <mergeCell ref="A748:C748"/>
    <mergeCell ref="A431:C431"/>
    <mergeCell ref="A687:C687"/>
    <mergeCell ref="A663:C663"/>
    <mergeCell ref="A614:C614"/>
    <mergeCell ref="A621:C621"/>
    <mergeCell ref="A447:C447"/>
    <mergeCell ref="A506:C506"/>
  </mergeCells>
  <phoneticPr fontId="13" type="noConversion"/>
  <printOptions gridLines="1"/>
  <pageMargins left="0.75" right="0.75" top="1" bottom="1" header="0.5" footer="0.5"/>
  <pageSetup paperSize="9" scale="66" orientation="portrait" r:id="rId1"/>
  <headerFooter alignWithMargins="0"/>
  <rowBreaks count="1" manualBreakCount="1">
    <brk id="1018"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2"/>
  <dimension ref="B1:AM252"/>
  <sheetViews>
    <sheetView showGridLines="0" view="pageBreakPreview" topLeftCell="A225" zoomScaleNormal="100" zoomScaleSheetLayoutView="100" workbookViewId="0">
      <selection activeCell="B238" sqref="B238:V238"/>
    </sheetView>
  </sheetViews>
  <sheetFormatPr defaultColWidth="9.140625" defaultRowHeight="12.75"/>
  <cols>
    <col min="1" max="1" width="9.140625" style="25"/>
    <col min="2" max="2" width="3.42578125" style="25" customWidth="1"/>
    <col min="3" max="3" width="4.85546875" style="25" customWidth="1"/>
    <col min="4" max="4" width="2" style="25" customWidth="1"/>
    <col min="5" max="6" width="3.7109375" style="25" customWidth="1"/>
    <col min="7" max="7" width="2.85546875" style="25" customWidth="1"/>
    <col min="8" max="10" width="3.7109375" style="25" customWidth="1"/>
    <col min="11" max="11" width="2.85546875" style="25" customWidth="1"/>
    <col min="12" max="12" width="5.7109375" style="25" customWidth="1"/>
    <col min="13" max="15" width="3.7109375" style="25" customWidth="1"/>
    <col min="16" max="17" width="3.5703125" style="25" customWidth="1"/>
    <col min="18" max="19" width="3.7109375" style="25" customWidth="1"/>
    <col min="20" max="21" width="3.5703125" style="25" customWidth="1"/>
    <col min="22" max="22" width="3.85546875" style="25" customWidth="1"/>
    <col min="23" max="23" width="17.85546875" style="25" customWidth="1"/>
    <col min="24" max="24" width="11.7109375" style="25" customWidth="1"/>
    <col min="25" max="16384" width="9.140625" style="25"/>
  </cols>
  <sheetData>
    <row r="1" spans="2:28">
      <c r="B1" s="485" t="s">
        <v>1224</v>
      </c>
      <c r="C1" s="485"/>
      <c r="D1" s="485"/>
      <c r="E1" s="485"/>
      <c r="F1" s="485"/>
      <c r="G1" s="485"/>
      <c r="H1" s="485"/>
      <c r="I1" s="485"/>
      <c r="J1" s="485"/>
      <c r="K1" s="485"/>
      <c r="L1" s="485"/>
      <c r="M1" s="485"/>
      <c r="N1" s="485"/>
      <c r="O1" s="485"/>
      <c r="P1" s="485"/>
      <c r="Q1" s="485"/>
      <c r="R1" s="485"/>
      <c r="S1" s="485"/>
      <c r="T1" s="485"/>
      <c r="U1" s="485"/>
      <c r="V1" s="485"/>
    </row>
    <row r="2" spans="2:28" s="3" customFormat="1" ht="75.75" customHeight="1">
      <c r="B2" s="1"/>
      <c r="C2" s="2"/>
      <c r="D2" s="177"/>
      <c r="E2" s="177"/>
      <c r="F2" s="2"/>
      <c r="G2" s="177"/>
      <c r="H2" s="177"/>
      <c r="I2" s="2"/>
      <c r="J2" s="177"/>
      <c r="K2" s="177"/>
    </row>
    <row r="3" spans="2:28" s="92" customFormat="1">
      <c r="B3" s="178"/>
      <c r="C3" s="179"/>
      <c r="D3" s="179"/>
      <c r="E3" s="179"/>
      <c r="F3" s="179"/>
      <c r="G3" s="179"/>
      <c r="H3" s="179"/>
      <c r="I3" s="179"/>
      <c r="J3" s="179"/>
      <c r="K3" s="179"/>
      <c r="L3" s="179"/>
      <c r="M3" s="179"/>
      <c r="N3" s="179"/>
      <c r="O3" s="179"/>
      <c r="P3" s="179"/>
      <c r="Q3" s="179"/>
      <c r="R3" s="179"/>
      <c r="S3" s="179"/>
      <c r="T3" s="179"/>
      <c r="U3" s="179"/>
      <c r="V3" s="180"/>
      <c r="Y3" s="181"/>
      <c r="Z3" s="181"/>
      <c r="AA3" s="181"/>
      <c r="AB3" s="181"/>
    </row>
    <row r="4" spans="2:28" s="92" customFormat="1">
      <c r="B4" s="178"/>
      <c r="C4" s="179"/>
      <c r="D4" s="179"/>
      <c r="E4" s="179"/>
      <c r="F4" s="179"/>
      <c r="G4" s="179"/>
      <c r="H4" s="179"/>
      <c r="I4" s="179"/>
      <c r="J4" s="179"/>
      <c r="K4" s="179"/>
      <c r="L4" s="179"/>
      <c r="M4" s="179"/>
      <c r="N4" s="179"/>
      <c r="O4" s="179"/>
      <c r="P4" s="179"/>
      <c r="Q4" s="179"/>
      <c r="R4" s="179"/>
      <c r="S4" s="179"/>
      <c r="T4" s="179"/>
      <c r="U4" s="179"/>
      <c r="V4" s="180"/>
      <c r="W4" s="182"/>
      <c r="Y4" s="181"/>
      <c r="Z4" s="181"/>
      <c r="AA4" s="181"/>
      <c r="AB4" s="181"/>
    </row>
    <row r="5" spans="2:28" s="92" customFormat="1">
      <c r="B5" s="178"/>
      <c r="C5" s="179"/>
      <c r="D5" s="179"/>
      <c r="E5" s="179"/>
      <c r="F5" s="179"/>
      <c r="G5" s="179"/>
      <c r="H5" s="179"/>
      <c r="I5" s="179"/>
      <c r="J5" s="179"/>
      <c r="K5" s="179"/>
      <c r="L5" s="179"/>
      <c r="M5" s="179"/>
      <c r="N5" s="179"/>
      <c r="O5" s="179"/>
      <c r="P5" s="179"/>
      <c r="Q5" s="179"/>
      <c r="R5" s="179"/>
      <c r="S5" s="179"/>
      <c r="T5" s="179"/>
      <c r="U5" s="179"/>
      <c r="V5" s="180"/>
      <c r="Y5" s="181"/>
      <c r="Z5" s="181"/>
      <c r="AA5" s="181"/>
      <c r="AB5" s="181"/>
    </row>
    <row r="6" spans="2:28" s="92" customFormat="1">
      <c r="B6" s="178"/>
      <c r="C6" s="179"/>
      <c r="D6" s="179"/>
      <c r="E6" s="179"/>
      <c r="F6" s="179"/>
      <c r="G6" s="179"/>
      <c r="H6" s="179"/>
      <c r="I6" s="179"/>
      <c r="J6" s="179"/>
      <c r="K6" s="179"/>
      <c r="L6" s="179"/>
      <c r="M6" s="179"/>
      <c r="N6" s="179"/>
      <c r="O6" s="179"/>
      <c r="P6" s="179"/>
      <c r="Q6" s="179"/>
      <c r="R6" s="179"/>
      <c r="S6" s="179"/>
      <c r="T6" s="179"/>
      <c r="U6" s="179"/>
      <c r="V6" s="180"/>
      <c r="Y6" s="181"/>
      <c r="Z6" s="181"/>
      <c r="AA6" s="181"/>
      <c r="AB6" s="181"/>
    </row>
    <row r="7" spans="2:28" s="92" customFormat="1">
      <c r="B7" s="178"/>
      <c r="C7" s="179"/>
      <c r="D7" s="179"/>
      <c r="E7" s="179"/>
      <c r="F7" s="179"/>
      <c r="G7" s="179"/>
      <c r="H7" s="179"/>
      <c r="I7" s="179"/>
      <c r="J7" s="179"/>
      <c r="K7" s="179"/>
      <c r="L7" s="179"/>
      <c r="M7" s="179"/>
      <c r="N7" s="179"/>
      <c r="O7" s="179"/>
      <c r="P7" s="179"/>
      <c r="Q7" s="179"/>
      <c r="R7" s="179"/>
      <c r="S7" s="179"/>
      <c r="T7" s="179"/>
      <c r="U7" s="179"/>
      <c r="V7" s="180"/>
      <c r="Y7" s="181"/>
      <c r="Z7" s="181"/>
      <c r="AA7" s="181"/>
      <c r="AB7" s="181"/>
    </row>
    <row r="8" spans="2:28" s="92" customFormat="1">
      <c r="B8" s="178"/>
      <c r="C8" s="179"/>
      <c r="D8" s="179"/>
      <c r="E8" s="179"/>
      <c r="F8" s="179"/>
      <c r="G8" s="179"/>
      <c r="H8" s="179"/>
      <c r="I8" s="179"/>
      <c r="J8" s="179"/>
      <c r="K8" s="179"/>
      <c r="L8" s="179"/>
      <c r="M8" s="179"/>
      <c r="N8" s="179"/>
      <c r="O8" s="179"/>
      <c r="P8" s="179"/>
      <c r="Q8" s="179"/>
      <c r="R8" s="179"/>
      <c r="S8" s="179"/>
      <c r="T8" s="179"/>
      <c r="U8" s="179"/>
      <c r="V8" s="180"/>
      <c r="Y8" s="181"/>
      <c r="Z8" s="181"/>
      <c r="AA8" s="181"/>
      <c r="AB8" s="181"/>
    </row>
    <row r="9" spans="2:28" s="92" customFormat="1">
      <c r="B9" s="178"/>
      <c r="C9" s="179"/>
      <c r="D9" s="179"/>
      <c r="E9" s="179"/>
      <c r="F9" s="179"/>
      <c r="G9" s="179"/>
      <c r="H9" s="179"/>
      <c r="I9" s="179"/>
      <c r="J9" s="179"/>
      <c r="K9" s="179"/>
      <c r="L9" s="179"/>
      <c r="M9" s="179"/>
      <c r="N9" s="179"/>
      <c r="O9" s="179"/>
      <c r="P9" s="179"/>
      <c r="Q9" s="179"/>
      <c r="R9" s="179"/>
      <c r="S9" s="179"/>
      <c r="T9" s="179"/>
      <c r="U9" s="179"/>
      <c r="V9" s="180"/>
      <c r="Y9" s="181"/>
      <c r="Z9" s="181"/>
      <c r="AA9" s="181"/>
      <c r="AB9" s="181"/>
    </row>
    <row r="10" spans="2:28" s="92" customFormat="1">
      <c r="B10" s="178"/>
      <c r="C10" s="179"/>
      <c r="D10" s="179"/>
      <c r="E10" s="179"/>
      <c r="F10" s="179"/>
      <c r="G10" s="179"/>
      <c r="H10" s="179"/>
      <c r="I10" s="179"/>
      <c r="J10" s="179"/>
      <c r="K10" s="179"/>
      <c r="L10" s="179"/>
      <c r="M10" s="179"/>
      <c r="N10" s="179"/>
      <c r="O10" s="179"/>
      <c r="P10" s="179"/>
      <c r="Q10" s="179"/>
      <c r="R10" s="179"/>
      <c r="S10" s="179"/>
      <c r="T10" s="179"/>
      <c r="U10" s="179"/>
      <c r="V10" s="180"/>
      <c r="Y10" s="181"/>
      <c r="Z10" s="181"/>
      <c r="AA10" s="181"/>
      <c r="AB10" s="181"/>
    </row>
    <row r="11" spans="2:28" s="92" customFormat="1">
      <c r="B11" s="178"/>
      <c r="C11" s="179"/>
      <c r="D11" s="179"/>
      <c r="E11" s="179"/>
      <c r="F11" s="179"/>
      <c r="G11" s="179"/>
      <c r="H11" s="179"/>
      <c r="I11" s="179"/>
      <c r="J11" s="179"/>
      <c r="K11" s="179"/>
      <c r="L11" s="179"/>
      <c r="M11" s="179"/>
      <c r="N11" s="179"/>
      <c r="O11" s="179"/>
      <c r="P11" s="179"/>
      <c r="Q11" s="179"/>
      <c r="R11" s="179"/>
      <c r="S11" s="179"/>
      <c r="T11" s="179"/>
      <c r="U11" s="179"/>
      <c r="V11" s="180"/>
      <c r="Y11" s="181"/>
      <c r="Z11" s="181"/>
      <c r="AA11" s="181"/>
      <c r="AB11" s="181"/>
    </row>
    <row r="12" spans="2:28" s="92" customFormat="1">
      <c r="B12" s="178"/>
      <c r="C12" s="179"/>
      <c r="D12" s="179"/>
      <c r="E12" s="179"/>
      <c r="F12" s="179"/>
      <c r="G12" s="179"/>
      <c r="H12" s="179"/>
      <c r="I12" s="179"/>
      <c r="J12" s="179"/>
      <c r="K12" s="179"/>
      <c r="L12" s="179"/>
      <c r="M12" s="179"/>
      <c r="N12" s="179"/>
      <c r="O12" s="179"/>
      <c r="P12" s="179"/>
      <c r="Q12" s="179"/>
      <c r="R12" s="179"/>
      <c r="S12" s="179"/>
      <c r="T12" s="179"/>
      <c r="U12" s="179"/>
      <c r="V12" s="180"/>
      <c r="Y12" s="181"/>
      <c r="Z12" s="181"/>
      <c r="AA12" s="181"/>
      <c r="AB12" s="181"/>
    </row>
    <row r="13" spans="2:28" s="92" customFormat="1">
      <c r="B13" s="178"/>
      <c r="C13" s="179"/>
      <c r="D13" s="179"/>
      <c r="E13" s="179"/>
      <c r="F13" s="179"/>
      <c r="G13" s="179"/>
      <c r="H13" s="179"/>
      <c r="I13" s="179"/>
      <c r="J13" s="179"/>
      <c r="K13" s="179"/>
      <c r="L13" s="179"/>
      <c r="M13" s="179"/>
      <c r="N13" s="179"/>
      <c r="O13" s="179"/>
      <c r="P13" s="179"/>
      <c r="Q13" s="179"/>
      <c r="R13" s="179"/>
      <c r="S13" s="179"/>
      <c r="T13" s="179"/>
      <c r="U13" s="179"/>
      <c r="V13" s="180"/>
      <c r="Y13" s="181"/>
      <c r="Z13" s="181"/>
      <c r="AA13" s="181"/>
      <c r="AB13" s="181"/>
    </row>
    <row r="14" spans="2:28" s="92" customFormat="1">
      <c r="B14" s="178"/>
      <c r="C14" s="179"/>
      <c r="D14" s="179"/>
      <c r="E14" s="179"/>
      <c r="F14" s="179"/>
      <c r="G14" s="179"/>
      <c r="H14" s="179"/>
      <c r="I14" s="179"/>
      <c r="J14" s="179"/>
      <c r="K14" s="179"/>
      <c r="L14" s="179"/>
      <c r="M14" s="179"/>
      <c r="N14" s="179"/>
      <c r="O14" s="179"/>
      <c r="P14" s="179"/>
      <c r="Q14" s="179"/>
      <c r="R14" s="179"/>
      <c r="S14" s="179"/>
      <c r="T14" s="179"/>
      <c r="U14" s="179"/>
      <c r="V14" s="180"/>
      <c r="Y14" s="181"/>
      <c r="Z14" s="181"/>
      <c r="AA14" s="181"/>
      <c r="AB14" s="181"/>
    </row>
    <row r="15" spans="2:28" s="92" customFormat="1">
      <c r="B15" s="178"/>
      <c r="C15" s="179"/>
      <c r="D15" s="179"/>
      <c r="E15" s="179"/>
      <c r="F15" s="179"/>
      <c r="G15" s="179"/>
      <c r="H15" s="179"/>
      <c r="I15" s="179"/>
      <c r="J15" s="179"/>
      <c r="K15" s="179"/>
      <c r="L15" s="179"/>
      <c r="M15" s="179"/>
      <c r="N15" s="179"/>
      <c r="O15" s="179"/>
      <c r="P15" s="179"/>
      <c r="Q15" s="179"/>
      <c r="R15" s="179"/>
      <c r="S15" s="179"/>
      <c r="T15" s="179"/>
      <c r="U15" s="179"/>
      <c r="V15" s="180"/>
      <c r="Y15" s="181"/>
      <c r="Z15" s="181"/>
      <c r="AA15" s="181"/>
      <c r="AB15" s="181"/>
    </row>
    <row r="16" spans="2:28" s="92" customFormat="1">
      <c r="B16" s="178"/>
      <c r="C16" s="179"/>
      <c r="D16" s="179"/>
      <c r="E16" s="179"/>
      <c r="F16" s="179"/>
      <c r="G16" s="179"/>
      <c r="H16" s="179"/>
      <c r="I16" s="179"/>
      <c r="J16" s="179"/>
      <c r="K16" s="179"/>
      <c r="L16" s="179"/>
      <c r="M16" s="179"/>
      <c r="N16" s="179"/>
      <c r="O16" s="179"/>
      <c r="P16" s="179"/>
      <c r="Q16" s="179"/>
      <c r="R16" s="179"/>
      <c r="S16" s="179"/>
      <c r="T16" s="179"/>
      <c r="U16" s="179"/>
      <c r="V16" s="180"/>
      <c r="Y16" s="181"/>
      <c r="Z16" s="181"/>
      <c r="AA16" s="181"/>
      <c r="AB16" s="181"/>
    </row>
    <row r="17" spans="2:28" s="92" customFormat="1">
      <c r="B17" s="178"/>
      <c r="C17" s="179"/>
      <c r="D17" s="179"/>
      <c r="E17" s="179"/>
      <c r="F17" s="179"/>
      <c r="G17" s="179"/>
      <c r="H17" s="179"/>
      <c r="I17" s="179"/>
      <c r="J17" s="179"/>
      <c r="K17" s="179"/>
      <c r="L17" s="179"/>
      <c r="M17" s="179"/>
      <c r="N17" s="179"/>
      <c r="O17" s="179"/>
      <c r="P17" s="179"/>
      <c r="Q17" s="179"/>
      <c r="R17" s="179"/>
      <c r="S17" s="179"/>
      <c r="T17" s="179"/>
      <c r="U17" s="179"/>
      <c r="V17" s="180"/>
      <c r="Y17" s="181"/>
      <c r="Z17" s="181"/>
      <c r="AA17" s="181"/>
      <c r="AB17" s="181"/>
    </row>
    <row r="18" spans="2:28" s="92" customFormat="1">
      <c r="B18" s="178"/>
      <c r="C18" s="179"/>
      <c r="D18" s="179"/>
      <c r="E18" s="179"/>
      <c r="F18" s="179"/>
      <c r="G18" s="179"/>
      <c r="H18" s="179"/>
      <c r="I18" s="179"/>
      <c r="J18" s="179"/>
      <c r="K18" s="179"/>
      <c r="L18" s="179"/>
      <c r="M18" s="179"/>
      <c r="N18" s="179"/>
      <c r="O18" s="179"/>
      <c r="P18" s="179"/>
      <c r="Q18" s="179"/>
      <c r="R18" s="179"/>
      <c r="S18" s="179"/>
      <c r="T18" s="179"/>
      <c r="U18" s="179"/>
      <c r="V18" s="180"/>
      <c r="Y18" s="181"/>
      <c r="Z18" s="181"/>
      <c r="AA18" s="181"/>
      <c r="AB18" s="181"/>
    </row>
    <row r="19" spans="2:28" s="92" customFormat="1">
      <c r="B19" s="178"/>
      <c r="C19" s="179"/>
      <c r="D19" s="179"/>
      <c r="E19" s="179"/>
      <c r="F19" s="179"/>
      <c r="G19" s="179"/>
      <c r="H19" s="179"/>
      <c r="I19" s="179"/>
      <c r="J19" s="179"/>
      <c r="K19" s="179"/>
      <c r="L19" s="179"/>
      <c r="M19" s="179"/>
      <c r="N19" s="179"/>
      <c r="O19" s="179"/>
      <c r="P19" s="179"/>
      <c r="Q19" s="179"/>
      <c r="R19" s="179"/>
      <c r="S19" s="179"/>
      <c r="T19" s="179"/>
      <c r="U19" s="179"/>
      <c r="V19" s="180"/>
      <c r="Y19" s="181"/>
      <c r="Z19" s="181"/>
      <c r="AA19" s="181"/>
      <c r="AB19" s="181"/>
    </row>
    <row r="20" spans="2:28" s="92" customFormat="1">
      <c r="B20" s="178"/>
      <c r="C20" s="179"/>
      <c r="D20" s="179"/>
      <c r="E20" s="179"/>
      <c r="F20" s="179"/>
      <c r="G20" s="179"/>
      <c r="H20" s="179"/>
      <c r="I20" s="179"/>
      <c r="J20" s="179"/>
      <c r="K20" s="179"/>
      <c r="L20" s="179"/>
      <c r="M20" s="179"/>
      <c r="N20" s="179"/>
      <c r="O20" s="179"/>
      <c r="P20" s="179"/>
      <c r="Q20" s="179"/>
      <c r="R20" s="179"/>
      <c r="S20" s="179"/>
      <c r="T20" s="179"/>
      <c r="U20" s="179"/>
      <c r="V20" s="180"/>
      <c r="Y20" s="181"/>
      <c r="Z20" s="181"/>
      <c r="AA20" s="181"/>
      <c r="AB20" s="181"/>
    </row>
    <row r="21" spans="2:28" s="92" customFormat="1">
      <c r="B21" s="178"/>
      <c r="C21" s="179"/>
      <c r="D21" s="179"/>
      <c r="E21" s="179"/>
      <c r="F21" s="179"/>
      <c r="G21" s="179"/>
      <c r="H21" s="565" t="str">
        <f>CHOOSE(jezyk,n!A1289,n!B1289,n!C1289,n!D1285)</f>
        <v>SPRAWOZDANIE ZARZĄDU Z DZIAŁALNOŚCI JEDNOSTKI</v>
      </c>
      <c r="I21" s="565"/>
      <c r="J21" s="565"/>
      <c r="K21" s="565"/>
      <c r="L21" s="565"/>
      <c r="M21" s="565"/>
      <c r="N21" s="565"/>
      <c r="O21" s="565"/>
      <c r="P21" s="565"/>
      <c r="Q21" s="565"/>
      <c r="R21" s="565"/>
      <c r="S21" s="565"/>
      <c r="T21" s="179"/>
      <c r="U21" s="179"/>
      <c r="V21" s="180"/>
      <c r="Y21" s="181"/>
      <c r="Z21" s="181"/>
      <c r="AA21" s="181"/>
      <c r="AB21" s="181"/>
    </row>
    <row r="22" spans="2:28" s="92" customFormat="1">
      <c r="B22" s="178"/>
      <c r="C22" s="179"/>
      <c r="D22" s="179"/>
      <c r="E22" s="179"/>
      <c r="F22" s="179"/>
      <c r="G22" s="179"/>
      <c r="H22" s="566" t="str">
        <f>GA!D17</f>
        <v>Rhenus Digital Workforce Sp z o.o.</v>
      </c>
      <c r="I22" s="565"/>
      <c r="J22" s="565"/>
      <c r="K22" s="565"/>
      <c r="L22" s="565"/>
      <c r="M22" s="565"/>
      <c r="N22" s="565"/>
      <c r="O22" s="565"/>
      <c r="P22" s="565"/>
      <c r="Q22" s="565"/>
      <c r="R22" s="565"/>
      <c r="S22" s="565"/>
      <c r="T22" s="179"/>
      <c r="U22" s="179"/>
      <c r="V22" s="180"/>
      <c r="W22" s="182"/>
      <c r="Y22" s="181"/>
      <c r="Z22" s="181"/>
      <c r="AA22" s="181"/>
      <c r="AB22" s="181"/>
    </row>
    <row r="23" spans="2:28" s="92" customFormat="1">
      <c r="B23" s="178"/>
      <c r="C23" s="179"/>
      <c r="D23" s="179"/>
      <c r="E23" s="179"/>
      <c r="F23" s="179"/>
      <c r="G23" s="179"/>
      <c r="H23" s="565" t="str">
        <f>CHOOSE(jezyk,n!A1290,n!B1290,n!C1290,n!D1286)</f>
        <v>ZA OKRES OD 19.10.2023 DO 31.12.2024</v>
      </c>
      <c r="I23" s="565"/>
      <c r="J23" s="565"/>
      <c r="K23" s="565"/>
      <c r="L23" s="565"/>
      <c r="M23" s="565"/>
      <c r="N23" s="565"/>
      <c r="O23" s="565"/>
      <c r="P23" s="565"/>
      <c r="Q23" s="565"/>
      <c r="R23" s="565"/>
      <c r="S23" s="565"/>
      <c r="T23" s="179"/>
      <c r="U23" s="179"/>
      <c r="V23" s="180"/>
      <c r="Y23" s="181"/>
      <c r="Z23" s="181"/>
      <c r="AA23" s="181"/>
      <c r="AB23" s="181"/>
    </row>
    <row r="24" spans="2:28" s="92" customFormat="1">
      <c r="B24" s="178"/>
      <c r="C24" s="179"/>
      <c r="D24" s="179"/>
      <c r="E24" s="179"/>
      <c r="F24" s="179"/>
      <c r="G24" s="179"/>
      <c r="H24" s="179"/>
      <c r="I24" s="179"/>
      <c r="J24" s="179"/>
      <c r="K24" s="179"/>
      <c r="L24" s="179"/>
      <c r="M24" s="179"/>
      <c r="N24" s="179"/>
      <c r="O24" s="179"/>
      <c r="P24" s="179"/>
      <c r="Q24" s="179"/>
      <c r="R24" s="179"/>
      <c r="S24" s="179"/>
      <c r="T24" s="179"/>
      <c r="U24" s="179"/>
      <c r="V24" s="180"/>
      <c r="Y24" s="181"/>
      <c r="Z24" s="181"/>
      <c r="AA24" s="181"/>
      <c r="AB24" s="181"/>
    </row>
    <row r="25" spans="2:28" s="92" customFormat="1">
      <c r="B25" s="178"/>
      <c r="C25" s="179"/>
      <c r="D25" s="179"/>
      <c r="E25" s="179"/>
      <c r="F25" s="179"/>
      <c r="G25" s="179"/>
      <c r="H25" s="179"/>
      <c r="I25" s="179"/>
      <c r="J25" s="179"/>
      <c r="K25" s="179"/>
      <c r="L25" s="179"/>
      <c r="M25" s="179"/>
      <c r="N25" s="179"/>
      <c r="O25" s="179"/>
      <c r="P25" s="179"/>
      <c r="Q25" s="179"/>
      <c r="R25" s="179"/>
      <c r="S25" s="179"/>
      <c r="T25" s="179"/>
      <c r="U25" s="179"/>
      <c r="V25" s="180"/>
      <c r="Y25" s="181"/>
      <c r="Z25" s="181"/>
      <c r="AA25" s="181"/>
      <c r="AB25" s="181"/>
    </row>
    <row r="26" spans="2:28" s="92" customFormat="1">
      <c r="B26" s="178"/>
      <c r="C26" s="179"/>
      <c r="D26" s="179"/>
      <c r="E26" s="179"/>
      <c r="F26" s="179"/>
      <c r="G26" s="179"/>
      <c r="H26" s="179"/>
      <c r="I26" s="179"/>
      <c r="J26" s="179"/>
      <c r="K26" s="179"/>
      <c r="L26" s="179"/>
      <c r="M26" s="179"/>
      <c r="N26" s="179"/>
      <c r="O26" s="179"/>
      <c r="P26" s="179"/>
      <c r="Q26" s="179"/>
      <c r="R26" s="179"/>
      <c r="S26" s="179"/>
      <c r="T26" s="179"/>
      <c r="U26" s="179"/>
      <c r="V26" s="180"/>
      <c r="Y26" s="181"/>
      <c r="Z26" s="181"/>
      <c r="AA26" s="181"/>
      <c r="AB26" s="181"/>
    </row>
    <row r="27" spans="2:28" s="92" customFormat="1">
      <c r="B27" s="178"/>
      <c r="C27" s="179"/>
      <c r="D27" s="179"/>
      <c r="E27" s="179"/>
      <c r="F27" s="179"/>
      <c r="G27" s="179"/>
      <c r="H27" s="179"/>
      <c r="I27" s="179"/>
      <c r="J27" s="179"/>
      <c r="K27" s="179"/>
      <c r="L27" s="179"/>
      <c r="M27" s="179"/>
      <c r="N27" s="179"/>
      <c r="O27" s="179"/>
      <c r="P27" s="179"/>
      <c r="Q27" s="179"/>
      <c r="R27" s="179"/>
      <c r="S27" s="179"/>
      <c r="T27" s="179"/>
      <c r="U27" s="179"/>
      <c r="V27" s="180"/>
      <c r="Y27" s="181"/>
      <c r="Z27" s="181"/>
      <c r="AA27" s="181"/>
      <c r="AB27" s="181"/>
    </row>
    <row r="28" spans="2:28" s="92" customFormat="1">
      <c r="B28" s="178"/>
      <c r="C28" s="179"/>
      <c r="D28" s="179"/>
      <c r="E28" s="179"/>
      <c r="F28" s="179"/>
      <c r="G28" s="179"/>
      <c r="H28" s="179"/>
      <c r="I28" s="179"/>
      <c r="J28" s="179"/>
      <c r="K28" s="179"/>
      <c r="L28" s="179"/>
      <c r="M28" s="179"/>
      <c r="N28" s="179"/>
      <c r="O28" s="179"/>
      <c r="P28" s="179"/>
      <c r="Q28" s="179"/>
      <c r="R28" s="179"/>
      <c r="S28" s="179"/>
      <c r="T28" s="179"/>
      <c r="U28" s="179"/>
      <c r="V28" s="180"/>
      <c r="Y28" s="181"/>
      <c r="Z28" s="181"/>
      <c r="AA28" s="181"/>
      <c r="AB28" s="181"/>
    </row>
    <row r="29" spans="2:28" s="92" customFormat="1" ht="27" customHeight="1">
      <c r="B29" s="178"/>
      <c r="C29" s="179"/>
      <c r="D29" s="179"/>
      <c r="E29" s="179"/>
      <c r="F29" s="183"/>
      <c r="G29" s="184"/>
      <c r="T29" s="179"/>
      <c r="U29" s="179"/>
      <c r="V29" s="180"/>
      <c r="Y29" s="181"/>
      <c r="Z29" s="181"/>
      <c r="AA29" s="181"/>
      <c r="AB29" s="181"/>
    </row>
    <row r="30" spans="2:28" s="92" customFormat="1" ht="12.75" customHeight="1">
      <c r="B30" s="178"/>
      <c r="C30" s="179"/>
      <c r="D30" s="179"/>
      <c r="E30" s="179"/>
      <c r="F30" s="184"/>
      <c r="G30" s="184"/>
      <c r="T30" s="179"/>
      <c r="U30" s="179"/>
      <c r="V30" s="180"/>
      <c r="Y30" s="181"/>
      <c r="Z30" s="181"/>
      <c r="AA30" s="181"/>
      <c r="AB30" s="181"/>
    </row>
    <row r="31" spans="2:28" s="92" customFormat="1">
      <c r="B31" s="178"/>
      <c r="C31" s="179"/>
      <c r="D31" s="179"/>
      <c r="E31" s="179"/>
      <c r="F31" s="184"/>
      <c r="G31" s="184"/>
      <c r="T31" s="179"/>
      <c r="U31" s="179"/>
      <c r="V31" s="180"/>
      <c r="Y31" s="181"/>
      <c r="Z31" s="181"/>
      <c r="AA31" s="181"/>
      <c r="AB31" s="181"/>
    </row>
    <row r="32" spans="2:28" s="92" customFormat="1">
      <c r="B32" s="178"/>
      <c r="C32" s="179"/>
      <c r="D32" s="179"/>
      <c r="E32" s="179"/>
      <c r="F32" s="184"/>
      <c r="G32" s="184"/>
      <c r="H32" s="184"/>
      <c r="I32" s="184"/>
      <c r="J32" s="184"/>
      <c r="K32" s="184"/>
      <c r="L32" s="184"/>
      <c r="M32" s="184"/>
      <c r="N32" s="184"/>
      <c r="O32" s="184"/>
      <c r="P32" s="184"/>
      <c r="Q32" s="184"/>
      <c r="R32" s="184"/>
      <c r="S32" s="184"/>
      <c r="T32" s="179"/>
      <c r="U32" s="179"/>
      <c r="V32" s="180"/>
      <c r="Y32" s="181"/>
      <c r="Z32" s="181"/>
      <c r="AA32" s="181"/>
      <c r="AB32" s="181"/>
    </row>
    <row r="33" spans="2:28" s="92" customFormat="1" ht="12.75" customHeight="1">
      <c r="B33" s="178"/>
      <c r="C33" s="179"/>
      <c r="D33" s="179"/>
      <c r="E33" s="179"/>
      <c r="F33" s="179"/>
      <c r="G33" s="179"/>
      <c r="H33" s="179"/>
      <c r="I33" s="179"/>
      <c r="J33" s="179"/>
      <c r="K33" s="179"/>
      <c r="L33" s="179"/>
      <c r="M33" s="179"/>
      <c r="N33" s="179"/>
      <c r="O33" s="179"/>
      <c r="P33" s="179"/>
      <c r="Q33" s="179"/>
      <c r="R33" s="179"/>
      <c r="S33" s="179"/>
      <c r="T33" s="179"/>
      <c r="U33" s="179"/>
      <c r="V33" s="180"/>
      <c r="Y33" s="181"/>
      <c r="Z33" s="181"/>
      <c r="AA33" s="181"/>
      <c r="AB33" s="181"/>
    </row>
    <row r="34" spans="2:28" s="92" customFormat="1">
      <c r="B34" s="178"/>
      <c r="C34" s="179"/>
      <c r="D34" s="179"/>
      <c r="E34" s="179"/>
      <c r="F34" s="179"/>
      <c r="G34" s="179"/>
      <c r="H34" s="179"/>
      <c r="I34" s="179"/>
      <c r="J34" s="179"/>
      <c r="K34" s="179"/>
      <c r="L34" s="179"/>
      <c r="M34" s="179"/>
      <c r="N34" s="179"/>
      <c r="O34" s="179"/>
      <c r="P34" s="179"/>
      <c r="Q34" s="179"/>
      <c r="R34" s="179"/>
      <c r="S34" s="179"/>
      <c r="T34" s="179"/>
      <c r="U34" s="179"/>
      <c r="V34" s="180"/>
      <c r="Y34" s="181"/>
      <c r="Z34" s="181"/>
      <c r="AA34" s="181"/>
      <c r="AB34" s="181"/>
    </row>
    <row r="35" spans="2:28" s="92" customFormat="1">
      <c r="B35" s="178"/>
      <c r="C35" s="179"/>
      <c r="D35" s="179"/>
      <c r="E35" s="179"/>
      <c r="F35" s="179"/>
      <c r="G35" s="179"/>
      <c r="H35" s="179"/>
      <c r="I35" s="179"/>
      <c r="J35" s="179"/>
      <c r="K35" s="179"/>
      <c r="L35" s="179"/>
      <c r="M35" s="179"/>
      <c r="N35" s="179"/>
      <c r="O35" s="179"/>
      <c r="P35" s="179"/>
      <c r="Q35" s="179"/>
      <c r="R35" s="179"/>
      <c r="S35" s="179"/>
      <c r="T35" s="179"/>
      <c r="U35" s="179"/>
      <c r="V35" s="180"/>
      <c r="Y35" s="181"/>
      <c r="Z35" s="181"/>
      <c r="AA35" s="181"/>
      <c r="AB35" s="181"/>
    </row>
    <row r="36" spans="2:28" s="92" customFormat="1">
      <c r="B36" s="178"/>
      <c r="C36" s="179"/>
      <c r="D36" s="179"/>
      <c r="E36" s="179"/>
      <c r="F36" s="179"/>
      <c r="G36" s="179"/>
      <c r="H36" s="179"/>
      <c r="I36" s="179"/>
      <c r="J36" s="179"/>
      <c r="K36" s="179"/>
      <c r="L36" s="179"/>
      <c r="M36" s="179"/>
      <c r="N36" s="179"/>
      <c r="O36" s="179"/>
      <c r="P36" s="179"/>
      <c r="Q36" s="179"/>
      <c r="R36" s="179"/>
      <c r="S36" s="179"/>
      <c r="T36" s="179"/>
      <c r="U36" s="179"/>
      <c r="V36" s="180"/>
      <c r="Y36" s="181"/>
      <c r="Z36" s="181"/>
      <c r="AA36" s="181"/>
      <c r="AB36" s="181"/>
    </row>
    <row r="37" spans="2:28" s="92" customFormat="1">
      <c r="B37" s="178"/>
      <c r="C37" s="179"/>
      <c r="D37" s="179"/>
      <c r="E37" s="179"/>
      <c r="F37" s="179"/>
      <c r="G37" s="179"/>
      <c r="H37" s="179"/>
      <c r="I37" s="179"/>
      <c r="J37" s="179"/>
      <c r="K37" s="179"/>
      <c r="L37" s="179"/>
      <c r="M37" s="179"/>
      <c r="N37" s="179"/>
      <c r="O37" s="179"/>
      <c r="P37" s="179"/>
      <c r="Q37" s="179"/>
      <c r="R37" s="179"/>
      <c r="S37" s="179"/>
      <c r="T37" s="179"/>
      <c r="U37" s="179"/>
      <c r="V37" s="180"/>
      <c r="Y37" s="181"/>
      <c r="Z37" s="181"/>
      <c r="AA37" s="181"/>
      <c r="AB37" s="181"/>
    </row>
    <row r="38" spans="2:28" s="92" customFormat="1">
      <c r="B38" s="178"/>
      <c r="C38" s="179"/>
      <c r="D38" s="179"/>
      <c r="E38" s="179"/>
      <c r="F38" s="179"/>
      <c r="G38" s="179"/>
      <c r="H38" s="179"/>
      <c r="I38" s="179"/>
      <c r="J38" s="179"/>
      <c r="K38" s="179"/>
      <c r="L38" s="179"/>
      <c r="M38" s="179"/>
      <c r="N38" s="179"/>
      <c r="O38" s="179"/>
      <c r="P38" s="179"/>
      <c r="Q38" s="179"/>
      <c r="R38" s="179"/>
      <c r="S38" s="179"/>
      <c r="T38" s="179"/>
      <c r="U38" s="179"/>
      <c r="V38" s="180"/>
      <c r="Y38" s="181"/>
      <c r="Z38" s="181"/>
      <c r="AA38" s="181"/>
      <c r="AB38" s="181"/>
    </row>
    <row r="39" spans="2:28" s="92" customFormat="1">
      <c r="B39" s="178"/>
      <c r="C39" s="179"/>
      <c r="D39" s="179"/>
      <c r="E39" s="179"/>
      <c r="F39" s="179"/>
      <c r="G39" s="179"/>
      <c r="H39" s="179"/>
      <c r="I39" s="179"/>
      <c r="J39" s="179"/>
      <c r="K39" s="179"/>
      <c r="L39" s="179"/>
      <c r="M39" s="179"/>
      <c r="N39" s="179"/>
      <c r="O39" s="179"/>
      <c r="P39" s="179"/>
      <c r="Q39" s="179"/>
      <c r="R39" s="179"/>
      <c r="S39" s="179"/>
      <c r="T39" s="179"/>
      <c r="U39" s="179"/>
      <c r="V39" s="180"/>
      <c r="Y39" s="181"/>
      <c r="Z39" s="181"/>
      <c r="AA39" s="181"/>
      <c r="AB39" s="181"/>
    </row>
    <row r="40" spans="2:28" s="92" customFormat="1">
      <c r="B40" s="178"/>
      <c r="C40" s="179"/>
      <c r="D40" s="179"/>
      <c r="E40" s="179"/>
      <c r="F40" s="179"/>
      <c r="G40" s="179"/>
      <c r="H40" s="179"/>
      <c r="I40" s="179"/>
      <c r="J40" s="179"/>
      <c r="K40" s="179"/>
      <c r="L40" s="179"/>
      <c r="M40" s="179"/>
      <c r="N40" s="179"/>
      <c r="O40" s="179"/>
      <c r="P40" s="179"/>
      <c r="Q40" s="179"/>
      <c r="R40" s="179"/>
      <c r="S40" s="179"/>
      <c r="T40" s="179"/>
      <c r="U40" s="179"/>
      <c r="V40" s="180"/>
      <c r="Y40" s="181"/>
      <c r="Z40" s="181"/>
      <c r="AA40" s="181"/>
      <c r="AB40" s="181"/>
    </row>
    <row r="41" spans="2:28" s="92" customFormat="1">
      <c r="B41" s="178"/>
      <c r="C41" s="179"/>
      <c r="D41" s="179"/>
      <c r="E41" s="179"/>
      <c r="F41" s="179"/>
      <c r="G41" s="179"/>
      <c r="H41" s="179"/>
      <c r="I41" s="179"/>
      <c r="J41" s="179"/>
      <c r="K41" s="179"/>
      <c r="L41" s="179"/>
      <c r="M41" s="179"/>
      <c r="N41" s="179"/>
      <c r="O41" s="179"/>
      <c r="P41" s="179"/>
      <c r="Q41" s="179"/>
      <c r="R41" s="179"/>
      <c r="S41" s="179"/>
      <c r="T41" s="179"/>
      <c r="U41" s="179"/>
      <c r="V41" s="180"/>
      <c r="Y41" s="181"/>
      <c r="Z41" s="181"/>
      <c r="AA41" s="181"/>
      <c r="AB41" s="181"/>
    </row>
    <row r="42" spans="2:28" s="92" customFormat="1">
      <c r="B42" s="178"/>
      <c r="C42" s="179"/>
      <c r="D42" s="179"/>
      <c r="E42" s="179"/>
      <c r="F42" s="179"/>
      <c r="G42" s="179"/>
      <c r="H42" s="179"/>
      <c r="I42" s="179"/>
      <c r="J42" s="179"/>
      <c r="K42" s="179"/>
      <c r="L42" s="179"/>
      <c r="M42" s="179"/>
      <c r="N42" s="179"/>
      <c r="O42" s="179"/>
      <c r="P42" s="179"/>
      <c r="Q42" s="179"/>
      <c r="R42" s="179"/>
      <c r="S42" s="179"/>
      <c r="T42" s="179"/>
      <c r="U42" s="179"/>
      <c r="V42" s="180"/>
      <c r="Y42" s="181"/>
      <c r="Z42" s="181"/>
      <c r="AA42" s="181"/>
      <c r="AB42" s="181"/>
    </row>
    <row r="43" spans="2:28" s="92" customFormat="1">
      <c r="B43" s="178"/>
      <c r="C43" s="179"/>
      <c r="D43" s="179"/>
      <c r="E43" s="179"/>
      <c r="F43" s="179"/>
      <c r="G43" s="179"/>
      <c r="H43" s="179"/>
      <c r="I43" s="179"/>
      <c r="J43" s="179"/>
      <c r="K43" s="179"/>
      <c r="L43" s="179"/>
      <c r="M43" s="179"/>
      <c r="N43" s="179"/>
      <c r="O43" s="179"/>
      <c r="P43" s="179"/>
      <c r="Q43" s="179"/>
      <c r="R43" s="179"/>
      <c r="S43" s="179"/>
      <c r="T43" s="179"/>
      <c r="U43" s="179"/>
      <c r="V43" s="180"/>
      <c r="Y43" s="181"/>
      <c r="Z43" s="181"/>
      <c r="AA43" s="181"/>
      <c r="AB43" s="181"/>
    </row>
    <row r="44" spans="2:28" s="92" customFormat="1">
      <c r="B44" s="178"/>
      <c r="C44" s="179"/>
      <c r="D44" s="179"/>
      <c r="E44" s="179"/>
      <c r="F44" s="179"/>
      <c r="G44" s="179"/>
      <c r="H44" s="179"/>
      <c r="I44" s="179"/>
      <c r="J44" s="179"/>
      <c r="K44" s="179"/>
      <c r="L44" s="179"/>
      <c r="M44" s="179"/>
      <c r="N44" s="179"/>
      <c r="O44" s="179"/>
      <c r="P44" s="179"/>
      <c r="Q44" s="179"/>
      <c r="R44" s="179"/>
      <c r="S44" s="179"/>
      <c r="T44" s="179"/>
      <c r="U44" s="179"/>
      <c r="V44" s="180"/>
      <c r="Y44" s="181"/>
      <c r="Z44" s="181"/>
      <c r="AA44" s="181"/>
      <c r="AB44" s="181"/>
    </row>
    <row r="45" spans="2:28" s="92" customFormat="1">
      <c r="B45" s="178"/>
      <c r="C45" s="179"/>
      <c r="D45" s="179"/>
      <c r="E45" s="179"/>
      <c r="F45" s="179"/>
      <c r="G45" s="179"/>
      <c r="H45" s="179"/>
      <c r="I45" s="179"/>
      <c r="J45" s="179"/>
      <c r="K45" s="179"/>
      <c r="L45" s="179"/>
      <c r="M45" s="179"/>
      <c r="N45" s="179"/>
      <c r="O45" s="179"/>
      <c r="P45" s="179"/>
      <c r="Q45" s="179"/>
      <c r="R45" s="179"/>
      <c r="S45" s="179"/>
      <c r="T45" s="179"/>
      <c r="U45" s="179"/>
      <c r="V45" s="180"/>
      <c r="Y45" s="181"/>
      <c r="Z45" s="181"/>
      <c r="AA45" s="181"/>
      <c r="AB45" s="181"/>
    </row>
    <row r="46" spans="2:28" s="185" customFormat="1">
      <c r="B46" s="178"/>
      <c r="C46" s="179"/>
      <c r="D46" s="179"/>
      <c r="E46" s="179"/>
      <c r="F46" s="179"/>
      <c r="G46" s="179"/>
      <c r="H46" s="179"/>
      <c r="I46" s="179"/>
      <c r="J46" s="179"/>
      <c r="K46" s="179"/>
      <c r="L46" s="179"/>
      <c r="M46" s="179"/>
      <c r="N46" s="179"/>
      <c r="O46" s="179"/>
      <c r="P46" s="179"/>
      <c r="Q46" s="179"/>
      <c r="R46" s="179"/>
      <c r="S46" s="179"/>
      <c r="T46" s="179"/>
      <c r="U46" s="179"/>
      <c r="V46" s="179"/>
    </row>
    <row r="47" spans="2:28" s="185" customFormat="1">
      <c r="B47" s="567" t="str">
        <f>CHOOSE(jezyk,n!A1291,n!B1291,n!C1291,n!D1287)</f>
        <v>Spis treści</v>
      </c>
      <c r="C47" s="567"/>
      <c r="D47" s="567"/>
      <c r="E47" s="567"/>
      <c r="F47" s="567"/>
      <c r="G47" s="179"/>
      <c r="H47" s="179"/>
      <c r="I47" s="179"/>
      <c r="J47" s="179"/>
      <c r="K47" s="179"/>
      <c r="L47" s="179"/>
      <c r="M47" s="179"/>
      <c r="N47" s="179"/>
      <c r="O47" s="179"/>
      <c r="P47" s="179"/>
      <c r="Q47" s="179"/>
      <c r="R47" s="179"/>
      <c r="S47" s="179"/>
      <c r="T47" s="179"/>
      <c r="U47" s="179"/>
      <c r="V47" s="179"/>
    </row>
    <row r="48" spans="2:28" s="185" customFormat="1">
      <c r="B48" s="178"/>
      <c r="C48" s="179"/>
      <c r="D48" s="179"/>
      <c r="E48" s="179"/>
      <c r="F48" s="179"/>
      <c r="G48" s="179"/>
      <c r="H48" s="179"/>
      <c r="I48" s="179"/>
      <c r="J48" s="179"/>
      <c r="K48" s="179"/>
      <c r="L48" s="179"/>
      <c r="M48" s="179"/>
      <c r="N48" s="179"/>
      <c r="O48" s="179"/>
      <c r="P48" s="179"/>
      <c r="Q48" s="179"/>
      <c r="R48" s="179"/>
      <c r="S48" s="179"/>
      <c r="T48" s="179" t="str">
        <f>CHOOSE(jezyk,n!A1292,n!B1292,n!C1292,n!D1288)</f>
        <v>Strona</v>
      </c>
      <c r="U48" s="179"/>
      <c r="V48" s="179"/>
    </row>
    <row r="49" spans="2:39" s="185" customFormat="1">
      <c r="B49" s="178"/>
      <c r="C49" s="179"/>
      <c r="D49" s="179"/>
      <c r="E49" s="179"/>
      <c r="F49" s="179"/>
      <c r="G49" s="179"/>
      <c r="H49" s="179"/>
      <c r="I49" s="179"/>
      <c r="J49" s="179"/>
      <c r="K49" s="179"/>
      <c r="L49" s="179"/>
      <c r="M49" s="179"/>
      <c r="N49" s="179"/>
      <c r="O49" s="179"/>
      <c r="P49" s="179"/>
      <c r="Q49" s="179"/>
      <c r="R49" s="179"/>
      <c r="S49" s="179"/>
      <c r="T49" s="179"/>
      <c r="U49" s="179"/>
      <c r="V49" s="179"/>
    </row>
    <row r="50" spans="2:39" s="185" customFormat="1">
      <c r="B50" s="178"/>
      <c r="C50" s="179"/>
      <c r="D50" s="179"/>
      <c r="E50" s="179"/>
      <c r="F50" s="179"/>
      <c r="G50" s="179"/>
      <c r="H50" s="179"/>
      <c r="I50" s="179"/>
      <c r="J50" s="179"/>
      <c r="K50" s="179"/>
      <c r="L50" s="179"/>
      <c r="M50" s="179"/>
      <c r="N50" s="179"/>
      <c r="O50" s="179"/>
      <c r="P50" s="179"/>
      <c r="Q50" s="179"/>
      <c r="R50" s="179"/>
      <c r="S50" s="179"/>
      <c r="T50" s="179"/>
      <c r="U50" s="179"/>
      <c r="V50" s="179"/>
    </row>
    <row r="51" spans="2:39" s="185" customFormat="1">
      <c r="B51" s="24" t="str">
        <f>CHOOSE(jezyk,n!A1293,n!B1293,n!C1293,n!D1289)</f>
        <v>CZĘŚĆ OGÓLNA</v>
      </c>
      <c r="C51" s="24"/>
      <c r="D51" s="24"/>
      <c r="E51" s="24"/>
      <c r="F51" s="179"/>
      <c r="G51" s="179"/>
      <c r="H51" s="179"/>
      <c r="I51" s="179"/>
      <c r="J51" s="179"/>
      <c r="K51" s="179"/>
      <c r="L51" s="179"/>
      <c r="M51" s="179"/>
      <c r="N51" s="179"/>
      <c r="O51" s="179"/>
      <c r="P51" s="179"/>
      <c r="Q51" s="179"/>
      <c r="R51" s="179"/>
      <c r="S51" s="179"/>
      <c r="T51" s="179"/>
      <c r="U51" s="179"/>
      <c r="V51" s="179"/>
    </row>
    <row r="52" spans="2:39" s="185" customFormat="1" ht="15" customHeight="1">
      <c r="B52" s="178"/>
      <c r="C52" s="179"/>
      <c r="D52" s="179"/>
      <c r="E52" s="179"/>
      <c r="F52" s="179"/>
      <c r="G52" s="179"/>
      <c r="H52" s="179"/>
      <c r="I52" s="179"/>
      <c r="J52" s="179"/>
      <c r="K52" s="179"/>
      <c r="L52" s="179"/>
      <c r="M52" s="179"/>
      <c r="N52" s="179"/>
      <c r="O52" s="179"/>
      <c r="P52" s="179"/>
      <c r="Q52" s="179"/>
      <c r="R52" s="179"/>
      <c r="S52" s="179"/>
      <c r="T52" s="179"/>
      <c r="U52" s="179"/>
      <c r="V52" s="179"/>
    </row>
    <row r="53" spans="2:39" s="185" customFormat="1" ht="15" customHeight="1">
      <c r="B53" s="178"/>
      <c r="C53" s="179"/>
      <c r="D53" s="179"/>
      <c r="E53" s="179"/>
      <c r="F53" s="179"/>
      <c r="G53" s="179"/>
      <c r="H53" s="179"/>
      <c r="I53" s="179"/>
      <c r="J53" s="179"/>
      <c r="K53" s="179"/>
      <c r="L53" s="179"/>
      <c r="M53" s="179"/>
      <c r="N53" s="179"/>
      <c r="O53" s="179"/>
      <c r="P53" s="179"/>
      <c r="Q53" s="179"/>
      <c r="R53" s="179"/>
      <c r="S53" s="179"/>
      <c r="T53" s="179"/>
      <c r="U53" s="179"/>
      <c r="V53" s="179"/>
      <c r="W53" s="182"/>
    </row>
    <row r="54" spans="2:39" s="185" customFormat="1">
      <c r="B54" s="178"/>
      <c r="C54" s="189" t="s">
        <v>1412</v>
      </c>
      <c r="D54" s="193" t="str">
        <f>CHOOSE(jezyk,n!A1294,n!B1294,n!C1294,n!D1290)</f>
        <v>WIZYTÓWKA SPÓŁKI</v>
      </c>
      <c r="E54" s="193"/>
      <c r="F54" s="193"/>
      <c r="G54" s="193"/>
      <c r="H54" s="193"/>
      <c r="I54" s="193"/>
      <c r="J54" s="193"/>
      <c r="K54" s="193"/>
      <c r="L54" s="193"/>
      <c r="M54" s="193"/>
      <c r="N54" s="179"/>
      <c r="O54" s="179"/>
      <c r="P54" s="179"/>
      <c r="Q54" s="179"/>
      <c r="R54" s="179"/>
      <c r="S54" s="179"/>
      <c r="T54" s="179"/>
      <c r="U54" s="189">
        <f>W75</f>
        <v>3</v>
      </c>
      <c r="V54" s="179"/>
      <c r="W54" s="229"/>
    </row>
    <row r="55" spans="2:39" s="185" customFormat="1" ht="18.75" customHeight="1">
      <c r="B55" s="178"/>
      <c r="C55" s="179"/>
      <c r="D55" s="193"/>
      <c r="E55" s="193"/>
      <c r="F55" s="193"/>
      <c r="G55" s="193"/>
      <c r="H55" s="193"/>
      <c r="I55" s="193"/>
      <c r="J55" s="193"/>
      <c r="K55" s="193"/>
      <c r="L55" s="193"/>
      <c r="M55" s="193"/>
      <c r="N55" s="193"/>
      <c r="O55" s="193"/>
      <c r="P55" s="193"/>
      <c r="Q55" s="193"/>
      <c r="R55" s="193"/>
      <c r="S55" s="193"/>
      <c r="T55" s="179"/>
      <c r="U55" s="189"/>
      <c r="V55" s="179"/>
      <c r="W55" s="189"/>
    </row>
    <row r="56" spans="2:39" s="185" customFormat="1">
      <c r="B56" s="178"/>
      <c r="C56" s="189" t="s">
        <v>1413</v>
      </c>
      <c r="D56" s="193" t="str">
        <f>CHOOSE(jezyk,n!A1295,n!B1295,n!C1295,n!D1291)</f>
        <v>SPRZEDAŻ</v>
      </c>
      <c r="E56" s="193"/>
      <c r="F56" s="193"/>
      <c r="G56" s="193"/>
      <c r="H56" s="193"/>
      <c r="I56" s="193"/>
      <c r="J56" s="193"/>
      <c r="K56" s="193"/>
      <c r="L56" s="193"/>
      <c r="M56" s="193"/>
      <c r="N56" s="193"/>
      <c r="O56" s="193"/>
      <c r="P56" s="193"/>
      <c r="Q56" s="193"/>
      <c r="R56" s="193"/>
      <c r="S56" s="193"/>
      <c r="T56" s="179"/>
      <c r="U56" s="189">
        <f>W152</f>
        <v>5</v>
      </c>
      <c r="V56" s="179"/>
      <c r="W56" s="229"/>
    </row>
    <row r="57" spans="2:39" s="92" customFormat="1" ht="18.75" customHeight="1">
      <c r="B57" s="178"/>
      <c r="C57" s="179"/>
      <c r="D57" s="193"/>
      <c r="E57" s="193"/>
      <c r="F57" s="193"/>
      <c r="G57" s="193"/>
      <c r="H57" s="193"/>
      <c r="I57" s="193"/>
      <c r="J57" s="193"/>
      <c r="K57" s="193"/>
      <c r="L57" s="193"/>
      <c r="M57" s="193"/>
      <c r="N57" s="193"/>
      <c r="O57" s="193"/>
      <c r="P57" s="193"/>
      <c r="Q57" s="193"/>
      <c r="R57" s="193"/>
      <c r="S57" s="193"/>
      <c r="T57" s="179"/>
      <c r="U57" s="189"/>
      <c r="V57" s="179"/>
      <c r="W57" s="189"/>
      <c r="Y57" s="181"/>
      <c r="Z57" s="181"/>
      <c r="AA57" s="181"/>
      <c r="AB57" s="181"/>
    </row>
    <row r="58" spans="2:39" s="92" customFormat="1">
      <c r="B58" s="178"/>
      <c r="C58" s="189" t="s">
        <v>773</v>
      </c>
      <c r="D58" s="193" t="str">
        <f>CHOOSE(jezyk,n!A1296,n!B1296,n!C1296,n!D1292)</f>
        <v>PERSONEL</v>
      </c>
      <c r="E58" s="193"/>
      <c r="F58" s="193"/>
      <c r="G58" s="193"/>
      <c r="H58" s="193"/>
      <c r="I58" s="193"/>
      <c r="J58" s="193"/>
      <c r="K58" s="193"/>
      <c r="L58" s="193"/>
      <c r="M58" s="193"/>
      <c r="N58" s="193"/>
      <c r="O58" s="193"/>
      <c r="P58" s="193"/>
      <c r="Q58" s="193"/>
      <c r="R58" s="193"/>
      <c r="S58" s="193"/>
      <c r="T58" s="179"/>
      <c r="U58" s="189">
        <f>W163</f>
        <v>5</v>
      </c>
      <c r="V58" s="179"/>
      <c r="W58" s="229"/>
      <c r="Y58" s="181"/>
      <c r="Z58" s="181"/>
      <c r="AA58" s="181"/>
      <c r="AB58" s="181"/>
    </row>
    <row r="59" spans="2:39" s="92" customFormat="1" ht="18.75" customHeight="1">
      <c r="B59" s="178"/>
      <c r="C59" s="179"/>
      <c r="D59" s="193"/>
      <c r="E59" s="193"/>
      <c r="F59" s="193"/>
      <c r="G59" s="193"/>
      <c r="H59" s="193"/>
      <c r="I59" s="193"/>
      <c r="J59" s="193"/>
      <c r="K59" s="193"/>
      <c r="L59" s="193"/>
      <c r="M59" s="193"/>
      <c r="N59" s="193"/>
      <c r="O59" s="193"/>
      <c r="P59" s="193"/>
      <c r="Q59" s="193"/>
      <c r="R59" s="193"/>
      <c r="S59" s="193"/>
      <c r="T59" s="179"/>
      <c r="U59" s="189"/>
      <c r="V59" s="179"/>
      <c r="W59" s="189"/>
      <c r="Y59" s="181"/>
      <c r="Z59" s="181"/>
      <c r="AA59" s="181"/>
      <c r="AB59" s="181"/>
    </row>
    <row r="60" spans="2:39" s="92" customFormat="1">
      <c r="B60" s="178"/>
      <c r="C60" s="189" t="s">
        <v>1414</v>
      </c>
      <c r="D60" s="193" t="str">
        <f>CHOOSE(jezyk,n!A1297,n!B1297,n!C1297,n!D1293)</f>
        <v>ANALIZA FINANSOWA</v>
      </c>
      <c r="E60" s="193"/>
      <c r="F60" s="193"/>
      <c r="G60" s="193"/>
      <c r="H60" s="193"/>
      <c r="I60" s="193"/>
      <c r="J60" s="193"/>
      <c r="K60" s="193"/>
      <c r="L60" s="193"/>
      <c r="M60" s="193"/>
      <c r="N60" s="193"/>
      <c r="O60" s="193"/>
      <c r="P60" s="193"/>
      <c r="Q60" s="193"/>
      <c r="R60" s="193"/>
      <c r="S60" s="193"/>
      <c r="T60" s="179"/>
      <c r="U60" s="189">
        <f>W182</f>
        <v>5</v>
      </c>
      <c r="V60" s="179"/>
      <c r="W60" s="229"/>
      <c r="Y60" s="181"/>
      <c r="Z60" s="181"/>
      <c r="AA60" s="181"/>
      <c r="AB60" s="181"/>
    </row>
    <row r="61" spans="2:39" s="92" customFormat="1" ht="18.75" customHeight="1">
      <c r="B61" s="178"/>
      <c r="C61" s="179"/>
      <c r="D61" s="193"/>
      <c r="E61" s="193"/>
      <c r="F61" s="193"/>
      <c r="G61" s="193"/>
      <c r="H61" s="193"/>
      <c r="I61" s="193"/>
      <c r="J61" s="193"/>
      <c r="K61" s="193"/>
      <c r="L61" s="193"/>
      <c r="M61" s="193"/>
      <c r="N61" s="193"/>
      <c r="O61" s="193"/>
      <c r="P61" s="193"/>
      <c r="Q61" s="193"/>
      <c r="R61" s="193"/>
      <c r="S61" s="193"/>
      <c r="T61" s="179"/>
      <c r="U61" s="189"/>
      <c r="V61" s="179"/>
      <c r="W61" s="189"/>
      <c r="Y61" s="181"/>
      <c r="Z61" s="181"/>
      <c r="AA61" s="181"/>
      <c r="AB61" s="181"/>
    </row>
    <row r="62" spans="2:39" s="92" customFormat="1" ht="15" customHeight="1">
      <c r="B62" s="178"/>
      <c r="C62" s="189" t="s">
        <v>1415</v>
      </c>
      <c r="D62" s="193" t="str">
        <f>CHOOSE(jezyk,n!A1298,n!B1298,n!C1298,n!D1294)</f>
        <v>PRZEWIDYWANY ROZWÓJ SPÓŁKI</v>
      </c>
      <c r="E62" s="193"/>
      <c r="F62" s="193"/>
      <c r="G62" s="193"/>
      <c r="H62" s="193"/>
      <c r="I62" s="193"/>
      <c r="J62" s="193"/>
      <c r="K62" s="193"/>
      <c r="L62" s="193"/>
      <c r="M62" s="193"/>
      <c r="N62" s="193"/>
      <c r="O62" s="193"/>
      <c r="P62" s="193"/>
      <c r="Q62" s="193"/>
      <c r="R62" s="193"/>
      <c r="S62" s="193"/>
      <c r="T62" s="190"/>
      <c r="U62" s="230">
        <f>W189</f>
        <v>5</v>
      </c>
      <c r="V62" s="192"/>
      <c r="W62" s="231"/>
      <c r="Y62" s="181"/>
      <c r="Z62" s="181"/>
      <c r="AA62" s="181"/>
      <c r="AB62" s="181"/>
    </row>
    <row r="63" spans="2:39" s="92" customFormat="1" ht="15" customHeight="1">
      <c r="B63" s="178"/>
      <c r="C63" s="187"/>
      <c r="D63" s="193"/>
      <c r="E63" s="193"/>
      <c r="F63" s="193"/>
      <c r="G63" s="193"/>
      <c r="H63" s="193"/>
      <c r="I63" s="193"/>
      <c r="J63" s="193"/>
      <c r="K63" s="193"/>
      <c r="L63" s="193"/>
      <c r="M63" s="193"/>
      <c r="N63" s="193"/>
      <c r="O63" s="193"/>
      <c r="P63" s="193"/>
      <c r="Q63" s="193"/>
      <c r="R63" s="193"/>
      <c r="S63" s="193"/>
      <c r="T63" s="190"/>
      <c r="U63" s="230"/>
      <c r="V63" s="192"/>
      <c r="W63" s="230"/>
      <c r="Y63" s="181"/>
      <c r="Z63" s="181"/>
      <c r="AA63" s="181"/>
      <c r="AB63" s="181"/>
    </row>
    <row r="64" spans="2:39" s="92" customFormat="1" ht="15" customHeight="1">
      <c r="B64" s="178"/>
      <c r="C64" s="187" t="s">
        <v>774</v>
      </c>
      <c r="D64" s="193" t="str">
        <f>CHOOSE(jezyk,n!A1299,n!B1299,n!C1299,n!D1295)</f>
        <v>CZYNNIKI RYZYKA ZWIĄZANE Z PROWADZONĄ DZIAŁALNOŚCIĄ,  W TYM W ZAKRESIE INSTRUMENTÓW FINANSOWYCH</v>
      </c>
      <c r="E64" s="193"/>
      <c r="F64" s="193"/>
      <c r="G64" s="193"/>
      <c r="H64" s="193"/>
      <c r="I64" s="193"/>
      <c r="J64" s="193"/>
      <c r="K64" s="193"/>
      <c r="L64" s="193"/>
      <c r="M64" s="193"/>
      <c r="N64" s="193"/>
      <c r="O64" s="193"/>
      <c r="P64" s="193"/>
      <c r="Q64" s="193"/>
      <c r="R64" s="193"/>
      <c r="S64" s="193"/>
      <c r="T64" s="190"/>
      <c r="U64" s="191">
        <f>W199</f>
        <v>6</v>
      </c>
      <c r="V64" s="192"/>
      <c r="W64" s="232"/>
      <c r="X64" s="568"/>
      <c r="Y64" s="568"/>
      <c r="Z64" s="568"/>
      <c r="AA64" s="568"/>
      <c r="AB64" s="568"/>
      <c r="AC64" s="568"/>
      <c r="AD64" s="568"/>
      <c r="AE64" s="568"/>
      <c r="AF64" s="568"/>
      <c r="AG64" s="568"/>
      <c r="AH64" s="568"/>
      <c r="AI64" s="568"/>
      <c r="AJ64" s="568"/>
      <c r="AK64" s="568"/>
      <c r="AL64" s="568"/>
      <c r="AM64" s="568"/>
    </row>
    <row r="65" spans="2:39" s="92" customFormat="1" ht="15" customHeight="1">
      <c r="B65" s="178"/>
      <c r="C65" s="187"/>
      <c r="D65" s="193"/>
      <c r="E65" s="193"/>
      <c r="F65" s="193"/>
      <c r="G65" s="193"/>
      <c r="H65" s="193"/>
      <c r="I65" s="193"/>
      <c r="J65" s="193"/>
      <c r="K65" s="193"/>
      <c r="L65" s="193"/>
      <c r="M65" s="193"/>
      <c r="N65" s="193"/>
      <c r="O65" s="193"/>
      <c r="P65" s="193"/>
      <c r="Q65" s="193"/>
      <c r="R65" s="193"/>
      <c r="S65" s="193"/>
      <c r="T65" s="190"/>
      <c r="U65" s="191"/>
      <c r="V65" s="192"/>
      <c r="W65" s="191"/>
      <c r="X65" s="193"/>
      <c r="Y65" s="190"/>
      <c r="Z65" s="190"/>
      <c r="AA65" s="190"/>
      <c r="AB65" s="190"/>
      <c r="AC65" s="190"/>
      <c r="AD65" s="190"/>
      <c r="AE65" s="190"/>
      <c r="AF65" s="190"/>
      <c r="AG65" s="190"/>
      <c r="AH65" s="190"/>
      <c r="AI65" s="190"/>
      <c r="AJ65" s="190"/>
      <c r="AK65" s="190"/>
      <c r="AL65" s="190"/>
      <c r="AM65" s="190"/>
    </row>
    <row r="66" spans="2:39" s="92" customFormat="1" ht="15" customHeight="1">
      <c r="B66" s="178"/>
      <c r="C66" s="187" t="s">
        <v>92</v>
      </c>
      <c r="D66" s="193" t="str">
        <f>CHOOSE(jezyk,n!A1301,n!B1301,n!C1301,n!D1296)</f>
        <v>WAŻNIEJSZE OSIĄGNIĘCIA W DZIEDZINIE BADAŃ I ROZWOJU</v>
      </c>
      <c r="E66" s="193"/>
      <c r="F66" s="193"/>
      <c r="G66" s="193"/>
      <c r="H66" s="193"/>
      <c r="I66" s="193"/>
      <c r="J66" s="193"/>
      <c r="K66" s="193"/>
      <c r="L66" s="193"/>
      <c r="M66" s="193"/>
      <c r="N66" s="193"/>
      <c r="O66" s="193"/>
      <c r="P66" s="193"/>
      <c r="Q66" s="193"/>
      <c r="R66" s="193"/>
      <c r="S66" s="193"/>
      <c r="T66" s="190"/>
      <c r="U66" s="191">
        <f>W210</f>
        <v>6</v>
      </c>
      <c r="V66" s="192"/>
      <c r="W66" s="232"/>
      <c r="X66" s="233"/>
      <c r="Y66" s="233"/>
      <c r="Z66" s="233"/>
      <c r="AA66" s="233"/>
      <c r="AB66" s="233"/>
      <c r="AC66" s="233"/>
      <c r="AD66" s="233"/>
      <c r="AE66" s="233"/>
      <c r="AF66" s="233"/>
      <c r="AG66" s="233"/>
      <c r="AH66" s="233"/>
      <c r="AI66" s="233"/>
      <c r="AJ66" s="233"/>
      <c r="AK66" s="233"/>
      <c r="AL66" s="233"/>
      <c r="AM66" s="234"/>
    </row>
    <row r="67" spans="2:39" s="92" customFormat="1" ht="15" customHeight="1">
      <c r="B67" s="178"/>
      <c r="C67" s="187"/>
      <c r="D67" s="193"/>
      <c r="E67" s="193"/>
      <c r="F67" s="193"/>
      <c r="G67" s="193"/>
      <c r="H67" s="193"/>
      <c r="I67" s="193"/>
      <c r="J67" s="193"/>
      <c r="K67" s="193"/>
      <c r="L67" s="193"/>
      <c r="M67" s="193"/>
      <c r="N67" s="193"/>
      <c r="O67" s="193"/>
      <c r="P67" s="193"/>
      <c r="Q67" s="193"/>
      <c r="R67" s="193"/>
      <c r="S67" s="193"/>
      <c r="T67" s="195"/>
      <c r="U67" s="191"/>
      <c r="V67" s="192"/>
      <c r="W67" s="191"/>
      <c r="X67" s="194"/>
      <c r="Y67" s="194"/>
      <c r="Z67" s="194"/>
      <c r="AA67" s="194"/>
      <c r="AB67" s="194"/>
      <c r="AC67" s="194"/>
      <c r="AD67" s="194"/>
      <c r="AE67" s="194"/>
      <c r="AF67" s="194"/>
      <c r="AG67" s="194"/>
      <c r="AH67" s="194"/>
      <c r="AI67" s="194"/>
      <c r="AJ67" s="194"/>
      <c r="AK67" s="194"/>
      <c r="AL67" s="194"/>
      <c r="AM67" s="195"/>
    </row>
    <row r="68" spans="2:39" s="92" customFormat="1" ht="15" customHeight="1">
      <c r="B68" s="178"/>
      <c r="C68" s="187" t="s">
        <v>1461</v>
      </c>
      <c r="D68" s="193" t="str">
        <f>CHOOSE(jezyk,n!A1302,n!B1302,n!C1302,n!D1297)</f>
        <v>INFORMACJE O NABYCIU UDZIAŁÓW (AKCJI) WŁASNYCH</v>
      </c>
      <c r="E68" s="193"/>
      <c r="F68" s="193"/>
      <c r="G68" s="193"/>
      <c r="H68" s="193"/>
      <c r="I68" s="193"/>
      <c r="J68" s="193"/>
      <c r="K68" s="193"/>
      <c r="L68" s="193"/>
      <c r="M68" s="193"/>
      <c r="N68" s="193"/>
      <c r="O68" s="193"/>
      <c r="P68" s="193"/>
      <c r="Q68" s="193"/>
      <c r="R68" s="193"/>
      <c r="S68" s="193"/>
      <c r="T68" s="195"/>
      <c r="U68" s="191">
        <f>W220</f>
        <v>6</v>
      </c>
      <c r="V68" s="192"/>
      <c r="W68" s="232"/>
      <c r="X68" s="233"/>
      <c r="Y68" s="233"/>
      <c r="Z68" s="233"/>
      <c r="AA68" s="233"/>
      <c r="AB68" s="233"/>
      <c r="AC68" s="233"/>
      <c r="AD68" s="233"/>
      <c r="AE68" s="233"/>
      <c r="AF68" s="233"/>
      <c r="AG68" s="233"/>
      <c r="AH68" s="233"/>
      <c r="AI68" s="233"/>
      <c r="AJ68" s="233"/>
      <c r="AK68" s="233"/>
      <c r="AL68" s="233"/>
      <c r="AM68" s="234"/>
    </row>
    <row r="69" spans="2:39" s="92" customFormat="1" ht="15" customHeight="1">
      <c r="B69" s="178"/>
      <c r="C69" s="187"/>
      <c r="D69" s="193"/>
      <c r="E69" s="193"/>
      <c r="F69" s="193"/>
      <c r="G69" s="193"/>
      <c r="H69" s="193"/>
      <c r="I69" s="193"/>
      <c r="J69" s="193"/>
      <c r="K69" s="193"/>
      <c r="L69" s="193"/>
      <c r="M69" s="193"/>
      <c r="N69" s="193"/>
      <c r="O69" s="193"/>
      <c r="P69" s="193"/>
      <c r="Q69" s="193"/>
      <c r="R69" s="193"/>
      <c r="S69" s="193"/>
      <c r="T69" s="190"/>
      <c r="U69" s="191"/>
      <c r="V69" s="192"/>
      <c r="W69" s="191"/>
      <c r="X69" s="235"/>
      <c r="Y69" s="235"/>
      <c r="Z69" s="235"/>
      <c r="AA69" s="235"/>
      <c r="AB69" s="235"/>
      <c r="AC69" s="235"/>
      <c r="AD69" s="235"/>
      <c r="AE69" s="235"/>
      <c r="AF69" s="235"/>
      <c r="AG69" s="235"/>
      <c r="AH69" s="235"/>
      <c r="AI69" s="235"/>
      <c r="AJ69" s="235"/>
      <c r="AK69" s="235"/>
      <c r="AL69" s="235"/>
      <c r="AM69" s="235"/>
    </row>
    <row r="70" spans="2:39" s="92" customFormat="1" ht="15" customHeight="1">
      <c r="B70" s="186"/>
      <c r="C70" s="187" t="s">
        <v>1462</v>
      </c>
      <c r="D70" s="193" t="str">
        <f>CHOOSE(jezyk,n!A1303,n!B1303,n!C1303,n!D1299)</f>
        <v>ŁAD KORPORACYJNY</v>
      </c>
      <c r="E70" s="193"/>
      <c r="F70" s="193"/>
      <c r="G70" s="193"/>
      <c r="H70" s="193"/>
      <c r="I70" s="193"/>
      <c r="J70" s="193"/>
      <c r="K70" s="193"/>
      <c r="L70" s="193"/>
      <c r="M70" s="193"/>
      <c r="N70" s="193"/>
      <c r="O70" s="193"/>
      <c r="P70" s="193"/>
      <c r="Q70" s="193"/>
      <c r="R70" s="193"/>
      <c r="S70" s="193"/>
      <c r="T70" s="197"/>
      <c r="U70" s="187">
        <f>W229</f>
        <v>7</v>
      </c>
      <c r="V70" s="236"/>
      <c r="W70" s="237"/>
      <c r="Y70" s="181"/>
      <c r="Z70" s="181"/>
      <c r="AA70" s="181"/>
      <c r="AB70" s="181"/>
    </row>
    <row r="71" spans="2:39" s="92" customFormat="1" ht="15" customHeight="1">
      <c r="B71" s="178"/>
      <c r="C71" s="189"/>
      <c r="D71" s="193"/>
      <c r="E71" s="193"/>
      <c r="F71" s="193"/>
      <c r="G71" s="193"/>
      <c r="H71" s="193"/>
      <c r="I71" s="193"/>
      <c r="J71" s="193"/>
      <c r="K71" s="193"/>
      <c r="L71" s="193"/>
      <c r="M71" s="193"/>
      <c r="N71" s="193"/>
      <c r="O71" s="193"/>
      <c r="P71" s="193"/>
      <c r="Q71" s="193"/>
      <c r="R71" s="193"/>
      <c r="S71" s="193"/>
      <c r="T71" s="197"/>
      <c r="U71" s="230"/>
      <c r="V71" s="236"/>
      <c r="W71" s="230"/>
      <c r="Y71" s="181"/>
      <c r="Z71" s="181"/>
      <c r="AA71" s="181"/>
      <c r="AB71" s="181"/>
    </row>
    <row r="72" spans="2:39" s="92" customFormat="1" ht="15" customHeight="1">
      <c r="B72" s="178"/>
      <c r="C72" s="189" t="s">
        <v>93</v>
      </c>
      <c r="D72" s="193" t="str">
        <f>CHOOSE(jezyk,n!A1304,n!B1304,n!C1304,n!D1300)</f>
        <v>PODSUMOWANIE</v>
      </c>
      <c r="E72" s="193"/>
      <c r="F72" s="193"/>
      <c r="G72" s="193"/>
      <c r="H72" s="193"/>
      <c r="I72" s="193"/>
      <c r="J72" s="193"/>
      <c r="K72" s="193"/>
      <c r="L72" s="193"/>
      <c r="M72" s="193"/>
      <c r="N72" s="193"/>
      <c r="O72" s="193"/>
      <c r="P72" s="193"/>
      <c r="Q72" s="193"/>
      <c r="R72" s="193"/>
      <c r="S72" s="193"/>
      <c r="T72" s="179"/>
      <c r="U72" s="189">
        <f>W235</f>
        <v>7</v>
      </c>
      <c r="V72" s="179"/>
      <c r="W72" s="229"/>
      <c r="Y72" s="181"/>
      <c r="Z72" s="181"/>
      <c r="AA72" s="181"/>
      <c r="AB72" s="181"/>
    </row>
    <row r="73" spans="2:39" s="92" customFormat="1">
      <c r="B73" s="178"/>
      <c r="C73" s="179"/>
      <c r="D73" s="179"/>
      <c r="E73" s="179"/>
      <c r="F73" s="179"/>
      <c r="G73" s="179"/>
      <c r="H73" s="179"/>
      <c r="I73" s="179"/>
      <c r="J73" s="179"/>
      <c r="K73" s="179"/>
      <c r="L73" s="179"/>
      <c r="M73" s="179"/>
      <c r="N73" s="179"/>
      <c r="O73" s="179"/>
      <c r="P73" s="179"/>
      <c r="Q73" s="179"/>
      <c r="R73" s="179"/>
      <c r="S73" s="179"/>
      <c r="T73" s="179"/>
      <c r="U73" s="179"/>
      <c r="V73" s="179"/>
      <c r="Y73" s="181"/>
      <c r="Z73" s="181"/>
      <c r="AA73" s="181"/>
      <c r="AB73" s="181"/>
    </row>
    <row r="74" spans="2:39" s="92" customFormat="1">
      <c r="B74" s="178"/>
      <c r="C74" s="179"/>
      <c r="D74" s="179"/>
      <c r="E74" s="179"/>
      <c r="F74" s="179"/>
      <c r="G74" s="179"/>
      <c r="H74" s="179"/>
      <c r="I74" s="179"/>
      <c r="J74" s="179"/>
      <c r="K74" s="179"/>
      <c r="L74" s="179"/>
      <c r="M74" s="179"/>
      <c r="N74" s="179"/>
      <c r="O74" s="179"/>
      <c r="P74" s="179"/>
      <c r="Q74" s="179"/>
      <c r="R74" s="179"/>
      <c r="S74" s="179"/>
      <c r="T74" s="179"/>
      <c r="U74" s="179"/>
      <c r="V74" s="179"/>
      <c r="Y74" s="181"/>
      <c r="Z74" s="181"/>
      <c r="AA74" s="181"/>
      <c r="AB74" s="181"/>
    </row>
    <row r="75" spans="2:39" s="92" customFormat="1">
      <c r="B75" s="5" t="s">
        <v>1412</v>
      </c>
      <c r="C75" s="6" t="str">
        <f>CHOOSE(jezyk,n!A1294,n!B1294,n!C1294,n!D1290)</f>
        <v>WIZYTÓWKA SPÓŁKI</v>
      </c>
      <c r="D75" s="179"/>
      <c r="E75" s="179"/>
      <c r="F75" s="179"/>
      <c r="G75" s="179"/>
      <c r="H75" s="179"/>
      <c r="I75" s="179"/>
      <c r="J75" s="179"/>
      <c r="K75" s="179"/>
      <c r="L75" s="179"/>
      <c r="M75" s="179"/>
      <c r="N75" s="179"/>
      <c r="O75" s="179"/>
      <c r="P75" s="179"/>
      <c r="Q75" s="179"/>
      <c r="R75" s="179"/>
      <c r="S75" s="179"/>
      <c r="T75" s="179"/>
      <c r="U75" s="179"/>
      <c r="V75" s="179"/>
      <c r="W75" s="31">
        <v>3</v>
      </c>
      <c r="X75" s="200" t="s">
        <v>1478</v>
      </c>
      <c r="Y75" s="181"/>
      <c r="Z75" s="181"/>
      <c r="AA75" s="181"/>
      <c r="AB75" s="181"/>
    </row>
    <row r="76" spans="2:39" s="92" customFormat="1">
      <c r="B76" s="178"/>
      <c r="C76" s="179"/>
      <c r="D76" s="179"/>
      <c r="E76" s="179"/>
      <c r="F76" s="179"/>
      <c r="G76" s="179"/>
      <c r="H76" s="179"/>
      <c r="I76" s="179"/>
      <c r="J76" s="179"/>
      <c r="K76" s="179"/>
      <c r="L76" s="179"/>
      <c r="M76" s="179"/>
      <c r="N76" s="179"/>
      <c r="O76" s="179"/>
      <c r="P76" s="179"/>
      <c r="Q76" s="179"/>
      <c r="R76" s="179"/>
      <c r="S76" s="179"/>
      <c r="T76" s="179"/>
      <c r="U76" s="179"/>
      <c r="V76" s="179"/>
      <c r="Y76" s="181"/>
      <c r="Z76" s="181"/>
      <c r="AA76" s="181"/>
      <c r="AB76" s="181"/>
    </row>
    <row r="77" spans="2:39" s="92" customFormat="1">
      <c r="B77" s="178"/>
      <c r="C77" s="179"/>
      <c r="D77" s="179"/>
      <c r="E77" s="179"/>
      <c r="F77" s="179"/>
      <c r="G77" s="179"/>
      <c r="H77" s="179"/>
      <c r="I77" s="179"/>
      <c r="J77" s="179"/>
      <c r="K77" s="179"/>
      <c r="L77" s="179"/>
      <c r="M77" s="179"/>
      <c r="N77" s="179"/>
      <c r="O77" s="179"/>
      <c r="P77" s="179"/>
      <c r="Q77" s="179"/>
      <c r="R77" s="179"/>
      <c r="S77" s="179"/>
      <c r="T77" s="179"/>
      <c r="U77" s="179"/>
      <c r="V77" s="179"/>
      <c r="Y77" s="181"/>
      <c r="Z77" s="181"/>
      <c r="AA77" s="181"/>
      <c r="AB77" s="181"/>
    </row>
    <row r="78" spans="2:39" s="19" customFormat="1">
      <c r="B78" s="201"/>
      <c r="C78" s="202" t="str">
        <f>CHOOSE(jezyk,n!A1305,n!B1305,n!C1305,n!D1301)</f>
        <v>Spółka jest zarejestrowana pod firmą:</v>
      </c>
      <c r="D78" s="202"/>
      <c r="E78" s="202"/>
      <c r="F78" s="202"/>
      <c r="G78" s="202"/>
      <c r="H78" s="202"/>
      <c r="I78" s="202"/>
      <c r="J78" s="202"/>
      <c r="K78" s="202"/>
      <c r="L78" s="202"/>
      <c r="M78" s="202"/>
      <c r="N78" s="202"/>
      <c r="O78" s="203"/>
      <c r="P78" s="203"/>
      <c r="Q78" s="204"/>
      <c r="R78" s="204"/>
      <c r="S78" s="204"/>
      <c r="T78" s="204"/>
      <c r="U78" s="203"/>
      <c r="V78" s="204"/>
    </row>
    <row r="79" spans="2:39" s="19" customFormat="1">
      <c r="B79" s="201"/>
      <c r="C79" s="202"/>
      <c r="D79" s="202"/>
      <c r="E79" s="202"/>
      <c r="F79" s="202"/>
      <c r="G79" s="202"/>
      <c r="H79" s="202"/>
      <c r="I79" s="202"/>
      <c r="J79" s="202"/>
      <c r="K79" s="202"/>
      <c r="L79" s="202"/>
      <c r="M79" s="202"/>
      <c r="N79" s="202"/>
      <c r="O79" s="203"/>
      <c r="P79" s="203"/>
      <c r="Q79" s="204"/>
      <c r="R79" s="204"/>
      <c r="S79" s="204"/>
      <c r="T79" s="204"/>
      <c r="U79" s="203"/>
      <c r="V79" s="204"/>
      <c r="W79" s="205"/>
    </row>
    <row r="80" spans="2:39" s="19" customFormat="1">
      <c r="B80" s="201"/>
      <c r="C80" s="22" t="str">
        <f>nazwa_spolki</f>
        <v>Rhenus Digital Workforce Sp z o.o.</v>
      </c>
      <c r="D80" s="202"/>
      <c r="E80" s="202"/>
      <c r="F80" s="202"/>
      <c r="G80" s="202"/>
      <c r="H80" s="202"/>
      <c r="I80" s="202"/>
      <c r="J80" s="202"/>
      <c r="K80" s="202"/>
      <c r="L80" s="202"/>
      <c r="M80" s="202"/>
      <c r="N80" s="202"/>
      <c r="O80" s="203"/>
      <c r="P80" s="203"/>
      <c r="Q80" s="204"/>
      <c r="R80" s="204"/>
      <c r="S80" s="204"/>
      <c r="T80" s="204"/>
      <c r="U80" s="203"/>
      <c r="V80" s="204"/>
    </row>
    <row r="81" spans="2:28" s="19" customFormat="1">
      <c r="B81" s="201"/>
      <c r="C81" s="202"/>
      <c r="D81" s="202"/>
      <c r="E81" s="202"/>
      <c r="F81" s="202"/>
      <c r="G81" s="202"/>
      <c r="H81" s="202"/>
      <c r="I81" s="202"/>
      <c r="J81" s="202"/>
      <c r="K81" s="202"/>
      <c r="L81" s="202"/>
      <c r="M81" s="202"/>
      <c r="N81" s="202"/>
      <c r="O81" s="203"/>
      <c r="P81" s="203"/>
      <c r="Q81" s="204"/>
      <c r="R81" s="204"/>
      <c r="S81" s="204"/>
      <c r="T81" s="204"/>
      <c r="U81" s="203"/>
      <c r="V81" s="204"/>
    </row>
    <row r="82" spans="2:28" s="19" customFormat="1" ht="25.5" customHeight="1">
      <c r="B82" s="201"/>
      <c r="C82" s="573" t="str">
        <f>CHOOSE(jezyk,n!A1470,n!B1470,n!C1470,n!D1466)</f>
        <v xml:space="preserve">w Sądzie Rejonowym dla ……………., ………... Wydział Gospodarczy Krajowego Rejestru Sądowego, numer rejestru ………….. </v>
      </c>
      <c r="D82" s="573"/>
      <c r="E82" s="573"/>
      <c r="F82" s="573"/>
      <c r="G82" s="573"/>
      <c r="H82" s="573"/>
      <c r="I82" s="573"/>
      <c r="J82" s="573"/>
      <c r="K82" s="573"/>
      <c r="L82" s="573"/>
      <c r="M82" s="573"/>
      <c r="N82" s="573"/>
      <c r="O82" s="573"/>
      <c r="P82" s="573"/>
      <c r="Q82" s="573"/>
      <c r="R82" s="573"/>
      <c r="S82" s="573"/>
      <c r="T82" s="573"/>
      <c r="U82" s="573"/>
      <c r="V82" s="573"/>
    </row>
    <row r="83" spans="2:28" s="19" customFormat="1">
      <c r="B83" s="201"/>
      <c r="C83" s="202"/>
      <c r="D83" s="202"/>
      <c r="E83" s="202"/>
      <c r="F83" s="202"/>
      <c r="G83" s="202"/>
      <c r="H83" s="202"/>
      <c r="I83" s="202"/>
      <c r="J83" s="202"/>
      <c r="K83" s="202"/>
      <c r="L83" s="202"/>
      <c r="M83" s="202"/>
      <c r="N83" s="202"/>
      <c r="O83" s="203"/>
      <c r="P83" s="203"/>
      <c r="Q83" s="204"/>
      <c r="R83" s="204"/>
      <c r="S83" s="204"/>
      <c r="T83" s="204"/>
      <c r="U83" s="203"/>
      <c r="V83" s="204"/>
    </row>
    <row r="84" spans="2:28" s="9" customFormat="1">
      <c r="B84" s="206"/>
      <c r="C84" s="207" t="str">
        <f>CHOOSE(jezyk,n!A1306,n!B1306,n!C1306,n!D1302)</f>
        <v>Siedzibą Spółki jest Warszawa 02-595, ul. Puławska 99</v>
      </c>
      <c r="D84" s="208"/>
      <c r="E84" s="208"/>
      <c r="F84" s="208"/>
      <c r="G84" s="208"/>
      <c r="H84" s="208"/>
      <c r="I84" s="208"/>
      <c r="J84" s="208"/>
      <c r="K84" s="208"/>
      <c r="L84" s="208"/>
      <c r="M84" s="208"/>
      <c r="N84" s="208"/>
      <c r="O84" s="209"/>
      <c r="P84" s="209"/>
      <c r="Q84" s="210"/>
      <c r="R84" s="210"/>
      <c r="S84" s="210"/>
      <c r="T84" s="210"/>
      <c r="U84" s="209"/>
      <c r="V84" s="210"/>
    </row>
    <row r="85" spans="2:28" s="19" customFormat="1">
      <c r="B85" s="201"/>
      <c r="C85" s="202"/>
      <c r="D85" s="202"/>
      <c r="E85" s="202"/>
      <c r="F85" s="202"/>
      <c r="G85" s="202"/>
      <c r="H85" s="202"/>
      <c r="I85" s="202"/>
      <c r="J85" s="202"/>
      <c r="K85" s="202"/>
      <c r="L85" s="202"/>
      <c r="M85" s="202"/>
      <c r="N85" s="202"/>
      <c r="O85" s="203"/>
      <c r="P85" s="203"/>
      <c r="Q85" s="204"/>
      <c r="R85" s="204"/>
      <c r="S85" s="204"/>
      <c r="T85" s="204"/>
      <c r="U85" s="203"/>
      <c r="V85" s="204"/>
    </row>
    <row r="86" spans="2:28" s="92" customFormat="1" ht="42.75" customHeight="1">
      <c r="B86" s="178"/>
      <c r="C86" s="571" t="str">
        <f>CHOOSE(jezyk,n!A1471,n!B1471,n!C1471,n!D1467)</f>
        <v>Podstawą działalności Spółki jest umowa Spółki z dnia ……………..,  sporządzona w (nawa kancelarii) w (miasto) pod sygnaturą akt Repertorium ……………. wraz z późniejszymi zmianami.</v>
      </c>
      <c r="D86" s="571"/>
      <c r="E86" s="571"/>
      <c r="F86" s="571"/>
      <c r="G86" s="571"/>
      <c r="H86" s="571"/>
      <c r="I86" s="571"/>
      <c r="J86" s="571"/>
      <c r="K86" s="571"/>
      <c r="L86" s="571"/>
      <c r="M86" s="571"/>
      <c r="N86" s="571"/>
      <c r="O86" s="571"/>
      <c r="P86" s="571"/>
      <c r="Q86" s="571"/>
      <c r="R86" s="571"/>
      <c r="S86" s="571"/>
      <c r="T86" s="571"/>
      <c r="U86" s="571"/>
      <c r="V86" s="571"/>
      <c r="Y86" s="181"/>
      <c r="Z86" s="181"/>
      <c r="AA86" s="181"/>
      <c r="AB86" s="181"/>
    </row>
    <row r="87" spans="2:28" s="92" customFormat="1" ht="12.75" customHeight="1">
      <c r="B87" s="211"/>
      <c r="C87" s="211"/>
      <c r="D87" s="211"/>
      <c r="E87" s="211"/>
      <c r="F87" s="211"/>
      <c r="G87" s="211"/>
      <c r="H87" s="211"/>
      <c r="I87" s="211"/>
      <c r="J87" s="211"/>
      <c r="K87" s="211"/>
      <c r="L87" s="211"/>
      <c r="M87" s="211"/>
      <c r="N87" s="211"/>
      <c r="O87" s="211"/>
      <c r="P87" s="211"/>
      <c r="Q87" s="211"/>
      <c r="R87" s="211"/>
      <c r="S87" s="211"/>
      <c r="T87" s="211"/>
      <c r="U87" s="211"/>
      <c r="V87" s="211"/>
      <c r="Y87" s="181"/>
      <c r="Z87" s="181"/>
      <c r="AA87" s="181"/>
      <c r="AB87" s="181"/>
    </row>
    <row r="88" spans="2:28" s="19" customFormat="1">
      <c r="B88" s="23" t="str">
        <f>CHOOSE(jezyk,n!A1307,n!B1307,n!C1307,n!D1303)</f>
        <v>Kapitał zakładowy</v>
      </c>
      <c r="C88" s="202"/>
      <c r="D88" s="202"/>
      <c r="E88" s="202"/>
      <c r="F88" s="202"/>
      <c r="G88" s="202"/>
      <c r="H88" s="202"/>
      <c r="I88" s="202"/>
      <c r="J88" s="202"/>
      <c r="K88" s="202"/>
      <c r="L88" s="202"/>
      <c r="M88" s="202"/>
      <c r="N88" s="202"/>
      <c r="O88" s="203"/>
      <c r="P88" s="203"/>
      <c r="Q88" s="204"/>
      <c r="R88" s="204"/>
      <c r="S88" s="204"/>
      <c r="T88" s="204"/>
      <c r="U88" s="203"/>
      <c r="V88" s="204"/>
    </row>
    <row r="89" spans="2:28" s="92" customFormat="1">
      <c r="B89" s="178"/>
      <c r="C89" s="179"/>
      <c r="D89" s="179"/>
      <c r="E89" s="179"/>
      <c r="F89" s="179"/>
      <c r="G89" s="179"/>
      <c r="H89" s="179"/>
      <c r="I89" s="179"/>
      <c r="J89" s="179"/>
      <c r="K89" s="179"/>
      <c r="L89" s="179"/>
      <c r="M89" s="179"/>
      <c r="N89" s="179"/>
      <c r="O89" s="179"/>
      <c r="P89" s="179"/>
      <c r="Q89" s="179"/>
      <c r="R89" s="179"/>
      <c r="S89" s="179"/>
      <c r="T89" s="179"/>
      <c r="U89" s="179"/>
      <c r="V89" s="179"/>
      <c r="Y89" s="181"/>
      <c r="Z89" s="181"/>
      <c r="AA89" s="181"/>
      <c r="AB89" s="181"/>
    </row>
    <row r="90" spans="2:28" s="92" customFormat="1" ht="25.5" customHeight="1">
      <c r="B90" s="178"/>
      <c r="C90" s="571" t="str">
        <f>CHOOSE(jezyk,n!A1473,n!B1473,n!C1473,n!D1469)</f>
        <v>Kapitał zakładowy Spółki  wynosi PLN ………….... Składa się z ………. akcji o wartości nominalnej PLN ………. każdy.</v>
      </c>
      <c r="D90" s="571"/>
      <c r="E90" s="571"/>
      <c r="F90" s="571"/>
      <c r="G90" s="571"/>
      <c r="H90" s="571"/>
      <c r="I90" s="571"/>
      <c r="J90" s="571"/>
      <c r="K90" s="571"/>
      <c r="L90" s="571"/>
      <c r="M90" s="571"/>
      <c r="N90" s="571"/>
      <c r="O90" s="571"/>
      <c r="P90" s="571"/>
      <c r="Q90" s="571"/>
      <c r="R90" s="571"/>
      <c r="S90" s="571"/>
      <c r="T90" s="571"/>
      <c r="U90" s="571"/>
      <c r="V90" s="571"/>
      <c r="Y90" s="181"/>
      <c r="Z90" s="181"/>
      <c r="AA90" s="181"/>
      <c r="AB90" s="181"/>
    </row>
    <row r="91" spans="2:28" s="92" customFormat="1">
      <c r="B91" s="178"/>
      <c r="C91" s="179"/>
      <c r="D91" s="179"/>
      <c r="E91" s="179"/>
      <c r="F91" s="179"/>
      <c r="G91" s="179"/>
      <c r="H91" s="179"/>
      <c r="I91" s="179"/>
      <c r="J91" s="179"/>
      <c r="K91" s="179"/>
      <c r="L91" s="179"/>
      <c r="M91" s="179"/>
      <c r="N91" s="179"/>
      <c r="O91" s="179"/>
      <c r="P91" s="179"/>
      <c r="Q91" s="179"/>
      <c r="R91" s="179"/>
      <c r="S91" s="179"/>
      <c r="T91" s="179"/>
      <c r="U91" s="179"/>
      <c r="V91" s="179"/>
      <c r="Y91" s="181"/>
      <c r="Z91" s="181"/>
      <c r="AA91" s="181"/>
      <c r="AB91" s="181"/>
    </row>
    <row r="92" spans="2:28" s="92" customFormat="1" ht="35.25" customHeight="1">
      <c r="B92" s="178"/>
      <c r="C92" s="571" t="s">
        <v>886</v>
      </c>
      <c r="D92" s="571"/>
      <c r="E92" s="571"/>
      <c r="F92" s="571"/>
      <c r="G92" s="571"/>
      <c r="H92" s="571"/>
      <c r="I92" s="571"/>
      <c r="J92" s="571"/>
      <c r="K92" s="571"/>
      <c r="L92" s="571"/>
      <c r="M92" s="571"/>
      <c r="N92" s="571"/>
      <c r="O92" s="571"/>
      <c r="P92" s="571"/>
      <c r="Q92" s="571"/>
      <c r="R92" s="571"/>
      <c r="S92" s="571"/>
      <c r="T92" s="571"/>
      <c r="U92" s="571"/>
      <c r="V92" s="571"/>
      <c r="Y92" s="181"/>
      <c r="Z92" s="181"/>
      <c r="AA92" s="181"/>
      <c r="AB92" s="181"/>
    </row>
    <row r="93" spans="2:28" s="92" customFormat="1">
      <c r="B93" s="178"/>
      <c r="C93" s="179"/>
      <c r="D93" s="179"/>
      <c r="E93" s="179"/>
      <c r="F93" s="179"/>
      <c r="G93" s="179"/>
      <c r="H93" s="179"/>
      <c r="I93" s="179"/>
      <c r="J93" s="179"/>
      <c r="K93" s="179"/>
      <c r="L93" s="179"/>
      <c r="M93" s="179"/>
      <c r="N93" s="179"/>
      <c r="O93" s="179"/>
      <c r="P93" s="179"/>
      <c r="Q93" s="179"/>
      <c r="R93" s="179"/>
      <c r="S93" s="179"/>
      <c r="T93" s="179"/>
      <c r="U93" s="179"/>
      <c r="V93" s="179"/>
      <c r="Y93" s="181"/>
      <c r="Z93" s="181"/>
      <c r="AA93" s="181"/>
      <c r="AB93" s="181"/>
    </row>
    <row r="94" spans="2:28" s="19" customFormat="1">
      <c r="B94" s="23" t="str">
        <f>CHOOSE(jezyk,n!A1485,n!B1485,n!C1485,n!D1481)</f>
        <v>Zarząd i przedstawicielstwo</v>
      </c>
      <c r="C94" s="202"/>
      <c r="D94" s="202"/>
      <c r="E94" s="202"/>
      <c r="F94" s="202"/>
      <c r="G94" s="202"/>
      <c r="H94" s="202"/>
      <c r="I94" s="202"/>
      <c r="J94" s="202"/>
      <c r="K94" s="202"/>
      <c r="L94" s="202"/>
      <c r="M94" s="202"/>
      <c r="N94" s="202"/>
      <c r="O94" s="203"/>
      <c r="P94" s="203"/>
      <c r="Q94" s="204"/>
      <c r="R94" s="204"/>
      <c r="S94" s="204"/>
      <c r="T94" s="204"/>
      <c r="U94" s="203"/>
      <c r="V94" s="204"/>
    </row>
    <row r="95" spans="2:28" s="19" customFormat="1">
      <c r="B95" s="201"/>
      <c r="C95" s="202"/>
      <c r="D95" s="202"/>
      <c r="E95" s="202"/>
      <c r="F95" s="202"/>
      <c r="G95" s="202"/>
      <c r="H95" s="202"/>
      <c r="I95" s="202"/>
      <c r="J95" s="202"/>
      <c r="K95" s="202"/>
      <c r="L95" s="202"/>
      <c r="M95" s="202"/>
      <c r="N95" s="202"/>
      <c r="O95" s="203"/>
      <c r="P95" s="203"/>
      <c r="Q95" s="204"/>
      <c r="R95" s="204"/>
      <c r="S95" s="204"/>
      <c r="T95" s="204"/>
      <c r="U95" s="203"/>
      <c r="V95" s="204"/>
    </row>
    <row r="96" spans="2:28" s="19" customFormat="1">
      <c r="B96" s="201"/>
      <c r="C96" s="202" t="str">
        <f>CHOOSE(jezyk,n!A1309,n!B1309,n!C1309,n!D1305)</f>
        <v>W okresie sprawozdawczym Zarząd sprawowali:</v>
      </c>
      <c r="D96" s="202"/>
      <c r="E96" s="202"/>
      <c r="F96" s="202"/>
      <c r="G96" s="202"/>
      <c r="H96" s="202"/>
      <c r="I96" s="202"/>
      <c r="J96" s="202"/>
      <c r="K96" s="202"/>
      <c r="L96" s="202"/>
      <c r="M96" s="202"/>
      <c r="N96" s="202"/>
      <c r="O96" s="203"/>
      <c r="P96" s="203"/>
      <c r="Q96" s="204"/>
      <c r="R96" s="204"/>
      <c r="S96" s="204"/>
      <c r="T96" s="204"/>
      <c r="U96" s="203"/>
      <c r="V96" s="204"/>
    </row>
    <row r="97" spans="2:22" s="19" customFormat="1">
      <c r="B97" s="201"/>
      <c r="C97" s="202"/>
      <c r="D97" s="202"/>
      <c r="E97" s="202"/>
      <c r="F97" s="202"/>
      <c r="G97" s="202"/>
      <c r="H97" s="202"/>
      <c r="I97" s="202"/>
      <c r="J97" s="202"/>
      <c r="K97" s="202"/>
      <c r="L97" s="202"/>
      <c r="M97" s="202"/>
      <c r="N97" s="202"/>
      <c r="O97" s="203"/>
      <c r="P97" s="203"/>
      <c r="Q97" s="204"/>
      <c r="R97" s="204"/>
      <c r="S97" s="204"/>
      <c r="T97" s="204"/>
      <c r="U97" s="203"/>
      <c r="V97" s="204"/>
    </row>
    <row r="98" spans="2:22" s="19" customFormat="1">
      <c r="B98" s="201"/>
      <c r="C98" s="202"/>
      <c r="D98" s="202"/>
      <c r="E98" s="570" t="str">
        <f>CHOOSE(jezyk,n!A1475,n!B1475,n!C1475,n!D1471)</f>
        <v>Pan/Pani</v>
      </c>
      <c r="F98" s="570"/>
      <c r="G98" s="570"/>
      <c r="H98" s="570"/>
      <c r="I98" s="570"/>
      <c r="J98" s="570"/>
      <c r="K98" s="570"/>
      <c r="L98" s="570"/>
      <c r="M98" s="570"/>
      <c r="N98" s="202"/>
      <c r="O98" s="203"/>
      <c r="P98" s="203"/>
      <c r="Q98" s="204"/>
      <c r="R98" s="204"/>
      <c r="S98" s="204"/>
      <c r="T98" s="204"/>
      <c r="U98" s="203"/>
      <c r="V98" s="204"/>
    </row>
    <row r="99" spans="2:22" s="19" customFormat="1">
      <c r="B99" s="201"/>
      <c r="C99" s="202"/>
      <c r="D99" s="202"/>
      <c r="E99" s="208"/>
      <c r="F99" s="208"/>
      <c r="G99" s="208"/>
      <c r="H99" s="208"/>
      <c r="I99" s="208"/>
      <c r="J99" s="208"/>
      <c r="K99" s="208"/>
      <c r="L99" s="208"/>
      <c r="M99" s="208"/>
      <c r="N99" s="202"/>
      <c r="O99" s="203"/>
      <c r="P99" s="203"/>
      <c r="Q99" s="204"/>
      <c r="R99" s="204"/>
      <c r="S99" s="204"/>
      <c r="T99" s="204"/>
      <c r="U99" s="203"/>
      <c r="V99" s="204"/>
    </row>
    <row r="100" spans="2:22" s="19" customFormat="1">
      <c r="B100" s="201"/>
      <c r="C100" s="202"/>
      <c r="D100" s="202"/>
      <c r="E100" s="570" t="str">
        <f>CHOOSE(jezyk,n!A1475,n!B1475,n!C1475,n!D1471)</f>
        <v>Pan/Pani</v>
      </c>
      <c r="F100" s="570"/>
      <c r="G100" s="570"/>
      <c r="H100" s="570"/>
      <c r="I100" s="570"/>
      <c r="J100" s="570"/>
      <c r="K100" s="570"/>
      <c r="L100" s="570"/>
      <c r="M100" s="570"/>
      <c r="N100" s="202"/>
      <c r="O100" s="203"/>
      <c r="P100" s="203"/>
      <c r="Q100" s="204"/>
      <c r="R100" s="204"/>
      <c r="S100" s="204"/>
      <c r="T100" s="204"/>
      <c r="U100" s="203"/>
      <c r="V100" s="204"/>
    </row>
    <row r="101" spans="2:22" s="19" customFormat="1">
      <c r="B101" s="201"/>
      <c r="C101" s="202"/>
      <c r="D101" s="202"/>
      <c r="E101" s="208"/>
      <c r="F101" s="208"/>
      <c r="G101" s="208"/>
      <c r="H101" s="208"/>
      <c r="I101" s="208"/>
      <c r="J101" s="208"/>
      <c r="K101" s="208"/>
      <c r="L101" s="208"/>
      <c r="M101" s="208"/>
      <c r="N101" s="202"/>
      <c r="O101" s="203"/>
      <c r="P101" s="203"/>
      <c r="Q101" s="204"/>
      <c r="R101" s="204"/>
      <c r="S101" s="204"/>
      <c r="T101" s="204"/>
      <c r="U101" s="203"/>
      <c r="V101" s="204"/>
    </row>
    <row r="102" spans="2:22" s="19" customFormat="1">
      <c r="B102" s="23" t="str">
        <f>CHOOSE(jezyk,n!A1310,n!B1310,n!C1310,n!D1306)</f>
        <v>Rada Nadzorcza</v>
      </c>
      <c r="C102" s="202"/>
      <c r="D102" s="202"/>
      <c r="E102" s="208"/>
      <c r="F102" s="208"/>
      <c r="G102" s="208"/>
      <c r="H102" s="208"/>
      <c r="I102" s="208"/>
      <c r="J102" s="208"/>
      <c r="K102" s="208"/>
      <c r="L102" s="208"/>
      <c r="M102" s="208"/>
      <c r="N102" s="202"/>
      <c r="O102" s="203"/>
      <c r="P102" s="203"/>
      <c r="Q102" s="204"/>
      <c r="R102" s="204"/>
      <c r="S102" s="204"/>
      <c r="T102" s="204"/>
      <c r="U102" s="203"/>
      <c r="V102" s="204"/>
    </row>
    <row r="103" spans="2:22" s="19" customFormat="1">
      <c r="B103" s="201"/>
      <c r="C103" s="202"/>
      <c r="D103" s="202"/>
      <c r="E103" s="208"/>
      <c r="F103" s="208"/>
      <c r="G103" s="208"/>
      <c r="H103" s="208"/>
      <c r="I103" s="208"/>
      <c r="J103" s="208"/>
      <c r="K103" s="208"/>
      <c r="L103" s="208"/>
      <c r="M103" s="208"/>
      <c r="N103" s="202"/>
      <c r="O103" s="203"/>
      <c r="P103" s="203"/>
      <c r="Q103" s="204"/>
      <c r="R103" s="204"/>
      <c r="S103" s="204"/>
      <c r="T103" s="204"/>
      <c r="U103" s="203"/>
      <c r="V103" s="204"/>
    </row>
    <row r="104" spans="2:22" s="19" customFormat="1">
      <c r="B104" s="201"/>
      <c r="C104" s="202" t="str">
        <f>CHOOSE(jezyk,n!A1311,n!B1311,n!C1311,n!D1307)</f>
        <v>W Radzie Nadzorczej zasiadają:</v>
      </c>
      <c r="D104" s="202"/>
      <c r="E104" s="208"/>
      <c r="F104" s="208"/>
      <c r="G104" s="208"/>
      <c r="H104" s="208"/>
      <c r="I104" s="208"/>
      <c r="J104" s="208"/>
      <c r="K104" s="208"/>
      <c r="L104" s="208"/>
      <c r="M104" s="208"/>
      <c r="N104" s="202"/>
      <c r="O104" s="203"/>
      <c r="P104" s="203"/>
      <c r="Q104" s="204"/>
      <c r="R104" s="204"/>
      <c r="S104" s="204"/>
      <c r="T104" s="204"/>
      <c r="U104" s="203"/>
      <c r="V104" s="204"/>
    </row>
    <row r="105" spans="2:22" s="19" customFormat="1">
      <c r="B105" s="201"/>
      <c r="C105" s="202"/>
      <c r="D105" s="202"/>
      <c r="E105" s="208"/>
      <c r="F105" s="208"/>
      <c r="G105" s="208"/>
      <c r="H105" s="208"/>
      <c r="I105" s="208"/>
      <c r="J105" s="208"/>
      <c r="K105" s="208"/>
      <c r="L105" s="208"/>
      <c r="M105" s="208"/>
      <c r="N105" s="202"/>
      <c r="O105" s="203"/>
      <c r="P105" s="203"/>
      <c r="Q105" s="204"/>
      <c r="R105" s="204"/>
      <c r="S105" s="204"/>
      <c r="T105" s="204"/>
      <c r="U105" s="203"/>
      <c r="V105" s="204"/>
    </row>
    <row r="106" spans="2:22" s="19" customFormat="1">
      <c r="B106" s="201"/>
      <c r="C106" s="202"/>
      <c r="D106" s="202"/>
      <c r="E106" s="570" t="str">
        <f>CHOOSE(jezyk,n!A1475,n!B1475,n!C1475,n!D1471)</f>
        <v>Pan/Pani</v>
      </c>
      <c r="F106" s="570"/>
      <c r="G106" s="570"/>
      <c r="H106" s="570"/>
      <c r="I106" s="570"/>
      <c r="J106" s="570"/>
      <c r="K106" s="570"/>
      <c r="L106" s="570"/>
      <c r="M106" s="570"/>
      <c r="N106" s="202"/>
      <c r="O106" s="203"/>
      <c r="P106" s="203"/>
      <c r="Q106" s="204"/>
      <c r="R106" s="204"/>
      <c r="S106" s="204"/>
      <c r="T106" s="204"/>
      <c r="U106" s="203"/>
      <c r="V106" s="204"/>
    </row>
    <row r="107" spans="2:22" s="19" customFormat="1">
      <c r="B107" s="201"/>
      <c r="C107" s="202"/>
      <c r="D107" s="202"/>
      <c r="E107" s="208"/>
      <c r="F107" s="208"/>
      <c r="G107" s="208"/>
      <c r="H107" s="208"/>
      <c r="I107" s="208"/>
      <c r="J107" s="208"/>
      <c r="K107" s="208"/>
      <c r="L107" s="208"/>
      <c r="M107" s="208"/>
      <c r="N107" s="202"/>
      <c r="O107" s="203"/>
      <c r="P107" s="203"/>
      <c r="Q107" s="204"/>
      <c r="R107" s="204"/>
      <c r="S107" s="204"/>
      <c r="T107" s="204"/>
      <c r="U107" s="203"/>
      <c r="V107" s="204"/>
    </row>
    <row r="108" spans="2:22" s="19" customFormat="1">
      <c r="B108" s="201"/>
      <c r="C108" s="202"/>
      <c r="D108" s="202"/>
      <c r="E108" s="570" t="str">
        <f>CHOOSE(jezyk,n!A1475,n!B1475,n!C1475,n!D1471)</f>
        <v>Pan/Pani</v>
      </c>
      <c r="F108" s="570"/>
      <c r="G108" s="570"/>
      <c r="H108" s="570"/>
      <c r="I108" s="570"/>
      <c r="J108" s="570"/>
      <c r="K108" s="570"/>
      <c r="L108" s="570"/>
      <c r="M108" s="570"/>
      <c r="N108" s="202"/>
      <c r="O108" s="203"/>
      <c r="P108" s="203"/>
      <c r="Q108" s="204"/>
      <c r="R108" s="204"/>
      <c r="S108" s="204"/>
      <c r="T108" s="204"/>
      <c r="U108" s="203"/>
      <c r="V108" s="204"/>
    </row>
    <row r="109" spans="2:22" s="19" customFormat="1">
      <c r="B109" s="201"/>
      <c r="C109" s="202"/>
      <c r="D109" s="202"/>
      <c r="E109" s="208"/>
      <c r="F109" s="208"/>
      <c r="G109" s="208"/>
      <c r="H109" s="208"/>
      <c r="I109" s="208"/>
      <c r="J109" s="208"/>
      <c r="K109" s="208"/>
      <c r="L109" s="208"/>
      <c r="M109" s="208"/>
      <c r="N109" s="202"/>
      <c r="O109" s="203"/>
      <c r="P109" s="203"/>
      <c r="Q109" s="204"/>
      <c r="R109" s="204"/>
      <c r="S109" s="204"/>
      <c r="T109" s="204"/>
      <c r="U109" s="203"/>
      <c r="V109" s="204"/>
    </row>
    <row r="110" spans="2:22" s="19" customFormat="1">
      <c r="B110" s="201"/>
      <c r="C110" s="202"/>
      <c r="D110" s="202"/>
      <c r="E110" s="570" t="str">
        <f>CHOOSE(jezyk,n!A1475,n!B1475,n!C1475,n!D1471)</f>
        <v>Pan/Pani</v>
      </c>
      <c r="F110" s="570"/>
      <c r="G110" s="570"/>
      <c r="H110" s="570"/>
      <c r="I110" s="570"/>
      <c r="J110" s="570"/>
      <c r="K110" s="570"/>
      <c r="L110" s="570"/>
      <c r="M110" s="570"/>
      <c r="N110" s="202"/>
      <c r="O110" s="203"/>
      <c r="P110" s="203"/>
      <c r="Q110" s="204"/>
      <c r="R110" s="204"/>
      <c r="S110" s="204"/>
      <c r="T110" s="204"/>
      <c r="U110" s="203"/>
      <c r="V110" s="204"/>
    </row>
    <row r="111" spans="2:22" s="19" customFormat="1">
      <c r="B111" s="201"/>
      <c r="C111" s="202"/>
      <c r="D111" s="202"/>
      <c r="E111" s="204"/>
      <c r="F111" s="204"/>
      <c r="G111" s="204"/>
      <c r="H111" s="204"/>
      <c r="I111" s="204"/>
      <c r="J111" s="204"/>
      <c r="K111" s="204"/>
      <c r="L111" s="204"/>
      <c r="M111" s="204"/>
      <c r="N111" s="202"/>
      <c r="O111" s="203"/>
      <c r="P111" s="203"/>
      <c r="Q111" s="204"/>
      <c r="R111" s="204"/>
      <c r="S111" s="204"/>
      <c r="T111" s="204"/>
      <c r="U111" s="203"/>
      <c r="V111" s="204"/>
    </row>
    <row r="112" spans="2:22" s="19" customFormat="1">
      <c r="B112" s="201"/>
      <c r="C112" s="202"/>
      <c r="D112" s="202"/>
      <c r="E112" s="202"/>
      <c r="F112" s="202"/>
      <c r="G112" s="202"/>
      <c r="H112" s="202"/>
      <c r="I112" s="202"/>
      <c r="J112" s="202"/>
      <c r="K112" s="202"/>
      <c r="L112" s="202"/>
      <c r="M112" s="202"/>
      <c r="N112" s="202"/>
      <c r="O112" s="203"/>
      <c r="P112" s="203"/>
      <c r="Q112" s="204"/>
      <c r="R112" s="204"/>
      <c r="S112" s="204"/>
      <c r="T112" s="204"/>
      <c r="U112" s="203"/>
      <c r="V112" s="204"/>
    </row>
    <row r="113" spans="2:23" s="19" customFormat="1">
      <c r="B113" s="23" t="str">
        <f>CHOOSE(jezyk,n!A1312,n!B1312,n!C1312,n!D1308)</f>
        <v>Przedmiot działalności jednostki</v>
      </c>
      <c r="C113" s="202"/>
      <c r="D113" s="202"/>
      <c r="E113" s="202"/>
      <c r="F113" s="202"/>
      <c r="G113" s="202"/>
      <c r="H113" s="202"/>
      <c r="I113" s="202"/>
      <c r="J113" s="202"/>
      <c r="K113" s="202"/>
      <c r="L113" s="202"/>
      <c r="M113" s="202"/>
      <c r="N113" s="202"/>
      <c r="O113" s="203"/>
      <c r="P113" s="203"/>
      <c r="Q113" s="204"/>
      <c r="R113" s="204"/>
      <c r="S113" s="204"/>
      <c r="T113" s="204"/>
      <c r="U113" s="203"/>
      <c r="V113" s="204"/>
    </row>
    <row r="114" spans="2:23" s="19" customFormat="1">
      <c r="B114" s="201"/>
      <c r="C114" s="202"/>
      <c r="D114" s="202"/>
      <c r="E114" s="202"/>
      <c r="F114" s="202"/>
      <c r="G114" s="202"/>
      <c r="H114" s="202"/>
      <c r="I114" s="202"/>
      <c r="J114" s="202"/>
      <c r="K114" s="202"/>
      <c r="L114" s="202"/>
      <c r="M114" s="202"/>
      <c r="N114" s="202"/>
      <c r="O114" s="203"/>
      <c r="P114" s="203"/>
      <c r="Q114" s="204"/>
      <c r="R114" s="204"/>
      <c r="S114" s="204"/>
      <c r="T114" s="204"/>
      <c r="U114" s="203"/>
      <c r="V114" s="204"/>
    </row>
    <row r="115" spans="2:23" s="19" customFormat="1">
      <c r="B115" s="201"/>
      <c r="C115" s="202" t="str">
        <f>CHOOSE(jezyk,n!A1313,n!B1313,n!C1313,n!D1309)</f>
        <v>Przedmiotem działalności jednostki jest:</v>
      </c>
      <c r="D115" s="202"/>
      <c r="E115" s="202"/>
      <c r="F115" s="202"/>
      <c r="G115" s="202"/>
      <c r="H115" s="202"/>
      <c r="I115" s="202"/>
      <c r="J115" s="202"/>
      <c r="K115" s="202"/>
      <c r="L115" s="202"/>
      <c r="M115" s="202"/>
      <c r="N115" s="202"/>
      <c r="O115" s="203"/>
      <c r="P115" s="203"/>
      <c r="Q115" s="204"/>
      <c r="R115" s="204"/>
      <c r="S115" s="204"/>
      <c r="T115" s="204"/>
      <c r="U115" s="203"/>
      <c r="V115" s="204"/>
      <c r="W115" s="205"/>
    </row>
    <row r="116" spans="2:23" s="19" customFormat="1" ht="14.25" customHeight="1">
      <c r="B116" s="201"/>
      <c r="C116" s="202"/>
      <c r="D116" s="202"/>
      <c r="E116" s="202"/>
      <c r="F116" s="202"/>
      <c r="G116" s="202"/>
      <c r="H116" s="202"/>
      <c r="I116" s="202"/>
      <c r="J116" s="202"/>
      <c r="K116" s="202"/>
      <c r="L116" s="202"/>
      <c r="M116" s="202"/>
      <c r="N116" s="202"/>
      <c r="O116" s="203"/>
      <c r="P116" s="203"/>
      <c r="Q116" s="204"/>
      <c r="R116" s="204"/>
      <c r="S116" s="204"/>
      <c r="T116" s="204"/>
      <c r="U116" s="203"/>
      <c r="V116" s="204"/>
    </row>
    <row r="117" spans="2:23" s="9" customFormat="1">
      <c r="B117" s="206"/>
      <c r="C117" s="212" t="s">
        <v>522</v>
      </c>
      <c r="D117" s="572"/>
      <c r="E117" s="572"/>
      <c r="F117" s="572"/>
      <c r="G117" s="572"/>
      <c r="H117" s="572"/>
      <c r="I117" s="572"/>
      <c r="J117" s="572"/>
      <c r="K117" s="572"/>
      <c r="L117" s="572"/>
      <c r="M117" s="572"/>
      <c r="N117" s="572"/>
      <c r="O117" s="572"/>
      <c r="P117" s="572"/>
      <c r="Q117" s="572"/>
      <c r="R117" s="572"/>
      <c r="S117" s="572"/>
      <c r="T117" s="213"/>
      <c r="U117" s="213"/>
      <c r="V117" s="210"/>
    </row>
    <row r="118" spans="2:23" s="9" customFormat="1" ht="14.25" customHeight="1">
      <c r="B118" s="206"/>
      <c r="C118" s="208"/>
      <c r="D118" s="208"/>
      <c r="E118" s="208"/>
      <c r="F118" s="208"/>
      <c r="G118" s="208"/>
      <c r="H118" s="208"/>
      <c r="I118" s="208"/>
      <c r="J118" s="208"/>
      <c r="K118" s="208"/>
      <c r="L118" s="208"/>
      <c r="M118" s="208"/>
      <c r="N118" s="208"/>
      <c r="O118" s="209"/>
      <c r="P118" s="209"/>
      <c r="Q118" s="210"/>
      <c r="R118" s="210"/>
      <c r="S118" s="210"/>
      <c r="T118" s="210"/>
      <c r="U118" s="209"/>
      <c r="V118" s="210"/>
    </row>
    <row r="119" spans="2:23" s="9" customFormat="1">
      <c r="B119" s="206"/>
      <c r="C119" s="212" t="s">
        <v>522</v>
      </c>
      <c r="D119" s="572"/>
      <c r="E119" s="572"/>
      <c r="F119" s="572"/>
      <c r="G119" s="572"/>
      <c r="H119" s="572"/>
      <c r="I119" s="572"/>
      <c r="J119" s="572"/>
      <c r="K119" s="572"/>
      <c r="L119" s="572"/>
      <c r="M119" s="572"/>
      <c r="N119" s="572"/>
      <c r="O119" s="572"/>
      <c r="P119" s="572"/>
      <c r="Q119" s="572"/>
      <c r="R119" s="572"/>
      <c r="S119" s="572"/>
      <c r="T119" s="210"/>
      <c r="U119" s="209"/>
      <c r="V119" s="210"/>
    </row>
    <row r="120" spans="2:23" s="9" customFormat="1" ht="14.25" customHeight="1">
      <c r="B120" s="206"/>
      <c r="C120" s="208"/>
      <c r="D120" s="208"/>
      <c r="E120" s="208"/>
      <c r="F120" s="208"/>
      <c r="G120" s="208"/>
      <c r="H120" s="208"/>
      <c r="I120" s="208"/>
      <c r="J120" s="208"/>
      <c r="K120" s="208"/>
      <c r="L120" s="208"/>
      <c r="M120" s="208"/>
      <c r="N120" s="208"/>
      <c r="O120" s="209"/>
      <c r="P120" s="209"/>
      <c r="Q120" s="210"/>
      <c r="R120" s="210"/>
      <c r="S120" s="210"/>
      <c r="T120" s="210"/>
      <c r="U120" s="209"/>
      <c r="V120" s="210"/>
    </row>
    <row r="121" spans="2:23" s="9" customFormat="1">
      <c r="B121" s="206"/>
      <c r="C121" s="212" t="s">
        <v>522</v>
      </c>
      <c r="D121" s="572"/>
      <c r="E121" s="572"/>
      <c r="F121" s="572"/>
      <c r="G121" s="572"/>
      <c r="H121" s="572"/>
      <c r="I121" s="572"/>
      <c r="J121" s="572"/>
      <c r="K121" s="572"/>
      <c r="L121" s="572"/>
      <c r="M121" s="572"/>
      <c r="N121" s="572"/>
      <c r="O121" s="572"/>
      <c r="P121" s="572"/>
      <c r="Q121" s="572"/>
      <c r="R121" s="572"/>
      <c r="S121" s="572"/>
      <c r="T121" s="210"/>
      <c r="U121" s="209"/>
      <c r="V121" s="210"/>
    </row>
    <row r="122" spans="2:23" s="9" customFormat="1" ht="14.25" customHeight="1">
      <c r="B122" s="206"/>
      <c r="C122" s="208"/>
      <c r="D122" s="208"/>
      <c r="E122" s="208"/>
      <c r="F122" s="208"/>
      <c r="G122" s="208"/>
      <c r="H122" s="208"/>
      <c r="I122" s="208"/>
      <c r="J122" s="208"/>
      <c r="K122" s="208"/>
      <c r="L122" s="208"/>
      <c r="M122" s="208"/>
      <c r="N122" s="208"/>
      <c r="O122" s="209"/>
      <c r="P122" s="209"/>
      <c r="Q122" s="210"/>
      <c r="R122" s="210"/>
      <c r="S122" s="210"/>
      <c r="T122" s="210"/>
      <c r="U122" s="209"/>
      <c r="V122" s="210"/>
    </row>
    <row r="123" spans="2:23" s="9" customFormat="1">
      <c r="B123" s="206"/>
      <c r="C123" s="214" t="s">
        <v>522</v>
      </c>
      <c r="D123" s="574"/>
      <c r="E123" s="574"/>
      <c r="F123" s="574"/>
      <c r="G123" s="574"/>
      <c r="H123" s="574"/>
      <c r="I123" s="574"/>
      <c r="J123" s="574"/>
      <c r="K123" s="574"/>
      <c r="L123" s="574"/>
      <c r="M123" s="574"/>
      <c r="N123" s="574"/>
      <c r="O123" s="574"/>
      <c r="P123" s="574"/>
      <c r="Q123" s="574"/>
      <c r="R123" s="574"/>
      <c r="S123" s="574"/>
      <c r="T123" s="215"/>
      <c r="U123" s="215"/>
      <c r="V123" s="215"/>
    </row>
    <row r="124" spans="2:23" s="9" customFormat="1" ht="14.25" customHeight="1">
      <c r="B124" s="206"/>
      <c r="C124" s="208"/>
      <c r="D124" s="208"/>
      <c r="E124" s="208"/>
      <c r="F124" s="208"/>
      <c r="G124" s="208"/>
      <c r="H124" s="208"/>
      <c r="I124" s="208"/>
      <c r="J124" s="208"/>
      <c r="K124" s="208"/>
      <c r="L124" s="208"/>
      <c r="M124" s="208"/>
      <c r="N124" s="208"/>
      <c r="O124" s="209"/>
      <c r="P124" s="209"/>
      <c r="Q124" s="210"/>
      <c r="R124" s="210"/>
      <c r="S124" s="210"/>
      <c r="T124" s="210"/>
      <c r="U124" s="209"/>
      <c r="V124" s="210"/>
    </row>
    <row r="125" spans="2:23" s="9" customFormat="1">
      <c r="B125" s="206"/>
      <c r="C125" s="212" t="s">
        <v>522</v>
      </c>
      <c r="D125" s="572"/>
      <c r="E125" s="572"/>
      <c r="F125" s="572"/>
      <c r="G125" s="572"/>
      <c r="H125" s="572"/>
      <c r="I125" s="572"/>
      <c r="J125" s="572"/>
      <c r="K125" s="572"/>
      <c r="L125" s="572"/>
      <c r="M125" s="572"/>
      <c r="N125" s="572"/>
      <c r="O125" s="572"/>
      <c r="P125" s="572"/>
      <c r="Q125" s="572"/>
      <c r="R125" s="572"/>
      <c r="S125" s="572"/>
      <c r="T125" s="210"/>
      <c r="U125" s="209"/>
      <c r="V125" s="210"/>
    </row>
    <row r="126" spans="2:23" s="9" customFormat="1" ht="14.25" customHeight="1">
      <c r="B126" s="206"/>
      <c r="C126" s="208"/>
      <c r="D126" s="208"/>
      <c r="E126" s="208"/>
      <c r="F126" s="208"/>
      <c r="G126" s="208"/>
      <c r="H126" s="208"/>
      <c r="I126" s="208"/>
      <c r="J126" s="208"/>
      <c r="K126" s="208"/>
      <c r="L126" s="208"/>
      <c r="M126" s="208"/>
      <c r="N126" s="208"/>
      <c r="O126" s="209"/>
      <c r="P126" s="209"/>
      <c r="Q126" s="210"/>
      <c r="R126" s="210"/>
      <c r="S126" s="210"/>
      <c r="T126" s="210"/>
      <c r="U126" s="209"/>
      <c r="V126" s="210"/>
    </row>
    <row r="127" spans="2:23" s="9" customFormat="1">
      <c r="B127" s="206"/>
      <c r="C127" s="212" t="s">
        <v>522</v>
      </c>
      <c r="D127" s="570"/>
      <c r="E127" s="570"/>
      <c r="F127" s="570"/>
      <c r="G127" s="570"/>
      <c r="H127" s="570"/>
      <c r="I127" s="570"/>
      <c r="J127" s="570"/>
      <c r="K127" s="570"/>
      <c r="L127" s="570"/>
      <c r="M127" s="570"/>
      <c r="N127" s="570"/>
      <c r="O127" s="570"/>
      <c r="P127" s="570"/>
      <c r="Q127" s="570"/>
      <c r="R127" s="570"/>
      <c r="S127" s="570"/>
      <c r="T127" s="210"/>
      <c r="U127" s="209"/>
      <c r="V127" s="210"/>
    </row>
    <row r="128" spans="2:23" s="9" customFormat="1" ht="14.25" customHeight="1">
      <c r="B128" s="206"/>
      <c r="C128" s="208"/>
      <c r="D128" s="208"/>
      <c r="E128" s="208"/>
      <c r="F128" s="208"/>
      <c r="G128" s="208"/>
      <c r="H128" s="208"/>
      <c r="I128" s="208"/>
      <c r="J128" s="208"/>
      <c r="K128" s="208"/>
      <c r="L128" s="208"/>
      <c r="M128" s="208"/>
      <c r="N128" s="208"/>
      <c r="O128" s="209"/>
      <c r="P128" s="209"/>
      <c r="Q128" s="210"/>
      <c r="R128" s="210"/>
      <c r="S128" s="210"/>
      <c r="T128" s="210"/>
      <c r="U128" s="209"/>
      <c r="V128" s="210"/>
    </row>
    <row r="129" spans="2:28" s="9" customFormat="1">
      <c r="B129" s="206"/>
      <c r="C129" s="212" t="s">
        <v>522</v>
      </c>
      <c r="D129" s="570"/>
      <c r="E129" s="570"/>
      <c r="F129" s="570"/>
      <c r="G129" s="570"/>
      <c r="H129" s="570"/>
      <c r="I129" s="570"/>
      <c r="J129" s="570"/>
      <c r="K129" s="570"/>
      <c r="L129" s="570"/>
      <c r="M129" s="570"/>
      <c r="N129" s="570"/>
      <c r="O129" s="570"/>
      <c r="P129" s="570"/>
      <c r="Q129" s="570"/>
      <c r="R129" s="570"/>
      <c r="S129" s="570"/>
      <c r="T129" s="210"/>
      <c r="U129" s="209"/>
      <c r="V129" s="210"/>
    </row>
    <row r="130" spans="2:28" s="92" customFormat="1" ht="14.25" customHeight="1">
      <c r="B130" s="569"/>
      <c r="C130" s="569"/>
      <c r="D130" s="569"/>
      <c r="E130" s="569"/>
      <c r="F130" s="569"/>
      <c r="G130" s="569"/>
      <c r="H130" s="569"/>
      <c r="I130" s="569"/>
      <c r="J130" s="569"/>
      <c r="K130" s="569"/>
      <c r="L130" s="569"/>
      <c r="M130" s="569"/>
      <c r="N130" s="569"/>
      <c r="O130" s="569"/>
      <c r="P130" s="569"/>
      <c r="Q130" s="569"/>
      <c r="R130" s="569"/>
      <c r="S130" s="569"/>
      <c r="T130" s="569"/>
      <c r="U130" s="569"/>
      <c r="V130" s="569"/>
      <c r="Y130" s="181"/>
      <c r="Z130" s="181"/>
      <c r="AA130" s="181"/>
      <c r="AB130" s="181"/>
    </row>
    <row r="131" spans="2:28" s="19" customFormat="1">
      <c r="B131" s="23" t="str">
        <f>CHOOSE(jezyk,n!A1314,n!B1314,n!C1314,n!D1310)</f>
        <v>Oddziały Spółki</v>
      </c>
      <c r="C131" s="202"/>
      <c r="D131" s="202"/>
      <c r="E131" s="202"/>
      <c r="F131" s="202"/>
      <c r="G131" s="202"/>
      <c r="H131" s="202"/>
      <c r="I131" s="202"/>
      <c r="J131" s="202"/>
      <c r="K131" s="202"/>
      <c r="L131" s="202"/>
      <c r="M131" s="202"/>
      <c r="N131" s="202"/>
      <c r="O131" s="203"/>
      <c r="P131" s="203"/>
      <c r="Q131" s="204"/>
      <c r="R131" s="204"/>
      <c r="S131" s="204"/>
      <c r="T131" s="204"/>
      <c r="U131" s="203"/>
      <c r="V131" s="204"/>
    </row>
    <row r="132" spans="2:28" s="19" customFormat="1">
      <c r="B132" s="201"/>
      <c r="C132" s="202"/>
      <c r="D132" s="202"/>
      <c r="E132" s="202"/>
      <c r="F132" s="202"/>
      <c r="G132" s="202"/>
      <c r="H132" s="202"/>
      <c r="I132" s="202"/>
      <c r="J132" s="202"/>
      <c r="K132" s="202"/>
      <c r="L132" s="202"/>
      <c r="M132" s="202"/>
      <c r="N132" s="202"/>
      <c r="O132" s="203"/>
      <c r="P132" s="203"/>
      <c r="Q132" s="204"/>
      <c r="R132" s="204"/>
      <c r="S132" s="204"/>
      <c r="T132" s="204"/>
      <c r="U132" s="203"/>
      <c r="V132" s="204"/>
    </row>
    <row r="133" spans="2:28" s="9" customFormat="1">
      <c r="B133" s="206"/>
      <c r="C133" s="212" t="s">
        <v>522</v>
      </c>
      <c r="D133" s="570" t="str">
        <f>CHOOSE(jezyk,n!A1476,n!B1476,n!C1476,n!D1472)</f>
        <v>Nazwa oddziału</v>
      </c>
      <c r="E133" s="570"/>
      <c r="F133" s="570"/>
      <c r="G133" s="570"/>
      <c r="H133" s="570"/>
      <c r="I133" s="570"/>
      <c r="J133" s="570"/>
      <c r="K133" s="570"/>
      <c r="L133" s="570"/>
      <c r="M133" s="570"/>
      <c r="N133" s="570"/>
      <c r="O133" s="570"/>
      <c r="P133" s="570"/>
      <c r="Q133" s="570"/>
      <c r="R133" s="570"/>
      <c r="S133" s="570"/>
      <c r="T133" s="210"/>
      <c r="U133" s="209"/>
      <c r="V133" s="210"/>
    </row>
    <row r="134" spans="2:28" s="92" customFormat="1">
      <c r="B134" s="178"/>
      <c r="C134" s="179"/>
      <c r="D134" s="570" t="str">
        <f>CHOOSE(jezyk,n!A1477,n!B1477,n!C1477,n!D1473)</f>
        <v>Adres oddziału</v>
      </c>
      <c r="E134" s="570"/>
      <c r="F134" s="570"/>
      <c r="G134" s="570"/>
      <c r="H134" s="570"/>
      <c r="I134" s="570"/>
      <c r="J134" s="570"/>
      <c r="K134" s="570"/>
      <c r="L134" s="570"/>
      <c r="M134" s="570"/>
      <c r="N134" s="570"/>
      <c r="O134" s="570"/>
      <c r="P134" s="570"/>
      <c r="Q134" s="570"/>
      <c r="R134" s="570"/>
      <c r="S134" s="570"/>
      <c r="T134" s="179"/>
      <c r="U134" s="179"/>
      <c r="V134" s="179"/>
      <c r="Y134" s="181"/>
      <c r="Z134" s="181"/>
      <c r="AA134" s="181"/>
      <c r="AB134" s="181"/>
    </row>
    <row r="135" spans="2:28" s="92" customFormat="1">
      <c r="B135" s="178"/>
      <c r="C135" s="179"/>
      <c r="D135" s="179"/>
      <c r="E135" s="179"/>
      <c r="F135" s="179"/>
      <c r="G135" s="179"/>
      <c r="H135" s="179"/>
      <c r="I135" s="179"/>
      <c r="J135" s="179"/>
      <c r="K135" s="179"/>
      <c r="L135" s="179"/>
      <c r="M135" s="179"/>
      <c r="N135" s="179"/>
      <c r="O135" s="179"/>
      <c r="P135" s="179"/>
      <c r="Q135" s="179"/>
      <c r="R135" s="179"/>
      <c r="S135" s="179"/>
      <c r="T135" s="179"/>
      <c r="U135" s="179"/>
      <c r="V135" s="179"/>
      <c r="Y135" s="181"/>
      <c r="Z135" s="181"/>
      <c r="AA135" s="181"/>
      <c r="AB135" s="181"/>
    </row>
    <row r="136" spans="2:28" s="92" customFormat="1">
      <c r="B136" s="178"/>
      <c r="C136" s="212" t="s">
        <v>522</v>
      </c>
      <c r="D136" s="570" t="str">
        <f>CHOOSE(jezyk,n!A1476,n!B1476,n!C1476,n!D1472)</f>
        <v>Nazwa oddziału</v>
      </c>
      <c r="E136" s="570"/>
      <c r="F136" s="570"/>
      <c r="G136" s="570"/>
      <c r="H136" s="570"/>
      <c r="I136" s="570"/>
      <c r="J136" s="570"/>
      <c r="K136" s="570"/>
      <c r="L136" s="570"/>
      <c r="M136" s="570"/>
      <c r="N136" s="570"/>
      <c r="O136" s="570"/>
      <c r="P136" s="570"/>
      <c r="Q136" s="570"/>
      <c r="R136" s="570"/>
      <c r="S136" s="570"/>
      <c r="T136" s="179"/>
      <c r="U136" s="179"/>
      <c r="V136" s="179"/>
      <c r="Y136" s="181"/>
      <c r="Z136" s="181"/>
      <c r="AA136" s="181"/>
      <c r="AB136" s="181"/>
    </row>
    <row r="137" spans="2:28" s="92" customFormat="1">
      <c r="B137" s="178"/>
      <c r="C137" s="179"/>
      <c r="D137" s="570" t="str">
        <f>CHOOSE(jezyk,n!A1477,n!B1477,n!C1477,n!D1473)</f>
        <v>Adres oddziału</v>
      </c>
      <c r="E137" s="570"/>
      <c r="F137" s="570"/>
      <c r="G137" s="570"/>
      <c r="H137" s="570"/>
      <c r="I137" s="570"/>
      <c r="J137" s="570"/>
      <c r="K137" s="570"/>
      <c r="L137" s="570"/>
      <c r="M137" s="570"/>
      <c r="N137" s="570"/>
      <c r="O137" s="570"/>
      <c r="P137" s="570"/>
      <c r="Q137" s="570"/>
      <c r="R137" s="570"/>
      <c r="S137" s="570"/>
      <c r="T137" s="179"/>
      <c r="U137" s="179"/>
      <c r="V137" s="179"/>
      <c r="Y137" s="181"/>
      <c r="Z137" s="181"/>
      <c r="AA137" s="181"/>
      <c r="AB137" s="181"/>
    </row>
    <row r="138" spans="2:28" s="92" customFormat="1">
      <c r="B138" s="178"/>
      <c r="C138" s="179"/>
      <c r="D138" s="179"/>
      <c r="E138" s="179"/>
      <c r="F138" s="179"/>
      <c r="G138" s="179"/>
      <c r="H138" s="179"/>
      <c r="I138" s="179"/>
      <c r="J138" s="179"/>
      <c r="K138" s="179"/>
      <c r="L138" s="179"/>
      <c r="M138" s="179"/>
      <c r="N138" s="179"/>
      <c r="O138" s="179"/>
      <c r="P138" s="179"/>
      <c r="Q138" s="179"/>
      <c r="R138" s="179"/>
      <c r="S138" s="179"/>
      <c r="T138" s="179"/>
      <c r="U138" s="179"/>
      <c r="V138" s="179"/>
      <c r="Y138" s="181"/>
      <c r="Z138" s="181"/>
      <c r="AA138" s="181"/>
      <c r="AB138" s="181"/>
    </row>
    <row r="139" spans="2:28" s="92" customFormat="1">
      <c r="B139" s="178"/>
      <c r="C139" s="212" t="s">
        <v>522</v>
      </c>
      <c r="D139" s="570" t="str">
        <f>CHOOSE(jezyk,n!A1476,n!B1476,n!C1476,n!D1472)</f>
        <v>Nazwa oddziału</v>
      </c>
      <c r="E139" s="570"/>
      <c r="F139" s="570"/>
      <c r="G139" s="570"/>
      <c r="H139" s="570"/>
      <c r="I139" s="570"/>
      <c r="J139" s="570"/>
      <c r="K139" s="570"/>
      <c r="L139" s="570"/>
      <c r="M139" s="570"/>
      <c r="N139" s="570"/>
      <c r="O139" s="570"/>
      <c r="P139" s="570"/>
      <c r="Q139" s="570"/>
      <c r="R139" s="570"/>
      <c r="S139" s="570"/>
      <c r="T139" s="179"/>
      <c r="U139" s="179"/>
      <c r="V139" s="179"/>
      <c r="Y139" s="181"/>
      <c r="Z139" s="181"/>
      <c r="AA139" s="181"/>
      <c r="AB139" s="181"/>
    </row>
    <row r="140" spans="2:28" s="92" customFormat="1">
      <c r="B140" s="178"/>
      <c r="C140" s="179"/>
      <c r="D140" s="570" t="str">
        <f>CHOOSE(jezyk,n!A1477,n!B1477,n!C1477,n!D1473)</f>
        <v>Adres oddziału</v>
      </c>
      <c r="E140" s="570"/>
      <c r="F140" s="570"/>
      <c r="G140" s="570"/>
      <c r="H140" s="570"/>
      <c r="I140" s="570"/>
      <c r="J140" s="570"/>
      <c r="K140" s="570"/>
      <c r="L140" s="570"/>
      <c r="M140" s="570"/>
      <c r="N140" s="570"/>
      <c r="O140" s="570"/>
      <c r="P140" s="570"/>
      <c r="Q140" s="570"/>
      <c r="R140" s="570"/>
      <c r="S140" s="570"/>
      <c r="T140" s="179"/>
      <c r="U140" s="179"/>
      <c r="V140" s="179"/>
      <c r="Y140" s="181"/>
      <c r="Z140" s="181"/>
      <c r="AA140" s="181"/>
      <c r="AB140" s="181"/>
    </row>
    <row r="141" spans="2:28" s="92" customFormat="1">
      <c r="B141" s="178"/>
      <c r="C141" s="179"/>
      <c r="D141" s="179"/>
      <c r="E141" s="179"/>
      <c r="F141" s="179"/>
      <c r="G141" s="179"/>
      <c r="H141" s="179"/>
      <c r="I141" s="179"/>
      <c r="J141" s="179"/>
      <c r="K141" s="179"/>
      <c r="L141" s="179"/>
      <c r="M141" s="179"/>
      <c r="N141" s="179"/>
      <c r="O141" s="179"/>
      <c r="P141" s="179"/>
      <c r="Q141" s="179"/>
      <c r="R141" s="179"/>
      <c r="S141" s="179"/>
      <c r="T141" s="179"/>
      <c r="U141" s="179"/>
      <c r="V141" s="179"/>
      <c r="Y141" s="181"/>
      <c r="Z141" s="181"/>
      <c r="AA141" s="181"/>
      <c r="AB141" s="181"/>
    </row>
    <row r="142" spans="2:28" s="92" customFormat="1">
      <c r="B142" s="178"/>
      <c r="C142" s="212" t="s">
        <v>522</v>
      </c>
      <c r="D142" s="570" t="str">
        <f>CHOOSE(jezyk,n!A1476,n!B1476,n!C1476,n!D1472)</f>
        <v>Nazwa oddziału</v>
      </c>
      <c r="E142" s="570"/>
      <c r="F142" s="570"/>
      <c r="G142" s="570"/>
      <c r="H142" s="570"/>
      <c r="I142" s="570"/>
      <c r="J142" s="570"/>
      <c r="K142" s="570"/>
      <c r="L142" s="570"/>
      <c r="M142" s="570"/>
      <c r="N142" s="570"/>
      <c r="O142" s="570"/>
      <c r="P142" s="570"/>
      <c r="Q142" s="570"/>
      <c r="R142" s="570"/>
      <c r="S142" s="570"/>
      <c r="T142" s="179"/>
      <c r="U142" s="179"/>
      <c r="V142" s="179"/>
      <c r="Y142" s="181"/>
      <c r="Z142" s="181"/>
      <c r="AA142" s="181"/>
      <c r="AB142" s="181"/>
    </row>
    <row r="143" spans="2:28" s="92" customFormat="1">
      <c r="B143" s="178"/>
      <c r="C143" s="179"/>
      <c r="D143" s="570" t="str">
        <f>CHOOSE(jezyk,n!A1477,n!B1477,n!C1477,n!D1473)</f>
        <v>Adres oddziału</v>
      </c>
      <c r="E143" s="570"/>
      <c r="F143" s="570"/>
      <c r="G143" s="570"/>
      <c r="H143" s="570"/>
      <c r="I143" s="570"/>
      <c r="J143" s="570"/>
      <c r="K143" s="570"/>
      <c r="L143" s="570"/>
      <c r="M143" s="570"/>
      <c r="N143" s="570"/>
      <c r="O143" s="570"/>
      <c r="P143" s="570"/>
      <c r="Q143" s="570"/>
      <c r="R143" s="570"/>
      <c r="S143" s="570"/>
      <c r="T143" s="179"/>
      <c r="U143" s="179"/>
      <c r="V143" s="179"/>
      <c r="Y143" s="181"/>
      <c r="Z143" s="181"/>
      <c r="AA143" s="181"/>
      <c r="AB143" s="181"/>
    </row>
    <row r="144" spans="2:28" s="92" customFormat="1">
      <c r="B144" s="178"/>
      <c r="C144" s="179"/>
      <c r="D144" s="179"/>
      <c r="E144" s="179"/>
      <c r="F144" s="179"/>
      <c r="G144" s="179"/>
      <c r="H144" s="179"/>
      <c r="I144" s="179"/>
      <c r="J144" s="179"/>
      <c r="K144" s="179"/>
      <c r="L144" s="179"/>
      <c r="M144" s="179"/>
      <c r="N144" s="179"/>
      <c r="O144" s="179"/>
      <c r="P144" s="179"/>
      <c r="Q144" s="179"/>
      <c r="R144" s="179"/>
      <c r="S144" s="179"/>
      <c r="T144" s="179"/>
      <c r="U144" s="179"/>
      <c r="V144" s="179"/>
      <c r="Y144" s="181"/>
      <c r="Z144" s="181"/>
      <c r="AA144" s="181"/>
      <c r="AB144" s="181"/>
    </row>
    <row r="145" spans="2:28" s="92" customFormat="1">
      <c r="B145" s="178"/>
      <c r="C145" s="179"/>
      <c r="D145" s="179"/>
      <c r="E145" s="179"/>
      <c r="F145" s="179"/>
      <c r="G145" s="179"/>
      <c r="H145" s="179"/>
      <c r="I145" s="179"/>
      <c r="J145" s="179"/>
      <c r="K145" s="179"/>
      <c r="L145" s="179"/>
      <c r="M145" s="179"/>
      <c r="N145" s="179"/>
      <c r="O145" s="179"/>
      <c r="P145" s="179"/>
      <c r="Q145" s="179"/>
      <c r="R145" s="179"/>
      <c r="S145" s="179"/>
      <c r="T145" s="179"/>
      <c r="U145" s="179"/>
      <c r="V145" s="179"/>
      <c r="Y145" s="181"/>
      <c r="Z145" s="181"/>
      <c r="AA145" s="181"/>
      <c r="AB145" s="181"/>
    </row>
    <row r="146" spans="2:28" s="92" customFormat="1">
      <c r="B146" s="178"/>
      <c r="C146" s="179"/>
      <c r="D146" s="179"/>
      <c r="E146" s="179"/>
      <c r="F146" s="179"/>
      <c r="G146" s="179"/>
      <c r="H146" s="179"/>
      <c r="I146" s="179"/>
      <c r="J146" s="179"/>
      <c r="K146" s="179"/>
      <c r="L146" s="179"/>
      <c r="M146" s="179"/>
      <c r="N146" s="179"/>
      <c r="O146" s="179"/>
      <c r="P146" s="179"/>
      <c r="Q146" s="179"/>
      <c r="R146" s="179"/>
      <c r="S146" s="179"/>
      <c r="T146" s="179"/>
      <c r="U146" s="179"/>
      <c r="V146" s="179"/>
      <c r="Y146" s="181"/>
      <c r="Z146" s="181"/>
      <c r="AA146" s="181"/>
      <c r="AB146" s="181"/>
    </row>
    <row r="147" spans="2:28" s="92" customFormat="1">
      <c r="B147" s="178"/>
      <c r="C147" s="179"/>
      <c r="D147" s="179"/>
      <c r="E147" s="179"/>
      <c r="F147" s="179"/>
      <c r="G147" s="179"/>
      <c r="H147" s="179"/>
      <c r="I147" s="179"/>
      <c r="J147" s="179"/>
      <c r="K147" s="179"/>
      <c r="L147" s="179"/>
      <c r="M147" s="179"/>
      <c r="N147" s="179"/>
      <c r="O147" s="179"/>
      <c r="P147" s="179"/>
      <c r="Q147" s="179"/>
      <c r="R147" s="179"/>
      <c r="S147" s="179"/>
      <c r="T147" s="179"/>
      <c r="U147" s="179"/>
      <c r="V147" s="179"/>
      <c r="Y147" s="181"/>
      <c r="Z147" s="181"/>
      <c r="AA147" s="181"/>
      <c r="AB147" s="181"/>
    </row>
    <row r="148" spans="2:28" s="92" customFormat="1">
      <c r="B148" s="178"/>
      <c r="C148" s="179"/>
      <c r="D148" s="179"/>
      <c r="E148" s="179"/>
      <c r="F148" s="179"/>
      <c r="G148" s="179"/>
      <c r="H148" s="179"/>
      <c r="I148" s="179"/>
      <c r="J148" s="179"/>
      <c r="K148" s="179"/>
      <c r="L148" s="179"/>
      <c r="M148" s="179"/>
      <c r="N148" s="179"/>
      <c r="O148" s="179"/>
      <c r="P148" s="179"/>
      <c r="Q148" s="179"/>
      <c r="R148" s="179"/>
      <c r="S148" s="179"/>
      <c r="T148" s="179"/>
      <c r="U148" s="179"/>
      <c r="V148" s="179"/>
      <c r="Y148" s="181"/>
      <c r="Z148" s="181"/>
      <c r="AA148" s="181"/>
      <c r="AB148" s="181"/>
    </row>
    <row r="149" spans="2:28" s="92" customFormat="1">
      <c r="B149" s="178"/>
      <c r="C149" s="179"/>
      <c r="D149" s="179"/>
      <c r="E149" s="179"/>
      <c r="F149" s="179"/>
      <c r="G149" s="179"/>
      <c r="H149" s="179"/>
      <c r="I149" s="179"/>
      <c r="J149" s="179"/>
      <c r="K149" s="179"/>
      <c r="L149" s="179"/>
      <c r="M149" s="179"/>
      <c r="N149" s="179"/>
      <c r="O149" s="179"/>
      <c r="P149" s="179"/>
      <c r="Q149" s="179"/>
      <c r="R149" s="179"/>
      <c r="S149" s="179"/>
      <c r="T149" s="179"/>
      <c r="U149" s="179"/>
      <c r="V149" s="179"/>
      <c r="Y149" s="181"/>
      <c r="Z149" s="181"/>
      <c r="AA149" s="181"/>
      <c r="AB149" s="181"/>
    </row>
    <row r="150" spans="2:28" s="92" customFormat="1">
      <c r="B150" s="178"/>
      <c r="C150" s="179"/>
      <c r="D150" s="179"/>
      <c r="E150" s="179"/>
      <c r="F150" s="179"/>
      <c r="G150" s="179"/>
      <c r="H150" s="179"/>
      <c r="I150" s="179"/>
      <c r="J150" s="179"/>
      <c r="K150" s="179"/>
      <c r="L150" s="179"/>
      <c r="M150" s="179"/>
      <c r="N150" s="179"/>
      <c r="O150" s="179"/>
      <c r="P150" s="179"/>
      <c r="Q150" s="179"/>
      <c r="R150" s="179"/>
      <c r="S150" s="179"/>
      <c r="T150" s="179"/>
      <c r="U150" s="179"/>
      <c r="V150" s="179"/>
      <c r="Y150" s="181"/>
      <c r="Z150" s="181"/>
      <c r="AA150" s="181"/>
      <c r="AB150" s="181"/>
    </row>
    <row r="151" spans="2:28" s="92" customFormat="1">
      <c r="B151" s="178"/>
      <c r="C151" s="179"/>
      <c r="D151" s="179"/>
      <c r="E151" s="179"/>
      <c r="F151" s="179"/>
      <c r="G151" s="179"/>
      <c r="H151" s="179"/>
      <c r="I151" s="179"/>
      <c r="J151" s="179"/>
      <c r="K151" s="179"/>
      <c r="L151" s="179"/>
      <c r="M151" s="179"/>
      <c r="N151" s="179"/>
      <c r="O151" s="179"/>
      <c r="P151" s="179"/>
      <c r="Q151" s="179"/>
      <c r="R151" s="179"/>
      <c r="S151" s="179"/>
      <c r="T151" s="179"/>
      <c r="U151" s="179"/>
      <c r="V151" s="179"/>
      <c r="Y151" s="181"/>
      <c r="Z151" s="181"/>
      <c r="AA151" s="181"/>
      <c r="AB151" s="181"/>
    </row>
    <row r="152" spans="2:28" s="92" customFormat="1">
      <c r="B152" s="5" t="s">
        <v>1413</v>
      </c>
      <c r="C152" s="6" t="str">
        <f>CHOOSE(jezyk,n!A1295,n!B1295,n!C1295,n!D1291)</f>
        <v>SPRZEDAŻ</v>
      </c>
      <c r="D152" s="179"/>
      <c r="E152" s="179"/>
      <c r="F152" s="179"/>
      <c r="G152" s="179"/>
      <c r="H152" s="179"/>
      <c r="I152" s="179"/>
      <c r="J152" s="179"/>
      <c r="K152" s="179"/>
      <c r="L152" s="179"/>
      <c r="M152" s="179"/>
      <c r="N152" s="179"/>
      <c r="O152" s="179"/>
      <c r="P152" s="179"/>
      <c r="Q152" s="179"/>
      <c r="R152" s="179"/>
      <c r="S152" s="179"/>
      <c r="T152" s="179"/>
      <c r="U152" s="179"/>
      <c r="V152" s="179"/>
      <c r="W152" s="31">
        <v>5</v>
      </c>
      <c r="X152" s="200" t="s">
        <v>1478</v>
      </c>
      <c r="Y152" s="181"/>
      <c r="Z152" s="181"/>
      <c r="AA152" s="181"/>
      <c r="AB152" s="181"/>
    </row>
    <row r="153" spans="2:28" s="92" customFormat="1">
      <c r="B153" s="178"/>
      <c r="C153" s="179"/>
      <c r="D153" s="179"/>
      <c r="E153" s="179"/>
      <c r="F153" s="179"/>
      <c r="G153" s="179"/>
      <c r="H153" s="179"/>
      <c r="I153" s="179"/>
      <c r="J153" s="179"/>
      <c r="K153" s="179"/>
      <c r="L153" s="179"/>
      <c r="M153" s="179"/>
      <c r="N153" s="179"/>
      <c r="O153" s="179"/>
      <c r="P153" s="179"/>
      <c r="Q153" s="179"/>
      <c r="R153" s="179"/>
      <c r="S153" s="179"/>
      <c r="T153" s="179"/>
      <c r="U153" s="179"/>
      <c r="V153" s="179"/>
      <c r="Y153" s="181"/>
      <c r="Z153" s="181"/>
      <c r="AA153" s="181"/>
      <c r="AB153" s="181"/>
    </row>
    <row r="154" spans="2:28" s="92" customFormat="1">
      <c r="B154" s="178"/>
      <c r="C154" s="179"/>
      <c r="D154" s="179"/>
      <c r="E154" s="179"/>
      <c r="F154" s="179"/>
      <c r="G154" s="179"/>
      <c r="H154" s="179"/>
      <c r="I154" s="179"/>
      <c r="J154" s="179"/>
      <c r="K154" s="179"/>
      <c r="L154" s="179"/>
      <c r="M154" s="179"/>
      <c r="N154" s="179"/>
      <c r="O154" s="179"/>
      <c r="P154" s="179"/>
      <c r="Q154" s="179"/>
      <c r="R154" s="179"/>
      <c r="S154" s="179"/>
      <c r="T154" s="179"/>
      <c r="U154" s="179"/>
      <c r="V154" s="179"/>
      <c r="Y154" s="181"/>
      <c r="Z154" s="181"/>
      <c r="AA154" s="181"/>
      <c r="AB154" s="181"/>
    </row>
    <row r="155" spans="2:28" s="92" customFormat="1" ht="24" customHeight="1">
      <c r="B155" s="571" t="str">
        <f>CHOOSE(jezyk,n!A1478,n!B1478,n!C1478,n!D1474)</f>
        <v>Spółka uzyskuje przychody ze sprzedaży usług na terenie kraju i za granicą.</v>
      </c>
      <c r="C155" s="571"/>
      <c r="D155" s="571"/>
      <c r="E155" s="571"/>
      <c r="F155" s="571"/>
      <c r="G155" s="571"/>
      <c r="H155" s="571"/>
      <c r="I155" s="571"/>
      <c r="J155" s="571"/>
      <c r="K155" s="571"/>
      <c r="L155" s="571"/>
      <c r="M155" s="571"/>
      <c r="N155" s="571"/>
      <c r="O155" s="571"/>
      <c r="P155" s="571"/>
      <c r="Q155" s="571"/>
      <c r="R155" s="571"/>
      <c r="S155" s="571"/>
      <c r="T155" s="571"/>
      <c r="U155" s="571"/>
      <c r="V155" s="571"/>
      <c r="Y155" s="181"/>
      <c r="Z155" s="181"/>
      <c r="AA155" s="181"/>
      <c r="AB155" s="181"/>
    </row>
    <row r="156" spans="2:28" s="92" customFormat="1">
      <c r="B156" s="178"/>
      <c r="C156" s="179"/>
      <c r="D156" s="179"/>
      <c r="E156" s="179"/>
      <c r="F156" s="179"/>
      <c r="G156" s="179"/>
      <c r="H156" s="179"/>
      <c r="I156" s="179"/>
      <c r="J156" s="179"/>
      <c r="K156" s="179"/>
      <c r="L156" s="179"/>
      <c r="M156" s="179"/>
      <c r="N156" s="179"/>
      <c r="O156" s="179"/>
      <c r="P156" s="179"/>
      <c r="Q156" s="179"/>
      <c r="R156" s="179"/>
      <c r="S156" s="179"/>
      <c r="T156" s="179"/>
      <c r="U156" s="179"/>
      <c r="V156" s="179"/>
      <c r="Y156" s="181"/>
      <c r="Z156" s="181"/>
      <c r="AA156" s="181"/>
      <c r="AB156" s="181"/>
    </row>
    <row r="157" spans="2:28" s="92" customFormat="1" ht="29.25" customHeight="1">
      <c r="B157" s="571" t="str">
        <f>CHOOSE(jezyk,n!A1479,n!B1479,n!C1479,n!D1475)</f>
        <v>Spółka uzyskała w analizowanym okresie wynik netto w wysokości PLN 4.804.571,88 zł.</v>
      </c>
      <c r="C157" s="571"/>
      <c r="D157" s="571"/>
      <c r="E157" s="571"/>
      <c r="F157" s="571"/>
      <c r="G157" s="571"/>
      <c r="H157" s="571"/>
      <c r="I157" s="571"/>
      <c r="J157" s="571"/>
      <c r="K157" s="571"/>
      <c r="L157" s="571"/>
      <c r="M157" s="571"/>
      <c r="N157" s="571"/>
      <c r="O157" s="571"/>
      <c r="P157" s="571"/>
      <c r="Q157" s="571"/>
      <c r="R157" s="571"/>
      <c r="S157" s="571"/>
      <c r="T157" s="571"/>
      <c r="U157" s="571"/>
      <c r="V157" s="571"/>
      <c r="Y157" s="181"/>
      <c r="Z157" s="181"/>
      <c r="AA157" s="181"/>
      <c r="AB157" s="181"/>
    </row>
    <row r="158" spans="2:28" s="92" customFormat="1">
      <c r="B158" s="178"/>
      <c r="C158" s="179"/>
      <c r="D158" s="179"/>
      <c r="E158" s="179"/>
      <c r="F158" s="179"/>
      <c r="G158" s="179"/>
      <c r="H158" s="179"/>
      <c r="I158" s="179"/>
      <c r="J158" s="179"/>
      <c r="K158" s="179"/>
      <c r="L158" s="179"/>
      <c r="M158" s="179"/>
      <c r="N158" s="179"/>
      <c r="O158" s="179"/>
      <c r="P158" s="179"/>
      <c r="Q158" s="179"/>
      <c r="R158" s="179"/>
      <c r="S158" s="179"/>
      <c r="T158" s="179"/>
      <c r="U158" s="179"/>
      <c r="V158" s="179"/>
      <c r="Y158" s="181"/>
      <c r="Z158" s="181"/>
      <c r="AA158" s="181"/>
      <c r="AB158" s="181"/>
    </row>
    <row r="159" spans="2:28" s="92" customFormat="1">
      <c r="B159" s="571" t="s">
        <v>887</v>
      </c>
      <c r="C159" s="571"/>
      <c r="D159" s="571"/>
      <c r="E159" s="571"/>
      <c r="F159" s="571"/>
      <c r="G159" s="571"/>
      <c r="H159" s="571"/>
      <c r="I159" s="571"/>
      <c r="J159" s="571"/>
      <c r="K159" s="571"/>
      <c r="L159" s="571"/>
      <c r="M159" s="571"/>
      <c r="N159" s="571"/>
      <c r="O159" s="571"/>
      <c r="P159" s="571"/>
      <c r="Q159" s="571"/>
      <c r="R159" s="571"/>
      <c r="S159" s="571"/>
      <c r="T159" s="571"/>
      <c r="U159" s="571"/>
      <c r="V159" s="571"/>
      <c r="Y159" s="181"/>
      <c r="Z159" s="181"/>
      <c r="AA159" s="181"/>
      <c r="AB159" s="181"/>
    </row>
    <row r="160" spans="2:28" s="92" customFormat="1">
      <c r="B160" s="178"/>
      <c r="C160" s="179"/>
      <c r="D160" s="179"/>
      <c r="E160" s="179"/>
      <c r="F160" s="179"/>
      <c r="G160" s="179"/>
      <c r="H160" s="179"/>
      <c r="I160" s="179"/>
      <c r="J160" s="179"/>
      <c r="K160" s="179"/>
      <c r="L160" s="179"/>
      <c r="M160" s="179"/>
      <c r="N160" s="179"/>
      <c r="O160" s="179"/>
      <c r="P160" s="179"/>
      <c r="Q160" s="179"/>
      <c r="R160" s="179"/>
      <c r="S160" s="179"/>
      <c r="T160" s="179"/>
      <c r="U160" s="179"/>
      <c r="V160" s="179"/>
      <c r="Y160" s="181"/>
      <c r="Z160" s="181"/>
      <c r="AA160" s="181"/>
      <c r="AB160" s="181"/>
    </row>
    <row r="161" spans="2:28" s="92" customFormat="1">
      <c r="B161" s="178"/>
      <c r="C161" s="179"/>
      <c r="D161" s="179"/>
      <c r="E161" s="179"/>
      <c r="F161" s="179"/>
      <c r="G161" s="179"/>
      <c r="H161" s="179"/>
      <c r="I161" s="179"/>
      <c r="J161" s="179"/>
      <c r="K161" s="179"/>
      <c r="L161" s="179"/>
      <c r="M161" s="179"/>
      <c r="N161" s="179"/>
      <c r="O161" s="179"/>
      <c r="P161" s="179"/>
      <c r="Q161" s="179"/>
      <c r="R161" s="179"/>
      <c r="S161" s="179"/>
      <c r="T161" s="179"/>
      <c r="U161" s="179"/>
      <c r="V161" s="179"/>
      <c r="Y161" s="181"/>
      <c r="Z161" s="181"/>
      <c r="AA161" s="181"/>
      <c r="AB161" s="181"/>
    </row>
    <row r="162" spans="2:28" s="19" customFormat="1">
      <c r="B162" s="201"/>
      <c r="C162" s="202"/>
      <c r="D162" s="202"/>
      <c r="E162" s="202"/>
      <c r="F162" s="202"/>
      <c r="G162" s="202"/>
      <c r="H162" s="202"/>
      <c r="I162" s="202"/>
      <c r="J162" s="202"/>
      <c r="K162" s="202"/>
      <c r="L162" s="202"/>
      <c r="M162" s="202"/>
      <c r="N162" s="202"/>
      <c r="O162" s="203"/>
      <c r="P162" s="203"/>
      <c r="Q162" s="204"/>
      <c r="R162" s="204"/>
      <c r="S162" s="204"/>
      <c r="T162" s="204"/>
      <c r="U162" s="203"/>
      <c r="V162" s="204"/>
    </row>
    <row r="163" spans="2:28" s="19" customFormat="1">
      <c r="B163" s="23" t="s">
        <v>773</v>
      </c>
      <c r="C163" s="22" t="str">
        <f>CHOOSE(jezyk,n!A1296,n!B1296,n!C1296,n!D1292)</f>
        <v>PERSONEL</v>
      </c>
      <c r="D163" s="202"/>
      <c r="E163" s="202"/>
      <c r="F163" s="202"/>
      <c r="G163" s="202"/>
      <c r="H163" s="202"/>
      <c r="I163" s="202"/>
      <c r="J163" s="202"/>
      <c r="K163" s="202"/>
      <c r="L163" s="202"/>
      <c r="M163" s="202"/>
      <c r="N163" s="202"/>
      <c r="O163" s="203"/>
      <c r="P163" s="203"/>
      <c r="Q163" s="204"/>
      <c r="R163" s="204"/>
      <c r="S163" s="204"/>
      <c r="T163" s="204"/>
      <c r="U163" s="203"/>
      <c r="V163" s="204"/>
      <c r="W163" s="31">
        <v>5</v>
      </c>
      <c r="X163" s="200" t="s">
        <v>1478</v>
      </c>
    </row>
    <row r="164" spans="2:28" s="19" customFormat="1">
      <c r="B164" s="23"/>
      <c r="C164" s="22"/>
      <c r="D164" s="202"/>
      <c r="E164" s="202"/>
      <c r="F164" s="202"/>
      <c r="G164" s="202"/>
      <c r="H164" s="202"/>
      <c r="I164" s="202"/>
      <c r="J164" s="202"/>
      <c r="K164" s="202"/>
      <c r="L164" s="202"/>
      <c r="M164" s="202"/>
      <c r="N164" s="202"/>
      <c r="O164" s="203"/>
      <c r="P164" s="203"/>
      <c r="Q164" s="204"/>
      <c r="R164" s="204"/>
      <c r="S164" s="204"/>
      <c r="T164" s="204"/>
      <c r="U164" s="203"/>
      <c r="V164" s="204"/>
    </row>
    <row r="165" spans="2:28" s="19" customFormat="1">
      <c r="B165" s="201"/>
      <c r="C165" s="202"/>
      <c r="D165" s="202"/>
      <c r="E165" s="202"/>
      <c r="F165" s="202"/>
      <c r="G165" s="202"/>
      <c r="H165" s="202"/>
      <c r="I165" s="202"/>
      <c r="J165" s="202"/>
      <c r="K165" s="202"/>
      <c r="L165" s="202"/>
      <c r="M165" s="202"/>
      <c r="N165" s="202"/>
      <c r="O165" s="203"/>
      <c r="P165" s="203"/>
      <c r="Q165" s="204"/>
      <c r="R165" s="204"/>
      <c r="S165" s="204"/>
      <c r="T165" s="204"/>
      <c r="U165" s="203"/>
      <c r="V165" s="204"/>
      <c r="W165" s="182"/>
    </row>
    <row r="166" spans="2:28" s="19" customFormat="1">
      <c r="B166" s="577" t="str">
        <f>CHOOSE(jezyk,n!A1480,n!B1480,n!C1480,n!D1476)</f>
        <v>Na dzień 31.12.2024 w Spółce zatrudnione były 201 osoby.</v>
      </c>
      <c r="C166" s="577"/>
      <c r="D166" s="577"/>
      <c r="E166" s="577"/>
      <c r="F166" s="577"/>
      <c r="G166" s="577"/>
      <c r="H166" s="577"/>
      <c r="I166" s="577"/>
      <c r="J166" s="577"/>
      <c r="K166" s="577"/>
      <c r="L166" s="577"/>
      <c r="M166" s="577"/>
      <c r="N166" s="577"/>
      <c r="O166" s="577"/>
      <c r="P166" s="577"/>
      <c r="Q166" s="577"/>
      <c r="R166" s="577"/>
      <c r="S166" s="577"/>
      <c r="T166" s="577"/>
      <c r="U166" s="577"/>
      <c r="V166" s="577"/>
      <c r="W166" s="182"/>
    </row>
    <row r="167" spans="2:28" s="19" customFormat="1" hidden="1">
      <c r="B167" s="14"/>
      <c r="C167" s="15"/>
      <c r="D167" s="15"/>
      <c r="E167" s="15"/>
      <c r="F167" s="15"/>
      <c r="G167" s="15"/>
      <c r="H167" s="15"/>
      <c r="I167" s="16"/>
      <c r="J167" s="16"/>
      <c r="K167" s="15"/>
      <c r="L167" s="15"/>
      <c r="M167" s="16"/>
      <c r="N167" s="16"/>
      <c r="O167" s="17"/>
      <c r="P167" s="17"/>
      <c r="Q167" s="18"/>
      <c r="R167" s="18"/>
      <c r="S167" s="18"/>
      <c r="U167" s="17"/>
      <c r="W167" s="182"/>
    </row>
    <row r="168" spans="2:28" s="19" customFormat="1" hidden="1">
      <c r="B168" s="14"/>
      <c r="C168" s="15"/>
      <c r="D168" s="15"/>
      <c r="E168" s="15"/>
      <c r="F168" s="15"/>
      <c r="G168" s="15"/>
      <c r="H168" s="15"/>
      <c r="I168" s="16"/>
      <c r="J168" s="16"/>
      <c r="K168" s="15"/>
      <c r="L168" s="15"/>
      <c r="M168" s="16"/>
      <c r="N168" s="16"/>
      <c r="O168" s="17"/>
      <c r="P168" s="17"/>
      <c r="Q168" s="18"/>
      <c r="R168" s="18"/>
      <c r="S168" s="18"/>
      <c r="U168" s="17"/>
      <c r="W168" s="182"/>
    </row>
    <row r="169" spans="2:28" s="19" customFormat="1" hidden="1">
      <c r="B169" s="14"/>
      <c r="C169" s="15"/>
      <c r="D169" s="15"/>
      <c r="E169" s="15"/>
      <c r="F169" s="15"/>
      <c r="G169" s="15"/>
      <c r="H169" s="15"/>
      <c r="I169" s="16"/>
      <c r="J169" s="16"/>
      <c r="K169" s="15"/>
      <c r="L169" s="15"/>
      <c r="M169" s="16"/>
      <c r="N169" s="16"/>
      <c r="O169" s="17"/>
      <c r="P169" s="17"/>
      <c r="Q169" s="18"/>
      <c r="R169" s="18"/>
      <c r="S169" s="18"/>
      <c r="U169" s="17"/>
      <c r="W169" s="182"/>
    </row>
    <row r="170" spans="2:28" s="19" customFormat="1" hidden="1">
      <c r="B170" s="14"/>
      <c r="C170" s="15"/>
      <c r="D170" s="15"/>
      <c r="E170" s="15"/>
      <c r="F170" s="15"/>
      <c r="G170" s="15"/>
      <c r="H170" s="15"/>
      <c r="I170" s="16"/>
      <c r="J170" s="16"/>
      <c r="K170" s="15"/>
      <c r="L170" s="15"/>
      <c r="M170" s="16"/>
      <c r="N170" s="16"/>
      <c r="O170" s="17"/>
      <c r="P170" s="17"/>
      <c r="Q170" s="18"/>
      <c r="R170" s="18"/>
      <c r="S170" s="18"/>
      <c r="U170" s="17"/>
      <c r="W170" s="182"/>
    </row>
    <row r="171" spans="2:28" s="19" customFormat="1" hidden="1">
      <c r="B171" s="14"/>
      <c r="C171" s="15"/>
      <c r="D171" s="15"/>
      <c r="E171" s="15"/>
      <c r="F171" s="15"/>
      <c r="G171" s="15"/>
      <c r="H171" s="15"/>
      <c r="I171" s="16"/>
      <c r="J171" s="16"/>
      <c r="K171" s="15"/>
      <c r="L171" s="15"/>
      <c r="M171" s="16"/>
      <c r="N171" s="16"/>
      <c r="O171" s="17"/>
      <c r="P171" s="17"/>
      <c r="Q171" s="18"/>
      <c r="R171" s="18"/>
      <c r="S171" s="18"/>
      <c r="U171" s="17"/>
      <c r="W171" s="182"/>
    </row>
    <row r="172" spans="2:28" s="19" customFormat="1" hidden="1">
      <c r="B172" s="14"/>
      <c r="C172" s="15"/>
      <c r="D172" s="15"/>
      <c r="E172" s="15"/>
      <c r="F172" s="15"/>
      <c r="G172" s="15"/>
      <c r="H172" s="15"/>
      <c r="I172" s="16"/>
      <c r="J172" s="16"/>
      <c r="K172" s="15"/>
      <c r="L172" s="15"/>
      <c r="M172" s="16"/>
      <c r="N172" s="16"/>
      <c r="O172" s="17"/>
      <c r="P172" s="17"/>
      <c r="Q172" s="18"/>
      <c r="R172" s="18"/>
      <c r="S172" s="18"/>
      <c r="U172" s="17"/>
      <c r="W172" s="182"/>
    </row>
    <row r="173" spans="2:28" s="19" customFormat="1" hidden="1">
      <c r="B173" s="14"/>
      <c r="C173" s="15"/>
      <c r="D173" s="15"/>
      <c r="E173" s="15"/>
      <c r="F173" s="15"/>
      <c r="G173" s="15"/>
      <c r="H173" s="15"/>
      <c r="I173" s="16"/>
      <c r="J173" s="16"/>
      <c r="K173" s="15"/>
      <c r="L173" s="15"/>
      <c r="M173" s="16"/>
      <c r="N173" s="16"/>
      <c r="O173" s="17"/>
      <c r="P173" s="17"/>
      <c r="Q173" s="18"/>
      <c r="R173" s="18"/>
      <c r="S173" s="18"/>
      <c r="U173" s="17"/>
      <c r="W173" s="182"/>
    </row>
    <row r="174" spans="2:28" s="19" customFormat="1" hidden="1">
      <c r="B174" s="14"/>
      <c r="C174" s="15"/>
      <c r="D174" s="15"/>
      <c r="E174" s="15"/>
      <c r="F174" s="15"/>
      <c r="G174" s="15"/>
      <c r="H174" s="15"/>
      <c r="I174" s="16"/>
      <c r="J174" s="16"/>
      <c r="K174" s="15"/>
      <c r="L174" s="15"/>
      <c r="M174" s="16"/>
      <c r="N174" s="16"/>
      <c r="O174" s="17"/>
      <c r="P174" s="17"/>
      <c r="Q174" s="18"/>
      <c r="R174" s="18"/>
      <c r="S174" s="18"/>
      <c r="U174" s="17"/>
      <c r="W174" s="182"/>
    </row>
    <row r="175" spans="2:28" s="19" customFormat="1" hidden="1">
      <c r="B175" s="14"/>
      <c r="C175" s="15"/>
      <c r="D175" s="15"/>
      <c r="E175" s="15"/>
      <c r="F175" s="15"/>
      <c r="G175" s="15"/>
      <c r="H175" s="15"/>
      <c r="I175" s="16"/>
      <c r="J175" s="16"/>
      <c r="K175" s="15"/>
      <c r="L175" s="15"/>
      <c r="M175" s="16"/>
      <c r="N175" s="16"/>
      <c r="O175" s="17"/>
      <c r="P175" s="17"/>
      <c r="Q175" s="18"/>
      <c r="R175" s="18"/>
      <c r="S175" s="18"/>
      <c r="U175" s="17"/>
      <c r="W175" s="182"/>
    </row>
    <row r="176" spans="2:28" s="19" customFormat="1" hidden="1">
      <c r="B176" s="14"/>
      <c r="C176" s="15"/>
      <c r="D176" s="15"/>
      <c r="E176" s="15"/>
      <c r="F176" s="15"/>
      <c r="G176" s="15"/>
      <c r="H176" s="15"/>
      <c r="I176" s="16"/>
      <c r="J176" s="16"/>
      <c r="K176" s="15"/>
      <c r="L176" s="15"/>
      <c r="M176" s="16"/>
      <c r="N176" s="16"/>
      <c r="O176" s="17"/>
      <c r="P176" s="17"/>
      <c r="Q176" s="18"/>
      <c r="R176" s="18"/>
      <c r="S176" s="18"/>
      <c r="U176" s="17"/>
      <c r="W176" s="182"/>
    </row>
    <row r="177" spans="2:24" s="19" customFormat="1" hidden="1">
      <c r="B177" s="14"/>
      <c r="C177" s="15"/>
      <c r="D177" s="15"/>
      <c r="E177" s="15"/>
      <c r="F177" s="15"/>
      <c r="G177" s="15"/>
      <c r="H177" s="15"/>
      <c r="I177" s="16"/>
      <c r="J177" s="16"/>
      <c r="K177" s="15"/>
      <c r="L177" s="15"/>
      <c r="M177" s="16"/>
      <c r="N177" s="16"/>
      <c r="O177" s="17"/>
      <c r="P177" s="17"/>
      <c r="Q177" s="18"/>
      <c r="R177" s="18"/>
      <c r="S177" s="18"/>
      <c r="U177" s="17"/>
      <c r="W177" s="182"/>
    </row>
    <row r="178" spans="2:24" s="19" customFormat="1" hidden="1">
      <c r="B178" s="14"/>
      <c r="C178" s="15"/>
      <c r="D178" s="15"/>
      <c r="E178" s="15"/>
      <c r="F178" s="15"/>
      <c r="G178" s="15"/>
      <c r="H178" s="15"/>
      <c r="I178" s="16"/>
      <c r="J178" s="16"/>
      <c r="K178" s="15"/>
      <c r="L178" s="15"/>
      <c r="M178" s="16"/>
      <c r="N178" s="16"/>
      <c r="O178" s="17"/>
      <c r="P178" s="17"/>
      <c r="Q178" s="18"/>
      <c r="R178" s="18"/>
      <c r="S178" s="18"/>
      <c r="U178" s="17"/>
      <c r="W178" s="182"/>
    </row>
    <row r="179" spans="2:24" s="19" customFormat="1" hidden="1">
      <c r="B179" s="14"/>
      <c r="C179" s="15"/>
      <c r="D179" s="15"/>
      <c r="E179" s="15"/>
      <c r="F179" s="15"/>
      <c r="G179" s="15"/>
      <c r="H179" s="15"/>
      <c r="I179" s="16"/>
      <c r="J179" s="16"/>
      <c r="K179" s="15"/>
      <c r="L179" s="15"/>
      <c r="M179" s="16"/>
      <c r="N179" s="16"/>
      <c r="O179" s="17"/>
      <c r="P179" s="17"/>
      <c r="Q179" s="18"/>
      <c r="R179" s="18"/>
      <c r="S179" s="18"/>
      <c r="U179" s="17"/>
      <c r="W179" s="182"/>
    </row>
    <row r="180" spans="2:24" s="19" customFormat="1">
      <c r="B180" s="14"/>
      <c r="C180" s="532"/>
      <c r="D180" s="532"/>
      <c r="E180" s="532"/>
      <c r="F180" s="532"/>
      <c r="G180" s="532"/>
      <c r="H180" s="532"/>
      <c r="I180" s="532"/>
      <c r="J180" s="532"/>
      <c r="K180" s="532"/>
      <c r="L180" s="532"/>
      <c r="M180" s="532"/>
      <c r="N180" s="532"/>
      <c r="O180" s="532"/>
      <c r="P180" s="532"/>
      <c r="Q180" s="532"/>
      <c r="R180" s="532"/>
      <c r="S180" s="532"/>
      <c r="T180" s="532"/>
      <c r="U180" s="532"/>
      <c r="V180" s="532"/>
    </row>
    <row r="181" spans="2:24" s="19" customFormat="1">
      <c r="B181" s="14"/>
      <c r="C181" s="15"/>
      <c r="D181" s="15"/>
      <c r="E181" s="15"/>
      <c r="F181" s="15"/>
      <c r="G181" s="15"/>
      <c r="H181" s="15"/>
      <c r="I181" s="16"/>
      <c r="J181" s="16"/>
      <c r="K181" s="15"/>
      <c r="L181" s="15"/>
      <c r="M181" s="16"/>
      <c r="N181" s="16"/>
      <c r="O181" s="17"/>
      <c r="P181" s="17"/>
      <c r="Q181" s="18"/>
      <c r="R181" s="18"/>
      <c r="S181" s="18"/>
      <c r="U181" s="17"/>
    </row>
    <row r="182" spans="2:24" s="19" customFormat="1" ht="12" customHeight="1">
      <c r="B182" s="8" t="s">
        <v>1414</v>
      </c>
      <c r="C182" s="7" t="str">
        <f>CHOOSE(jezyk,n!A1297,n!B1297,n!C1297,n!D1293)</f>
        <v>ANALIZA FINANSOWA</v>
      </c>
      <c r="D182" s="15"/>
      <c r="E182" s="15"/>
      <c r="F182" s="15"/>
      <c r="G182" s="15"/>
      <c r="H182" s="15"/>
      <c r="I182" s="16"/>
      <c r="J182" s="16"/>
      <c r="K182" s="15"/>
      <c r="L182" s="15"/>
      <c r="M182" s="16"/>
      <c r="N182" s="16"/>
      <c r="O182" s="17"/>
      <c r="P182" s="17"/>
      <c r="Q182" s="18"/>
      <c r="R182" s="18"/>
      <c r="S182" s="18"/>
      <c r="U182" s="17"/>
      <c r="W182" s="31">
        <v>5</v>
      </c>
      <c r="X182" s="200" t="s">
        <v>1478</v>
      </c>
    </row>
    <row r="183" spans="2:24" s="19" customFormat="1" ht="9" customHeight="1">
      <c r="B183" s="14"/>
      <c r="C183" s="15"/>
      <c r="D183" s="15"/>
      <c r="E183" s="15"/>
      <c r="F183" s="15"/>
      <c r="G183" s="15"/>
      <c r="H183" s="15"/>
      <c r="I183" s="16"/>
      <c r="J183" s="16"/>
      <c r="K183" s="15"/>
      <c r="L183" s="15"/>
      <c r="M183" s="16"/>
      <c r="N183" s="16"/>
      <c r="O183" s="17"/>
      <c r="P183" s="17"/>
      <c r="Q183" s="18"/>
      <c r="R183" s="18"/>
      <c r="S183" s="18"/>
      <c r="U183" s="17"/>
    </row>
    <row r="184" spans="2:24" s="19" customFormat="1" ht="12.75" customHeight="1">
      <c r="B184" s="4"/>
      <c r="C184" s="4"/>
      <c r="D184" s="4"/>
      <c r="E184" s="4"/>
      <c r="F184" s="4"/>
      <c r="G184" s="4"/>
      <c r="H184" s="4"/>
      <c r="I184" s="4"/>
      <c r="J184" s="4"/>
      <c r="K184" s="4"/>
      <c r="L184" s="217"/>
      <c r="M184" s="217"/>
      <c r="N184" s="218"/>
      <c r="O184" s="218"/>
      <c r="P184" s="218"/>
      <c r="Q184" s="218"/>
      <c r="R184" s="218"/>
      <c r="S184" s="218"/>
      <c r="T184" s="218"/>
      <c r="U184" s="218"/>
      <c r="V184" s="218"/>
    </row>
    <row r="185" spans="2:24" s="9" customFormat="1" ht="42.75" customHeight="1">
      <c r="B185" s="576" t="s">
        <v>1729</v>
      </c>
      <c r="C185" s="576"/>
      <c r="D185" s="576"/>
      <c r="E185" s="576"/>
      <c r="F185" s="576"/>
      <c r="G185" s="576"/>
      <c r="H185" s="576"/>
      <c r="I185" s="576"/>
      <c r="J185" s="576"/>
      <c r="K185" s="576"/>
      <c r="L185" s="576"/>
      <c r="M185" s="576"/>
      <c r="N185" s="576"/>
      <c r="O185" s="576"/>
      <c r="P185" s="576"/>
      <c r="Q185" s="576"/>
      <c r="R185" s="576"/>
      <c r="S185" s="576"/>
      <c r="T185" s="576"/>
      <c r="U185" s="576"/>
      <c r="V185" s="576"/>
    </row>
    <row r="186" spans="2:24" s="9" customFormat="1" ht="7.5" customHeight="1">
      <c r="B186" s="51"/>
      <c r="C186" s="51"/>
      <c r="D186" s="51"/>
      <c r="E186" s="51"/>
      <c r="F186" s="10"/>
      <c r="G186" s="10"/>
      <c r="H186" s="10"/>
      <c r="I186" s="10"/>
      <c r="J186" s="10"/>
      <c r="K186" s="10"/>
      <c r="L186" s="10"/>
      <c r="M186" s="10"/>
      <c r="N186" s="11"/>
      <c r="O186" s="11"/>
      <c r="P186" s="11"/>
      <c r="Q186" s="11"/>
      <c r="R186" s="11"/>
      <c r="S186" s="11"/>
      <c r="T186" s="11"/>
      <c r="U186" s="11"/>
      <c r="V186" s="11"/>
    </row>
    <row r="187" spans="2:24" s="19" customFormat="1" ht="14.25" customHeight="1">
      <c r="B187" s="219"/>
      <c r="C187" s="219"/>
      <c r="D187" s="219"/>
      <c r="E187" s="219"/>
      <c r="F187" s="219"/>
      <c r="G187" s="219"/>
      <c r="H187" s="219"/>
      <c r="I187" s="219"/>
      <c r="J187" s="219"/>
      <c r="K187" s="219"/>
      <c r="L187" s="219"/>
      <c r="M187" s="219"/>
      <c r="N187" s="219"/>
      <c r="O187" s="219"/>
      <c r="P187" s="219"/>
      <c r="Q187" s="219"/>
      <c r="R187" s="219"/>
      <c r="S187" s="219"/>
      <c r="T187" s="219"/>
      <c r="U187" s="219"/>
      <c r="V187" s="219"/>
      <c r="W187" s="13"/>
    </row>
    <row r="188" spans="2:24" s="92" customFormat="1">
      <c r="B188" s="220"/>
      <c r="C188" s="183"/>
      <c r="D188" s="183"/>
      <c r="E188" s="183"/>
      <c r="F188" s="183"/>
      <c r="G188" s="183"/>
      <c r="H188" s="183"/>
      <c r="I188" s="180"/>
      <c r="J188" s="180"/>
      <c r="K188" s="183"/>
      <c r="L188" s="183"/>
      <c r="M188" s="180"/>
      <c r="N188" s="180"/>
      <c r="O188" s="221"/>
      <c r="P188" s="221"/>
      <c r="Q188" s="181"/>
      <c r="R188" s="181"/>
      <c r="S188" s="181"/>
    </row>
    <row r="189" spans="2:24" s="19" customFormat="1" ht="12" customHeight="1">
      <c r="B189" s="8" t="s">
        <v>1415</v>
      </c>
      <c r="C189" s="7" t="str">
        <f>CHOOSE(jezyk,n!A1298,n!B1298,n!C1298,n!D1294)</f>
        <v>PRZEWIDYWANY ROZWÓJ SPÓŁKI</v>
      </c>
      <c r="D189" s="15"/>
      <c r="E189" s="15"/>
      <c r="F189" s="15"/>
      <c r="G189" s="15"/>
      <c r="H189" s="15"/>
      <c r="I189" s="16"/>
      <c r="J189" s="16"/>
      <c r="K189" s="15"/>
      <c r="L189" s="15"/>
      <c r="M189" s="16"/>
      <c r="N189" s="16"/>
      <c r="O189" s="17"/>
      <c r="P189" s="17"/>
      <c r="Q189" s="18"/>
      <c r="R189" s="18"/>
      <c r="S189" s="18"/>
      <c r="U189" s="17"/>
      <c r="W189" s="31">
        <v>5</v>
      </c>
      <c r="X189" s="200" t="s">
        <v>1478</v>
      </c>
    </row>
    <row r="190" spans="2:24" s="19" customFormat="1" ht="14.25" customHeight="1">
      <c r="B190" s="8"/>
      <c r="C190" s="7"/>
      <c r="D190" s="15"/>
      <c r="E190" s="15"/>
      <c r="F190" s="15"/>
      <c r="G190" s="15"/>
      <c r="H190" s="15"/>
      <c r="I190" s="16"/>
      <c r="J190" s="16"/>
      <c r="K190" s="15"/>
      <c r="L190" s="15"/>
      <c r="M190" s="16"/>
      <c r="N190" s="16"/>
      <c r="O190" s="17"/>
      <c r="P190" s="17"/>
      <c r="Q190" s="18"/>
      <c r="R190" s="18"/>
      <c r="S190" s="18"/>
      <c r="U190" s="17"/>
    </row>
    <row r="191" spans="2:24" s="19" customFormat="1" ht="14.25" customHeight="1">
      <c r="B191" s="14"/>
      <c r="C191" s="15"/>
      <c r="D191" s="15"/>
      <c r="E191" s="15"/>
      <c r="F191" s="15"/>
      <c r="G191" s="15"/>
      <c r="H191" s="15"/>
      <c r="I191" s="16"/>
      <c r="J191" s="16"/>
      <c r="K191" s="15"/>
      <c r="L191" s="15"/>
      <c r="M191" s="16"/>
      <c r="N191" s="16"/>
      <c r="O191" s="17"/>
      <c r="P191" s="17"/>
      <c r="Q191" s="18"/>
      <c r="R191" s="18"/>
      <c r="S191" s="18"/>
      <c r="U191" s="17"/>
    </row>
    <row r="192" spans="2:24" s="19" customFormat="1" ht="38.25" customHeight="1">
      <c r="B192" s="576"/>
      <c r="C192" s="576"/>
      <c r="D192" s="576"/>
      <c r="E192" s="576"/>
      <c r="F192" s="576"/>
      <c r="G192" s="576"/>
      <c r="H192" s="576"/>
      <c r="I192" s="576"/>
      <c r="J192" s="576"/>
      <c r="K192" s="576"/>
      <c r="L192" s="576"/>
      <c r="M192" s="576"/>
      <c r="N192" s="576"/>
      <c r="O192" s="576"/>
      <c r="P192" s="576"/>
      <c r="Q192" s="576"/>
      <c r="R192" s="576"/>
      <c r="S192" s="576"/>
      <c r="T192" s="576"/>
      <c r="U192" s="576"/>
      <c r="V192" s="576"/>
    </row>
    <row r="193" spans="2:24" s="19" customFormat="1" ht="12.75" customHeight="1">
      <c r="B193" s="14"/>
      <c r="C193" s="15"/>
      <c r="D193" s="15"/>
      <c r="E193" s="15"/>
      <c r="F193" s="15"/>
      <c r="G193" s="15"/>
      <c r="H193" s="15"/>
      <c r="I193" s="16"/>
      <c r="J193" s="16"/>
      <c r="K193" s="15"/>
      <c r="L193" s="15"/>
      <c r="M193" s="16"/>
      <c r="N193" s="16"/>
      <c r="O193" s="17"/>
      <c r="P193" s="17"/>
      <c r="Q193" s="18"/>
      <c r="R193" s="18"/>
      <c r="S193" s="18"/>
      <c r="U193" s="17"/>
    </row>
    <row r="194" spans="2:24" s="19" customFormat="1" ht="38.25" customHeight="1">
      <c r="B194" s="576"/>
      <c r="C194" s="576"/>
      <c r="D194" s="576"/>
      <c r="E194" s="576"/>
      <c r="F194" s="576"/>
      <c r="G194" s="576"/>
      <c r="H194" s="576"/>
      <c r="I194" s="576"/>
      <c r="J194" s="576"/>
      <c r="K194" s="576"/>
      <c r="L194" s="576"/>
      <c r="M194" s="576"/>
      <c r="N194" s="576"/>
      <c r="O194" s="576"/>
      <c r="P194" s="576"/>
      <c r="Q194" s="576"/>
      <c r="R194" s="576"/>
      <c r="S194" s="576"/>
      <c r="T194" s="576"/>
      <c r="U194" s="576"/>
      <c r="V194" s="576"/>
    </row>
    <row r="195" spans="2:24" s="19" customFormat="1" ht="12.75" customHeight="1">
      <c r="B195" s="14"/>
      <c r="C195" s="15"/>
      <c r="D195" s="15"/>
      <c r="E195" s="15"/>
      <c r="F195" s="15"/>
      <c r="G195" s="15"/>
      <c r="H195" s="15"/>
      <c r="I195" s="16"/>
      <c r="J195" s="16"/>
      <c r="K195" s="15"/>
      <c r="L195" s="15"/>
      <c r="M195" s="16"/>
      <c r="N195" s="16"/>
      <c r="O195" s="17"/>
      <c r="P195" s="17"/>
      <c r="Q195" s="18"/>
      <c r="R195" s="18"/>
      <c r="S195" s="18"/>
      <c r="U195" s="17"/>
    </row>
    <row r="196" spans="2:24" s="19" customFormat="1" ht="38.25" customHeight="1">
      <c r="B196" s="576"/>
      <c r="C196" s="576"/>
      <c r="D196" s="576"/>
      <c r="E196" s="576"/>
      <c r="F196" s="576"/>
      <c r="G196" s="576"/>
      <c r="H196" s="576"/>
      <c r="I196" s="576"/>
      <c r="J196" s="576"/>
      <c r="K196" s="576"/>
      <c r="L196" s="576"/>
      <c r="M196" s="576"/>
      <c r="N196" s="576"/>
      <c r="O196" s="576"/>
      <c r="P196" s="576"/>
      <c r="Q196" s="576"/>
      <c r="R196" s="576"/>
      <c r="S196" s="576"/>
      <c r="T196" s="576"/>
      <c r="U196" s="576"/>
      <c r="V196" s="576"/>
    </row>
    <row r="197" spans="2:24" s="19" customFormat="1" ht="12.75" customHeight="1">
      <c r="B197" s="4"/>
      <c r="C197" s="4"/>
      <c r="D197" s="4"/>
      <c r="E197" s="4"/>
      <c r="F197" s="4"/>
      <c r="G197" s="4"/>
      <c r="H197" s="4"/>
      <c r="I197" s="4"/>
      <c r="J197" s="4"/>
      <c r="K197" s="4"/>
      <c r="L197" s="4"/>
      <c r="M197" s="4"/>
      <c r="N197" s="4"/>
      <c r="O197" s="4"/>
      <c r="P197" s="4"/>
      <c r="Q197" s="4"/>
      <c r="R197" s="4"/>
      <c r="S197" s="4"/>
      <c r="T197" s="4"/>
      <c r="U197" s="4"/>
      <c r="V197" s="4"/>
    </row>
    <row r="198" spans="2:24" s="19" customFormat="1" ht="12.75" customHeight="1">
      <c r="B198" s="4"/>
      <c r="C198" s="4"/>
      <c r="D198" s="4"/>
      <c r="E198" s="4"/>
      <c r="F198" s="4"/>
      <c r="G198" s="4"/>
      <c r="H198" s="4"/>
      <c r="I198" s="4"/>
      <c r="J198" s="4"/>
      <c r="K198" s="4"/>
      <c r="L198" s="4"/>
      <c r="M198" s="4"/>
      <c r="N198" s="4"/>
      <c r="O198" s="4"/>
      <c r="P198" s="4"/>
      <c r="Q198" s="4"/>
      <c r="R198" s="4"/>
      <c r="S198" s="4"/>
      <c r="T198" s="4"/>
      <c r="U198" s="4"/>
      <c r="V198" s="4"/>
    </row>
    <row r="199" spans="2:24" s="19" customFormat="1" ht="12.75" customHeight="1">
      <c r="B199" s="42" t="s">
        <v>774</v>
      </c>
      <c r="C199" s="537" t="str">
        <f>CHOOSE(jezyk,n!A1299,n!B1299,n!C1299,n!D1298)</f>
        <v>CZYNNIKI RYZYKA ZWIĄZANE Z PROWADZONĄ DZIAŁALNOŚCIĄ,  W TYM W ZAKRESIE INSTRUMENTÓW FINANSOWYCH</v>
      </c>
      <c r="D199" s="537"/>
      <c r="E199" s="537"/>
      <c r="F199" s="537"/>
      <c r="G199" s="537"/>
      <c r="H199" s="537"/>
      <c r="I199" s="537"/>
      <c r="J199" s="537"/>
      <c r="K199" s="537"/>
      <c r="L199" s="537"/>
      <c r="M199" s="537"/>
      <c r="N199" s="537"/>
      <c r="O199" s="537"/>
      <c r="P199" s="537"/>
      <c r="Q199" s="537"/>
      <c r="R199" s="537"/>
      <c r="S199" s="537"/>
      <c r="T199" s="537"/>
      <c r="U199" s="537"/>
      <c r="V199" s="537"/>
      <c r="W199" s="31">
        <v>6</v>
      </c>
      <c r="X199" s="200" t="s">
        <v>1478</v>
      </c>
    </row>
    <row r="200" spans="2:24" s="19" customFormat="1" ht="12.75" customHeight="1">
      <c r="B200" s="8"/>
      <c r="C200" s="537"/>
      <c r="D200" s="537"/>
      <c r="E200" s="537"/>
      <c r="F200" s="537"/>
      <c r="G200" s="537"/>
      <c r="H200" s="537"/>
      <c r="I200" s="537"/>
      <c r="J200" s="537"/>
      <c r="K200" s="537"/>
      <c r="L200" s="537"/>
      <c r="M200" s="537"/>
      <c r="N200" s="537"/>
      <c r="O200" s="537"/>
      <c r="P200" s="537"/>
      <c r="Q200" s="537"/>
      <c r="R200" s="537"/>
      <c r="S200" s="537"/>
      <c r="T200" s="537"/>
      <c r="U200" s="537"/>
      <c r="V200" s="537"/>
    </row>
    <row r="201" spans="2:24" s="19" customFormat="1" ht="12.75" customHeight="1">
      <c r="B201" s="14"/>
      <c r="C201" s="15"/>
      <c r="D201" s="15"/>
      <c r="E201" s="15"/>
      <c r="F201" s="15"/>
      <c r="G201" s="15"/>
      <c r="H201" s="15"/>
      <c r="I201" s="16"/>
      <c r="J201" s="16"/>
      <c r="K201" s="15"/>
      <c r="L201" s="15"/>
      <c r="M201" s="16"/>
      <c r="N201" s="16"/>
      <c r="O201" s="17"/>
      <c r="P201" s="17"/>
      <c r="Q201" s="18"/>
      <c r="R201" s="18"/>
      <c r="S201" s="18"/>
      <c r="U201" s="17"/>
    </row>
    <row r="202" spans="2:24" s="19" customFormat="1" ht="38.25" customHeight="1">
      <c r="B202" s="532" t="s">
        <v>1726</v>
      </c>
      <c r="C202" s="532"/>
      <c r="D202" s="532"/>
      <c r="E202" s="532"/>
      <c r="F202" s="532"/>
      <c r="G202" s="532"/>
      <c r="H202" s="532"/>
      <c r="I202" s="532"/>
      <c r="J202" s="532"/>
      <c r="K202" s="532"/>
      <c r="L202" s="532"/>
      <c r="M202" s="532"/>
      <c r="N202" s="532"/>
      <c r="O202" s="532"/>
      <c r="P202" s="532"/>
      <c r="Q202" s="532"/>
      <c r="R202" s="532"/>
      <c r="S202" s="532"/>
      <c r="T202" s="532"/>
      <c r="U202" s="532"/>
      <c r="V202" s="532"/>
      <c r="W202" s="246" t="s">
        <v>2397</v>
      </c>
    </row>
    <row r="203" spans="2:24" s="19" customFormat="1" ht="38.25" customHeight="1">
      <c r="B203" s="532" t="s">
        <v>1727</v>
      </c>
      <c r="C203" s="532"/>
      <c r="D203" s="532"/>
      <c r="E203" s="532"/>
      <c r="F203" s="532"/>
      <c r="G203" s="532"/>
      <c r="H203" s="532"/>
      <c r="I203" s="532"/>
      <c r="J203" s="532"/>
      <c r="K203" s="532"/>
      <c r="L203" s="532"/>
      <c r="M203" s="532"/>
      <c r="N203" s="532"/>
      <c r="O203" s="532"/>
      <c r="P203" s="532"/>
      <c r="Q203" s="532"/>
      <c r="R203" s="532"/>
      <c r="S203" s="532"/>
      <c r="T203" s="532"/>
      <c r="U203" s="532"/>
      <c r="V203" s="532"/>
      <c r="W203" s="246" t="s">
        <v>2397</v>
      </c>
    </row>
    <row r="204" spans="2:24" s="19" customFormat="1" ht="12.75" customHeight="1">
      <c r="B204" s="14"/>
      <c r="C204" s="15"/>
      <c r="D204" s="15"/>
      <c r="E204" s="15"/>
      <c r="F204" s="15"/>
      <c r="G204" s="15"/>
      <c r="H204" s="15"/>
      <c r="I204" s="16"/>
      <c r="J204" s="16"/>
      <c r="K204" s="15"/>
      <c r="L204" s="15"/>
      <c r="M204" s="16"/>
      <c r="N204" s="16"/>
      <c r="O204" s="17"/>
      <c r="P204" s="17"/>
      <c r="Q204" s="18"/>
      <c r="R204" s="18"/>
      <c r="S204" s="18"/>
      <c r="U204" s="17"/>
    </row>
    <row r="205" spans="2:24" s="19" customFormat="1" ht="38.25" customHeight="1">
      <c r="B205" s="576"/>
      <c r="C205" s="576"/>
      <c r="D205" s="576"/>
      <c r="E205" s="576"/>
      <c r="F205" s="576"/>
      <c r="G205" s="576"/>
      <c r="H205" s="576"/>
      <c r="I205" s="576"/>
      <c r="J205" s="576"/>
      <c r="K205" s="576"/>
      <c r="L205" s="576"/>
      <c r="M205" s="576"/>
      <c r="N205" s="576"/>
      <c r="O205" s="576"/>
      <c r="P205" s="576"/>
      <c r="Q205" s="576"/>
      <c r="R205" s="576"/>
      <c r="S205" s="576"/>
      <c r="T205" s="576"/>
      <c r="U205" s="576"/>
      <c r="V205" s="576"/>
    </row>
    <row r="206" spans="2:24" s="248" customFormat="1">
      <c r="B206" s="250"/>
      <c r="C206" s="532" t="str">
        <f>CHOOSE(jezyk,n!A1300,n!B1299,n!C1300,n!D1298)</f>
        <v>Czynniki ryzyka związane z instrumentami finansowymi</v>
      </c>
      <c r="D206" s="532"/>
      <c r="E206" s="532"/>
      <c r="F206" s="532"/>
      <c r="G206" s="532"/>
      <c r="H206" s="532"/>
      <c r="I206" s="532"/>
      <c r="J206" s="532"/>
      <c r="K206" s="532"/>
      <c r="L206" s="532"/>
      <c r="M206" s="532"/>
      <c r="N206" s="532"/>
      <c r="O206" s="532"/>
      <c r="P206" s="532"/>
      <c r="Q206" s="532"/>
      <c r="R206" s="532"/>
      <c r="S206" s="532"/>
      <c r="T206" s="532"/>
      <c r="U206" s="532"/>
      <c r="V206" s="532"/>
    </row>
    <row r="207" spans="2:24" s="249" customFormat="1" ht="38.25" customHeight="1">
      <c r="B207" s="251"/>
      <c r="C207" s="251"/>
      <c r="D207" s="251"/>
      <c r="E207" s="251"/>
      <c r="F207" s="251"/>
      <c r="G207" s="251"/>
      <c r="H207" s="251"/>
      <c r="I207" s="251"/>
      <c r="J207" s="251"/>
      <c r="K207" s="251"/>
      <c r="L207" s="251"/>
      <c r="M207" s="251"/>
      <c r="N207" s="251"/>
      <c r="O207" s="251"/>
      <c r="P207" s="251"/>
      <c r="Q207" s="251"/>
      <c r="R207" s="251"/>
      <c r="S207" s="251"/>
      <c r="T207" s="251"/>
      <c r="U207" s="251"/>
      <c r="V207" s="251"/>
    </row>
    <row r="208" spans="2:24" s="19" customFormat="1" ht="12.75" customHeight="1">
      <c r="B208" s="4"/>
      <c r="C208" s="4"/>
      <c r="D208" s="4"/>
      <c r="E208" s="4"/>
      <c r="F208" s="4"/>
      <c r="G208" s="4"/>
      <c r="H208" s="4"/>
      <c r="I208" s="4"/>
      <c r="J208" s="4"/>
      <c r="K208" s="4"/>
      <c r="L208" s="4"/>
      <c r="M208" s="4"/>
      <c r="N208" s="4"/>
      <c r="O208" s="4"/>
      <c r="P208" s="4"/>
      <c r="Q208" s="4"/>
      <c r="R208" s="4"/>
      <c r="S208" s="4"/>
      <c r="T208" s="4"/>
      <c r="U208" s="4"/>
      <c r="V208" s="4"/>
    </row>
    <row r="209" spans="2:24" s="19" customFormat="1" ht="12.75" customHeight="1">
      <c r="B209" s="4"/>
      <c r="C209" s="4"/>
      <c r="D209" s="4"/>
      <c r="E209" s="4"/>
      <c r="F209" s="4"/>
      <c r="G209" s="4"/>
      <c r="H209" s="4"/>
      <c r="I209" s="4"/>
      <c r="J209" s="4"/>
      <c r="K209" s="4"/>
      <c r="L209" s="4"/>
      <c r="M209" s="4"/>
      <c r="N209" s="4"/>
      <c r="O209" s="4"/>
      <c r="P209" s="4"/>
      <c r="Q209" s="4"/>
      <c r="R209" s="4"/>
      <c r="S209" s="4"/>
      <c r="T209" s="4"/>
      <c r="U209" s="4"/>
      <c r="V209" s="4"/>
    </row>
    <row r="210" spans="2:24" s="19" customFormat="1" ht="12.75" customHeight="1">
      <c r="B210" s="42" t="s">
        <v>92</v>
      </c>
      <c r="C210" s="43" t="str">
        <f>CHOOSE(jezyk,n!A1301,n!B1301,n!C1301,n!D1296)</f>
        <v>WAŻNIEJSZE OSIĄGNIĘCIA W DZIEDZINIE BADAŃ I ROZWOJU</v>
      </c>
      <c r="D210" s="40"/>
      <c r="E210" s="40"/>
      <c r="F210" s="40"/>
      <c r="G210" s="40"/>
      <c r="H210" s="40"/>
      <c r="I210" s="41"/>
      <c r="J210" s="41"/>
      <c r="K210" s="40"/>
      <c r="L210" s="40"/>
      <c r="M210" s="41"/>
      <c r="N210" s="41"/>
      <c r="O210" s="49"/>
      <c r="P210" s="49"/>
      <c r="Q210" s="50"/>
      <c r="R210" s="18"/>
      <c r="S210" s="18"/>
      <c r="U210" s="17"/>
      <c r="W210" s="31">
        <v>6</v>
      </c>
      <c r="X210" s="200" t="s">
        <v>1478</v>
      </c>
    </row>
    <row r="211" spans="2:24" s="19" customFormat="1" ht="12.75" customHeight="1">
      <c r="B211" s="14"/>
      <c r="C211" s="15"/>
      <c r="D211" s="15"/>
      <c r="E211" s="15"/>
      <c r="F211" s="15"/>
      <c r="G211" s="15"/>
      <c r="H211" s="15"/>
      <c r="I211" s="16"/>
      <c r="J211" s="16"/>
      <c r="K211" s="15"/>
      <c r="L211" s="15"/>
      <c r="M211" s="16"/>
      <c r="N211" s="16"/>
      <c r="O211" s="17"/>
      <c r="P211" s="17"/>
      <c r="Q211" s="18"/>
      <c r="R211" s="18"/>
      <c r="S211" s="18"/>
      <c r="U211" s="17"/>
    </row>
    <row r="212" spans="2:24" s="19" customFormat="1" ht="12.75" customHeight="1">
      <c r="B212" s="14"/>
      <c r="C212" s="15"/>
      <c r="D212" s="15"/>
      <c r="E212" s="15"/>
      <c r="F212" s="15"/>
      <c r="G212" s="15"/>
      <c r="H212" s="15"/>
      <c r="I212" s="16"/>
      <c r="J212" s="16"/>
      <c r="K212" s="15"/>
      <c r="L212" s="15"/>
      <c r="M212" s="16"/>
      <c r="N212" s="16"/>
      <c r="O212" s="17"/>
      <c r="P212" s="17"/>
      <c r="Q212" s="18"/>
      <c r="R212" s="18"/>
      <c r="S212" s="18"/>
      <c r="U212" s="17"/>
    </row>
    <row r="213" spans="2:24" s="19" customFormat="1" ht="38.25" customHeight="1">
      <c r="B213" s="576" t="s">
        <v>1728</v>
      </c>
      <c r="C213" s="576"/>
      <c r="D213" s="576"/>
      <c r="E213" s="576"/>
      <c r="F213" s="576"/>
      <c r="G213" s="576"/>
      <c r="H213" s="576"/>
      <c r="I213" s="576"/>
      <c r="J213" s="576"/>
      <c r="K213" s="576"/>
      <c r="L213" s="576"/>
      <c r="M213" s="576"/>
      <c r="N213" s="576"/>
      <c r="O213" s="576"/>
      <c r="P213" s="576"/>
      <c r="Q213" s="576"/>
      <c r="R213" s="576"/>
      <c r="S213" s="576"/>
      <c r="T213" s="576"/>
      <c r="U213" s="576"/>
      <c r="V213" s="576"/>
    </row>
    <row r="214" spans="2:24" s="19" customFormat="1" ht="12.75" customHeight="1">
      <c r="B214" s="14"/>
      <c r="C214" s="15"/>
      <c r="D214" s="15"/>
      <c r="E214" s="15"/>
      <c r="F214" s="15"/>
      <c r="G214" s="15"/>
      <c r="H214" s="15"/>
      <c r="I214" s="16"/>
      <c r="J214" s="16"/>
      <c r="K214" s="15"/>
      <c r="L214" s="15"/>
      <c r="M214" s="16"/>
      <c r="N214" s="16"/>
      <c r="O214" s="17"/>
      <c r="P214" s="17"/>
      <c r="Q214" s="18"/>
      <c r="R214" s="18"/>
      <c r="S214" s="18"/>
      <c r="U214" s="17"/>
    </row>
    <row r="215" spans="2:24" s="19" customFormat="1" ht="38.25" customHeight="1">
      <c r="B215" s="576"/>
      <c r="C215" s="576"/>
      <c r="D215" s="576"/>
      <c r="E215" s="576"/>
      <c r="F215" s="576"/>
      <c r="G215" s="576"/>
      <c r="H215" s="576"/>
      <c r="I215" s="576"/>
      <c r="J215" s="576"/>
      <c r="K215" s="576"/>
      <c r="L215" s="576"/>
      <c r="M215" s="576"/>
      <c r="N215" s="576"/>
      <c r="O215" s="576"/>
      <c r="P215" s="576"/>
      <c r="Q215" s="576"/>
      <c r="R215" s="576"/>
      <c r="S215" s="576"/>
      <c r="T215" s="576"/>
      <c r="U215" s="576"/>
      <c r="V215" s="576"/>
    </row>
    <row r="216" spans="2:24" s="19" customFormat="1" ht="12.75" customHeight="1">
      <c r="B216" s="14"/>
      <c r="C216" s="15"/>
      <c r="D216" s="15"/>
      <c r="E216" s="15"/>
      <c r="F216" s="15"/>
      <c r="G216" s="15"/>
      <c r="H216" s="15"/>
      <c r="I216" s="16"/>
      <c r="J216" s="16"/>
      <c r="K216" s="15"/>
      <c r="L216" s="15"/>
      <c r="M216" s="16"/>
      <c r="N216" s="16"/>
      <c r="O216" s="17"/>
      <c r="P216" s="17"/>
      <c r="Q216" s="18"/>
      <c r="R216" s="18"/>
      <c r="S216" s="18"/>
      <c r="U216" s="17"/>
    </row>
    <row r="217" spans="2:24" s="19" customFormat="1" ht="38.25" customHeight="1">
      <c r="B217" s="576"/>
      <c r="C217" s="576"/>
      <c r="D217" s="576"/>
      <c r="E217" s="576"/>
      <c r="F217" s="576"/>
      <c r="G217" s="576"/>
      <c r="H217" s="576"/>
      <c r="I217" s="576"/>
      <c r="J217" s="576"/>
      <c r="K217" s="576"/>
      <c r="L217" s="576"/>
      <c r="M217" s="576"/>
      <c r="N217" s="576"/>
      <c r="O217" s="576"/>
      <c r="P217" s="576"/>
      <c r="Q217" s="576"/>
      <c r="R217" s="576"/>
      <c r="S217" s="576"/>
      <c r="T217" s="576"/>
      <c r="U217" s="576"/>
      <c r="V217" s="576"/>
    </row>
    <row r="218" spans="2:24" s="19" customFormat="1" ht="12.75" customHeight="1">
      <c r="B218" s="4"/>
      <c r="C218" s="4"/>
      <c r="D218" s="4"/>
      <c r="E218" s="4"/>
      <c r="F218" s="4"/>
      <c r="G218" s="4"/>
      <c r="H218" s="4"/>
      <c r="I218" s="4"/>
      <c r="J218" s="4"/>
      <c r="K218" s="4"/>
      <c r="L218" s="4"/>
      <c r="M218" s="4"/>
      <c r="N218" s="4"/>
      <c r="O218" s="4"/>
      <c r="P218" s="4"/>
      <c r="Q218" s="4"/>
      <c r="R218" s="4"/>
      <c r="S218" s="4"/>
      <c r="T218" s="4"/>
      <c r="U218" s="4"/>
      <c r="V218" s="4"/>
    </row>
    <row r="219" spans="2:24" s="19" customFormat="1" ht="12.75" customHeight="1">
      <c r="B219" s="4"/>
      <c r="C219" s="4"/>
      <c r="D219" s="4"/>
      <c r="E219" s="4"/>
      <c r="F219" s="4"/>
      <c r="G219" s="4"/>
      <c r="H219" s="4"/>
      <c r="I219" s="4"/>
      <c r="J219" s="4"/>
      <c r="K219" s="4"/>
      <c r="L219" s="4"/>
      <c r="M219" s="4"/>
      <c r="N219" s="4"/>
      <c r="O219" s="4"/>
      <c r="P219" s="4"/>
      <c r="Q219" s="4"/>
      <c r="R219" s="4"/>
      <c r="S219" s="4"/>
      <c r="T219" s="4"/>
      <c r="U219" s="4"/>
      <c r="V219" s="4"/>
    </row>
    <row r="220" spans="2:24" s="19" customFormat="1" ht="12.75" customHeight="1">
      <c r="B220" s="8" t="s">
        <v>1461</v>
      </c>
      <c r="C220" s="43" t="str">
        <f>CHOOSE(jezyk,n!A1302,n!B1302,n!C1302,n!D1297)</f>
        <v>INFORMACJE O NABYCIU UDZIAŁÓW (AKCJI) WŁASNYCH</v>
      </c>
      <c r="D220" s="40"/>
      <c r="E220" s="40"/>
      <c r="F220" s="40"/>
      <c r="G220" s="40"/>
      <c r="H220" s="40"/>
      <c r="I220" s="41"/>
      <c r="J220" s="41"/>
      <c r="K220" s="40"/>
      <c r="L220" s="40"/>
      <c r="M220" s="41"/>
      <c r="N220" s="41"/>
      <c r="O220" s="49"/>
      <c r="P220" s="49"/>
      <c r="Q220" s="18"/>
      <c r="R220" s="18"/>
      <c r="S220" s="18"/>
      <c r="U220" s="17"/>
      <c r="W220" s="31">
        <v>6</v>
      </c>
      <c r="X220" s="200" t="s">
        <v>1478</v>
      </c>
    </row>
    <row r="221" spans="2:24" s="19" customFormat="1" ht="12.75" customHeight="1">
      <c r="B221" s="14"/>
      <c r="C221" s="15"/>
      <c r="D221" s="15"/>
      <c r="E221" s="15"/>
      <c r="F221" s="15"/>
      <c r="G221" s="15"/>
      <c r="H221" s="15"/>
      <c r="I221" s="16"/>
      <c r="J221" s="16"/>
      <c r="K221" s="15"/>
      <c r="L221" s="15"/>
      <c r="M221" s="16"/>
      <c r="N221" s="16"/>
      <c r="O221" s="17"/>
      <c r="P221" s="17"/>
      <c r="Q221" s="18"/>
      <c r="R221" s="18"/>
      <c r="S221" s="18"/>
      <c r="U221" s="17"/>
    </row>
    <row r="222" spans="2:24" s="19" customFormat="1" ht="12.75" customHeight="1">
      <c r="B222" s="14"/>
      <c r="C222" s="15"/>
      <c r="D222" s="15"/>
      <c r="E222" s="15"/>
      <c r="F222" s="15"/>
      <c r="G222" s="15"/>
      <c r="H222" s="15"/>
      <c r="I222" s="16"/>
      <c r="J222" s="16"/>
      <c r="K222" s="15"/>
      <c r="L222" s="15"/>
      <c r="M222" s="16"/>
      <c r="N222" s="16"/>
      <c r="O222" s="17"/>
      <c r="P222" s="17"/>
      <c r="Q222" s="18"/>
      <c r="R222" s="18"/>
      <c r="S222" s="18"/>
      <c r="U222" s="17"/>
    </row>
    <row r="223" spans="2:24" s="19" customFormat="1" ht="38.25" customHeight="1">
      <c r="B223" s="532" t="s">
        <v>1723</v>
      </c>
      <c r="C223" s="532"/>
      <c r="D223" s="532"/>
      <c r="E223" s="532"/>
      <c r="F223" s="532"/>
      <c r="G223" s="532"/>
      <c r="H223" s="532"/>
      <c r="I223" s="532"/>
      <c r="J223" s="532"/>
      <c r="K223" s="532"/>
      <c r="L223" s="532"/>
      <c r="M223" s="532"/>
      <c r="N223" s="532"/>
      <c r="O223" s="532"/>
      <c r="P223" s="532"/>
      <c r="Q223" s="532"/>
      <c r="R223" s="532"/>
      <c r="S223" s="532"/>
      <c r="T223" s="532"/>
      <c r="U223" s="532"/>
      <c r="V223" s="532"/>
      <c r="W223" s="246" t="s">
        <v>2397</v>
      </c>
    </row>
    <row r="224" spans="2:24" s="19" customFormat="1" ht="38.25" customHeight="1">
      <c r="B224" s="576"/>
      <c r="C224" s="576"/>
      <c r="D224" s="576"/>
      <c r="E224" s="576"/>
      <c r="F224" s="576"/>
      <c r="G224" s="576"/>
      <c r="H224" s="576"/>
      <c r="I224" s="576"/>
      <c r="J224" s="576"/>
      <c r="K224" s="576"/>
      <c r="L224" s="576"/>
      <c r="M224" s="576"/>
      <c r="N224" s="576"/>
      <c r="O224" s="576"/>
      <c r="P224" s="576"/>
      <c r="Q224" s="576"/>
      <c r="R224" s="576"/>
      <c r="S224" s="576"/>
      <c r="T224" s="576"/>
      <c r="U224" s="576"/>
      <c r="V224" s="576"/>
    </row>
    <row r="225" spans="2:24" s="19" customFormat="1" ht="12.75" customHeight="1">
      <c r="B225" s="14"/>
      <c r="C225" s="15"/>
      <c r="D225" s="15"/>
      <c r="E225" s="15"/>
      <c r="F225" s="15"/>
      <c r="G225" s="15"/>
      <c r="H225" s="15"/>
      <c r="I225" s="16"/>
      <c r="J225" s="16"/>
      <c r="K225" s="15"/>
      <c r="L225" s="15"/>
      <c r="M225" s="16"/>
      <c r="N225" s="16"/>
      <c r="O225" s="17"/>
      <c r="P225" s="17"/>
      <c r="Q225" s="18"/>
      <c r="R225" s="18"/>
      <c r="S225" s="18"/>
      <c r="U225" s="17"/>
    </row>
    <row r="226" spans="2:24" s="19" customFormat="1" ht="38.25" customHeight="1">
      <c r="B226" s="576"/>
      <c r="C226" s="576"/>
      <c r="D226" s="576"/>
      <c r="E226" s="576"/>
      <c r="F226" s="576"/>
      <c r="G226" s="576"/>
      <c r="H226" s="576"/>
      <c r="I226" s="576"/>
      <c r="J226" s="576"/>
      <c r="K226" s="576"/>
      <c r="L226" s="576"/>
      <c r="M226" s="576"/>
      <c r="N226" s="576"/>
      <c r="O226" s="576"/>
      <c r="P226" s="576"/>
      <c r="Q226" s="576"/>
      <c r="R226" s="576"/>
      <c r="S226" s="576"/>
      <c r="T226" s="576"/>
      <c r="U226" s="576"/>
      <c r="V226" s="576"/>
    </row>
    <row r="227" spans="2:24" s="19" customFormat="1" ht="12.75" customHeight="1">
      <c r="B227" s="4"/>
      <c r="C227" s="4"/>
      <c r="D227" s="4"/>
      <c r="E227" s="4"/>
      <c r="F227" s="4"/>
      <c r="G227" s="4"/>
      <c r="H227" s="4"/>
      <c r="I227" s="4"/>
      <c r="J227" s="4"/>
      <c r="K227" s="4"/>
      <c r="L227" s="4"/>
      <c r="M227" s="4"/>
      <c r="N227" s="4"/>
      <c r="O227" s="4"/>
      <c r="P227" s="4"/>
      <c r="Q227" s="4"/>
      <c r="R227" s="4"/>
      <c r="S227" s="4"/>
      <c r="T227" s="4"/>
      <c r="U227" s="4"/>
      <c r="V227" s="4"/>
    </row>
    <row r="228" spans="2:24" s="19" customFormat="1" ht="12.75" customHeight="1">
      <c r="B228" s="39"/>
      <c r="C228" s="40"/>
      <c r="D228" s="40"/>
      <c r="E228" s="40"/>
      <c r="F228" s="40"/>
      <c r="G228" s="40"/>
      <c r="H228" s="40"/>
      <c r="I228" s="41"/>
      <c r="J228" s="41"/>
      <c r="K228" s="15"/>
      <c r="L228" s="15"/>
      <c r="M228" s="16"/>
      <c r="N228" s="16"/>
      <c r="O228" s="17"/>
      <c r="P228" s="17"/>
      <c r="Q228" s="18"/>
      <c r="R228" s="18"/>
      <c r="S228" s="18"/>
      <c r="U228" s="17"/>
    </row>
    <row r="229" spans="2:24" s="19" customFormat="1" ht="12.75" customHeight="1">
      <c r="B229" s="42" t="s">
        <v>1462</v>
      </c>
      <c r="C229" s="43" t="str">
        <f>CHOOSE(jezyk,n!A1303,n!B1303,n!C1303,n!D1299)</f>
        <v>ŁAD KORPORACYJNY</v>
      </c>
      <c r="D229" s="40"/>
      <c r="E229" s="40"/>
      <c r="F229" s="40"/>
      <c r="G229" s="40"/>
      <c r="H229" s="40"/>
      <c r="I229" s="41"/>
      <c r="J229" s="41"/>
      <c r="K229" s="15"/>
      <c r="L229" s="15"/>
      <c r="M229" s="16"/>
      <c r="N229" s="16"/>
      <c r="O229" s="17"/>
      <c r="P229" s="17"/>
      <c r="Q229" s="18"/>
      <c r="R229" s="18"/>
      <c r="S229" s="18"/>
      <c r="U229" s="17"/>
      <c r="W229" s="31">
        <v>7</v>
      </c>
      <c r="X229" s="200" t="s">
        <v>1478</v>
      </c>
    </row>
    <row r="230" spans="2:24" s="19" customFormat="1" ht="12.75" customHeight="1">
      <c r="B230" s="8"/>
      <c r="C230" s="7"/>
      <c r="D230" s="15"/>
      <c r="E230" s="15"/>
      <c r="F230" s="15"/>
      <c r="G230" s="15"/>
      <c r="H230" s="15"/>
      <c r="I230" s="16"/>
      <c r="J230" s="16"/>
      <c r="K230" s="15"/>
      <c r="L230" s="15"/>
      <c r="M230" s="16"/>
      <c r="N230" s="16"/>
      <c r="O230" s="17"/>
      <c r="P230" s="17"/>
      <c r="Q230" s="18"/>
      <c r="R230" s="18"/>
      <c r="S230" s="18"/>
      <c r="U230" s="17"/>
    </row>
    <row r="231" spans="2:24" s="19" customFormat="1" ht="12.75" customHeight="1">
      <c r="B231" s="8"/>
      <c r="C231" s="7"/>
      <c r="D231" s="15"/>
      <c r="E231" s="15"/>
      <c r="F231" s="15"/>
      <c r="G231" s="15"/>
      <c r="H231" s="15"/>
      <c r="I231" s="16"/>
      <c r="J231" s="16"/>
      <c r="K231" s="15"/>
      <c r="L231" s="15"/>
      <c r="M231" s="16"/>
      <c r="N231" s="16"/>
      <c r="O231" s="17"/>
      <c r="P231" s="17"/>
      <c r="Q231" s="18"/>
      <c r="R231" s="18"/>
      <c r="S231" s="18"/>
      <c r="U231" s="17"/>
    </row>
    <row r="232" spans="2:24" s="19" customFormat="1" ht="38.25" customHeight="1">
      <c r="B232" s="578" t="s">
        <v>618</v>
      </c>
      <c r="C232" s="578"/>
      <c r="D232" s="578"/>
      <c r="E232" s="578"/>
      <c r="F232" s="578"/>
      <c r="G232" s="578"/>
      <c r="H232" s="578"/>
      <c r="I232" s="578"/>
      <c r="J232" s="578"/>
      <c r="K232" s="578"/>
      <c r="L232" s="578"/>
      <c r="M232" s="578"/>
      <c r="N232" s="578"/>
      <c r="O232" s="578"/>
      <c r="P232" s="578"/>
      <c r="Q232" s="578"/>
      <c r="R232" s="578"/>
      <c r="S232" s="578"/>
      <c r="T232" s="578"/>
      <c r="U232" s="578"/>
      <c r="V232" s="578"/>
    </row>
    <row r="233" spans="2:24" s="19" customFormat="1" ht="12.75" customHeight="1">
      <c r="B233" s="14"/>
      <c r="C233" s="15"/>
      <c r="D233" s="15"/>
      <c r="E233" s="15"/>
      <c r="F233" s="15"/>
      <c r="G233" s="15"/>
      <c r="H233" s="15"/>
      <c r="I233" s="16"/>
      <c r="J233" s="16"/>
      <c r="K233" s="15"/>
      <c r="L233" s="15"/>
      <c r="M233" s="16"/>
      <c r="N233" s="16"/>
      <c r="O233" s="17"/>
      <c r="P233" s="17"/>
      <c r="Q233" s="18"/>
      <c r="R233" s="18"/>
      <c r="S233" s="18"/>
      <c r="U233" s="17"/>
    </row>
    <row r="234" spans="2:24" s="19" customFormat="1" ht="12.75" customHeight="1">
      <c r="B234" s="14"/>
      <c r="C234" s="15"/>
      <c r="D234" s="15"/>
      <c r="E234" s="15"/>
      <c r="F234" s="15"/>
      <c r="G234" s="15"/>
      <c r="H234" s="15"/>
      <c r="I234" s="16"/>
      <c r="J234" s="16"/>
      <c r="K234" s="15"/>
      <c r="L234" s="15"/>
      <c r="M234" s="16"/>
      <c r="N234" s="16"/>
      <c r="O234" s="17"/>
      <c r="P234" s="17"/>
      <c r="Q234" s="18"/>
      <c r="R234" s="18"/>
      <c r="S234" s="18"/>
      <c r="U234" s="17"/>
    </row>
    <row r="235" spans="2:24" s="19" customFormat="1" ht="12" customHeight="1">
      <c r="B235" s="8" t="s">
        <v>93</v>
      </c>
      <c r="C235" s="7" t="str">
        <f>CHOOSE(jezyk,n!A1304,n!B1304,n!C1304,n!D1300)</f>
        <v>PODSUMOWANIE</v>
      </c>
      <c r="D235" s="15"/>
      <c r="E235" s="15"/>
      <c r="F235" s="15"/>
      <c r="G235" s="15"/>
      <c r="H235" s="15"/>
      <c r="I235" s="16"/>
      <c r="J235" s="16"/>
      <c r="K235" s="15"/>
      <c r="L235" s="15"/>
      <c r="M235" s="16"/>
      <c r="N235" s="16"/>
      <c r="O235" s="17"/>
      <c r="P235" s="17"/>
      <c r="Q235" s="18"/>
      <c r="R235" s="18"/>
      <c r="S235" s="18"/>
      <c r="U235" s="17"/>
      <c r="W235" s="31">
        <v>7</v>
      </c>
      <c r="X235" s="200" t="s">
        <v>1478</v>
      </c>
    </row>
    <row r="236" spans="2:24" s="19" customFormat="1" ht="12.75" customHeight="1">
      <c r="B236" s="14"/>
      <c r="C236" s="15"/>
      <c r="D236" s="15"/>
      <c r="E236" s="15"/>
      <c r="F236" s="15"/>
      <c r="G236" s="15"/>
      <c r="H236" s="15"/>
      <c r="I236" s="16"/>
      <c r="J236" s="16"/>
      <c r="K236" s="15"/>
      <c r="L236" s="15"/>
      <c r="M236" s="16"/>
      <c r="N236" s="16"/>
      <c r="O236" s="17"/>
      <c r="P236" s="17"/>
      <c r="Q236" s="18"/>
      <c r="R236" s="18"/>
      <c r="S236" s="18"/>
      <c r="U236" s="17"/>
    </row>
    <row r="237" spans="2:24" s="92" customFormat="1">
      <c r="B237" s="220"/>
      <c r="C237" s="183"/>
      <c r="D237" s="183"/>
      <c r="E237" s="183"/>
      <c r="F237" s="183"/>
      <c r="G237" s="183"/>
      <c r="H237" s="183"/>
      <c r="I237" s="180"/>
      <c r="J237" s="180"/>
      <c r="K237" s="183"/>
      <c r="L237" s="183"/>
      <c r="M237" s="180"/>
      <c r="N237" s="180"/>
      <c r="O237" s="221"/>
      <c r="P237" s="221"/>
      <c r="Q237" s="181"/>
      <c r="R237" s="181"/>
      <c r="S237" s="181"/>
    </row>
    <row r="238" spans="2:24" s="92" customFormat="1" ht="38.25" customHeight="1">
      <c r="B238" s="575" t="str">
        <f>CHOOSE(jezyk,n!A1481,n!B1481,n!C1481,n!D1477)</f>
        <v xml:space="preserve">Znane naszej spółce fakty, z których najistotniejsze zostały przedstawione w niniejszym sprawozdaniu, wskazują, że sytuacja spółki nie budzi obaw, co do funkcjonowania w dającej się przewidzieć przyszłości. </v>
      </c>
      <c r="C238" s="575"/>
      <c r="D238" s="575"/>
      <c r="E238" s="575"/>
      <c r="F238" s="575"/>
      <c r="G238" s="575"/>
      <c r="H238" s="575"/>
      <c r="I238" s="575"/>
      <c r="J238" s="575"/>
      <c r="K238" s="575"/>
      <c r="L238" s="575"/>
      <c r="M238" s="575"/>
      <c r="N238" s="575"/>
      <c r="O238" s="575"/>
      <c r="P238" s="575"/>
      <c r="Q238" s="575"/>
      <c r="R238" s="575"/>
      <c r="S238" s="575"/>
      <c r="T238" s="575"/>
      <c r="U238" s="575"/>
      <c r="V238" s="575"/>
    </row>
    <row r="239" spans="2:24" s="92" customFormat="1">
      <c r="B239" s="220"/>
      <c r="C239" s="183"/>
      <c r="D239" s="183"/>
      <c r="E239" s="183"/>
      <c r="F239" s="183"/>
      <c r="G239" s="183"/>
      <c r="H239" s="183"/>
      <c r="I239" s="180"/>
      <c r="J239" s="180"/>
      <c r="K239" s="183"/>
      <c r="L239" s="183"/>
      <c r="M239" s="180"/>
      <c r="N239" s="180"/>
      <c r="O239" s="221"/>
      <c r="P239" s="221"/>
      <c r="Q239" s="181"/>
      <c r="R239" s="181"/>
      <c r="S239" s="181"/>
    </row>
    <row r="240" spans="2:24" s="92" customFormat="1" ht="38.25" customHeight="1">
      <c r="B240" s="575" t="str">
        <f>CHOOSE(jezyk,n!A1482,n!B1482,n!C1482,n!D1478)</f>
        <v>--</v>
      </c>
      <c r="C240" s="575"/>
      <c r="D240" s="575"/>
      <c r="E240" s="575"/>
      <c r="F240" s="575"/>
      <c r="G240" s="575"/>
      <c r="H240" s="575"/>
      <c r="I240" s="575"/>
      <c r="J240" s="575"/>
      <c r="K240" s="575"/>
      <c r="L240" s="575"/>
      <c r="M240" s="575"/>
      <c r="N240" s="575"/>
      <c r="O240" s="575"/>
      <c r="P240" s="575"/>
      <c r="Q240" s="575"/>
      <c r="R240" s="575"/>
      <c r="S240" s="575"/>
      <c r="T240" s="575"/>
      <c r="U240" s="575"/>
      <c r="V240" s="575"/>
    </row>
    <row r="241" spans="2:22" s="92" customFormat="1" ht="14.25" customHeight="1">
      <c r="B241" s="222"/>
      <c r="C241" s="222"/>
      <c r="D241" s="222"/>
      <c r="E241" s="222"/>
      <c r="F241" s="222"/>
      <c r="G241" s="222"/>
      <c r="H241" s="222"/>
      <c r="I241" s="222"/>
      <c r="J241" s="222"/>
      <c r="K241" s="222"/>
      <c r="L241" s="222"/>
      <c r="M241" s="222"/>
      <c r="N241" s="222"/>
      <c r="O241" s="222"/>
      <c r="P241" s="222"/>
      <c r="Q241" s="222"/>
      <c r="R241" s="222"/>
      <c r="S241" s="222"/>
      <c r="T241" s="222"/>
      <c r="U241" s="222"/>
      <c r="V241" s="222"/>
    </row>
    <row r="242" spans="2:22" s="92" customFormat="1" ht="14.25" customHeight="1">
      <c r="B242" s="222"/>
      <c r="C242" s="222"/>
      <c r="D242" s="222"/>
      <c r="E242" s="222"/>
      <c r="F242" s="222"/>
      <c r="G242" s="222"/>
      <c r="H242" s="222"/>
      <c r="I242" s="222"/>
      <c r="J242" s="222"/>
      <c r="K242" s="222"/>
      <c r="L242" s="222"/>
      <c r="M242" s="222"/>
      <c r="N242" s="222"/>
      <c r="O242" s="222"/>
      <c r="P242" s="222"/>
      <c r="Q242" s="222"/>
      <c r="R242" s="222"/>
      <c r="S242" s="222"/>
      <c r="T242" s="222"/>
      <c r="U242" s="222"/>
      <c r="V242" s="222"/>
    </row>
    <row r="243" spans="2:22" s="92" customFormat="1" ht="14.25" customHeight="1">
      <c r="B243" s="222"/>
      <c r="C243" s="222"/>
      <c r="D243" s="222"/>
      <c r="E243" s="222"/>
      <c r="F243" s="222"/>
      <c r="G243" s="222"/>
      <c r="H243" s="222"/>
      <c r="I243" s="222"/>
      <c r="J243" s="222"/>
      <c r="K243" s="222"/>
      <c r="L243" s="222"/>
      <c r="M243" s="222"/>
      <c r="N243" s="222"/>
      <c r="O243" s="222"/>
      <c r="P243" s="222"/>
      <c r="Q243" s="222"/>
      <c r="R243" s="222"/>
      <c r="S243" s="222"/>
      <c r="T243" s="222"/>
      <c r="U243" s="222"/>
      <c r="V243" s="222"/>
    </row>
    <row r="244" spans="2:22" s="92" customFormat="1">
      <c r="B244" s="542" t="str">
        <f>GA!D20 &amp;", " &amp;GA!D52</f>
        <v>Warszawa, 14.03.2025</v>
      </c>
      <c r="C244" s="542"/>
      <c r="D244" s="542"/>
      <c r="E244" s="542"/>
      <c r="F244" s="542"/>
      <c r="G244" s="542"/>
      <c r="H244" s="542"/>
      <c r="I244" s="542"/>
      <c r="J244" s="223"/>
      <c r="K244" s="224"/>
      <c r="L244" s="224"/>
      <c r="M244" s="223"/>
      <c r="N244" s="223"/>
      <c r="O244" s="49"/>
      <c r="P244" s="49"/>
      <c r="Q244" s="49"/>
      <c r="R244" s="49"/>
      <c r="S244" s="49"/>
      <c r="T244" s="49"/>
      <c r="U244" s="49"/>
      <c r="V244" s="49"/>
    </row>
    <row r="245" spans="2:22" s="92" customFormat="1">
      <c r="B245" s="225"/>
      <c r="C245" s="224"/>
      <c r="D245" s="224"/>
      <c r="E245" s="224"/>
      <c r="F245" s="224"/>
      <c r="G245" s="224"/>
      <c r="H245" s="224"/>
      <c r="I245" s="223"/>
      <c r="J245" s="223"/>
      <c r="K245" s="224"/>
      <c r="L245" s="224"/>
      <c r="M245" s="223"/>
      <c r="N245" s="223"/>
      <c r="O245" s="49"/>
      <c r="P245" s="49"/>
      <c r="Q245" s="49"/>
      <c r="R245" s="49"/>
      <c r="S245" s="49"/>
      <c r="T245" s="49"/>
      <c r="U245" s="49"/>
      <c r="V245" s="49"/>
    </row>
    <row r="246" spans="2:22" s="92" customFormat="1">
      <c r="B246" s="224" t="str">
        <f>nazwa_spolki</f>
        <v>Rhenus Digital Workforce Sp z o.o.</v>
      </c>
      <c r="C246" s="224"/>
      <c r="D246" s="224"/>
      <c r="E246" s="224"/>
      <c r="F246" s="224"/>
      <c r="G246" s="224"/>
      <c r="H246" s="224"/>
      <c r="I246" s="223"/>
      <c r="J246" s="223"/>
      <c r="K246" s="224"/>
      <c r="L246" s="226"/>
      <c r="M246" s="226"/>
      <c r="N246" s="226"/>
      <c r="O246" s="221"/>
      <c r="P246" s="224"/>
      <c r="Q246" s="226"/>
      <c r="R246" s="49"/>
      <c r="S246" s="49"/>
      <c r="T246" s="49"/>
      <c r="U246" s="49"/>
      <c r="V246" s="49"/>
    </row>
    <row r="247" spans="2:22" s="92" customFormat="1">
      <c r="B247" s="225"/>
      <c r="C247" s="224"/>
      <c r="D247" s="224"/>
      <c r="E247" s="224"/>
      <c r="F247" s="224"/>
      <c r="G247" s="224"/>
      <c r="H247" s="224"/>
      <c r="I247" s="223"/>
      <c r="J247" s="223"/>
      <c r="K247" s="224"/>
      <c r="L247" s="224"/>
      <c r="M247" s="223"/>
      <c r="N247" s="223"/>
      <c r="O247" s="49"/>
      <c r="P247" s="49"/>
      <c r="Q247" s="49"/>
      <c r="R247" s="49"/>
      <c r="S247" s="49"/>
      <c r="T247" s="49"/>
      <c r="U247" s="49"/>
      <c r="V247" s="49"/>
    </row>
    <row r="248" spans="2:22" s="92" customFormat="1">
      <c r="B248" s="225"/>
      <c r="C248" s="224"/>
      <c r="D248" s="224"/>
      <c r="E248" s="224"/>
      <c r="F248" s="224"/>
      <c r="G248" s="224"/>
      <c r="H248" s="224"/>
      <c r="I248" s="223"/>
      <c r="J248" s="223"/>
      <c r="K248" s="224"/>
      <c r="L248" s="224"/>
      <c r="M248" s="223"/>
      <c r="N248" s="223"/>
      <c r="O248" s="49"/>
      <c r="P248" s="49"/>
      <c r="Q248" s="49"/>
      <c r="R248" s="49"/>
      <c r="S248" s="49"/>
      <c r="T248" s="49"/>
      <c r="U248" s="49"/>
      <c r="V248" s="49"/>
    </row>
    <row r="249" spans="2:22" s="92" customFormat="1">
      <c r="B249" s="225"/>
      <c r="C249" s="224"/>
      <c r="D249" s="224"/>
      <c r="E249" s="224"/>
      <c r="F249" s="224"/>
      <c r="G249" s="224"/>
      <c r="H249" s="224"/>
      <c r="I249" s="223"/>
      <c r="J249" s="223"/>
      <c r="K249" s="224"/>
      <c r="L249" s="224"/>
      <c r="M249" s="223"/>
      <c r="N249" s="223"/>
      <c r="O249" s="49"/>
      <c r="P249" s="49"/>
      <c r="Q249" s="49"/>
      <c r="R249" s="49"/>
      <c r="S249" s="49"/>
      <c r="T249" s="49"/>
      <c r="U249" s="49"/>
      <c r="V249" s="49"/>
    </row>
    <row r="250" spans="2:22" s="92" customFormat="1">
      <c r="B250" s="533" t="s">
        <v>449</v>
      </c>
      <c r="C250" s="533"/>
      <c r="D250" s="533"/>
      <c r="E250" s="533"/>
      <c r="F250" s="533"/>
      <c r="G250" s="224"/>
      <c r="H250" s="224"/>
      <c r="I250" s="223"/>
      <c r="J250" s="223"/>
      <c r="K250" s="224"/>
      <c r="L250" s="224"/>
      <c r="M250" s="223"/>
      <c r="N250" s="223"/>
      <c r="O250" s="541"/>
      <c r="P250" s="541"/>
      <c r="Q250" s="541"/>
      <c r="R250" s="541"/>
      <c r="S250" s="541"/>
      <c r="T250" s="49"/>
      <c r="U250" s="49"/>
      <c r="V250" s="49"/>
    </row>
    <row r="251" spans="2:22" s="92" customFormat="1">
      <c r="B251" s="227" t="str">
        <f>CHOOSE(jezyk,n!A1483,n!B1483,n!C1483,n!D1479)</f>
        <v>Imię i nazwisko</v>
      </c>
      <c r="C251" s="228"/>
      <c r="D251" s="228"/>
      <c r="E251" s="228"/>
      <c r="F251" s="228"/>
      <c r="G251" s="224"/>
      <c r="H251" s="224"/>
      <c r="I251" s="223"/>
      <c r="J251" s="223"/>
      <c r="K251" s="224"/>
      <c r="L251" s="224"/>
      <c r="M251" s="223"/>
      <c r="N251" s="223"/>
      <c r="O251" s="41"/>
      <c r="P251" s="41"/>
      <c r="Q251" s="49"/>
      <c r="R251" s="49"/>
      <c r="S251" s="49"/>
      <c r="T251" s="49"/>
      <c r="U251" s="49"/>
      <c r="V251" s="49"/>
    </row>
    <row r="252" spans="2:22" s="92" customFormat="1">
      <c r="B252" s="227" t="str">
        <f>CHOOSE(jezyk,n!A1484,n!B1484,n!C1484,n!D1480)</f>
        <v>członek zarządu</v>
      </c>
      <c r="C252" s="228"/>
      <c r="D252" s="228"/>
      <c r="E252" s="228"/>
      <c r="F252" s="228"/>
      <c r="G252" s="224"/>
      <c r="H252" s="224"/>
      <c r="I252" s="223"/>
      <c r="J252" s="223"/>
      <c r="K252" s="224"/>
      <c r="L252" s="224"/>
      <c r="M252" s="223"/>
      <c r="N252" s="223"/>
      <c r="O252" s="41"/>
      <c r="P252" s="41"/>
      <c r="Q252" s="49"/>
      <c r="R252" s="49"/>
      <c r="S252" s="49"/>
      <c r="T252" s="49"/>
      <c r="U252" s="49"/>
      <c r="V252" s="49"/>
    </row>
  </sheetData>
  <dataConsolidate/>
  <mergeCells count="57">
    <mergeCell ref="C180:V180"/>
    <mergeCell ref="B166:V166"/>
    <mergeCell ref="B224:V224"/>
    <mergeCell ref="B226:V226"/>
    <mergeCell ref="B232:V232"/>
    <mergeCell ref="B205:V205"/>
    <mergeCell ref="B185:V185"/>
    <mergeCell ref="B203:V203"/>
    <mergeCell ref="B192:V192"/>
    <mergeCell ref="C199:V200"/>
    <mergeCell ref="C206:V206"/>
    <mergeCell ref="C90:V90"/>
    <mergeCell ref="C92:V92"/>
    <mergeCell ref="D123:S123"/>
    <mergeCell ref="D121:S121"/>
    <mergeCell ref="B250:F250"/>
    <mergeCell ref="O250:S250"/>
    <mergeCell ref="B244:I244"/>
    <mergeCell ref="B240:V240"/>
    <mergeCell ref="B194:V194"/>
    <mergeCell ref="B238:V238"/>
    <mergeCell ref="B196:V196"/>
    <mergeCell ref="B202:V202"/>
    <mergeCell ref="B213:V213"/>
    <mergeCell ref="B215:V215"/>
    <mergeCell ref="B217:V217"/>
    <mergeCell ref="B223:V223"/>
    <mergeCell ref="B159:V159"/>
    <mergeCell ref="D129:S129"/>
    <mergeCell ref="B157:V157"/>
    <mergeCell ref="B155:V155"/>
    <mergeCell ref="D125:S125"/>
    <mergeCell ref="D127:S127"/>
    <mergeCell ref="D137:S137"/>
    <mergeCell ref="D140:S140"/>
    <mergeCell ref="D143:S143"/>
    <mergeCell ref="X64:AM64"/>
    <mergeCell ref="B130:V130"/>
    <mergeCell ref="D133:S133"/>
    <mergeCell ref="D136:S136"/>
    <mergeCell ref="D142:S142"/>
    <mergeCell ref="C86:V86"/>
    <mergeCell ref="E108:M108"/>
    <mergeCell ref="E110:M110"/>
    <mergeCell ref="D117:S117"/>
    <mergeCell ref="E98:M98"/>
    <mergeCell ref="E106:M106"/>
    <mergeCell ref="E100:M100"/>
    <mergeCell ref="C82:V82"/>
    <mergeCell ref="D139:S139"/>
    <mergeCell ref="D119:S119"/>
    <mergeCell ref="D134:S134"/>
    <mergeCell ref="B1:V1"/>
    <mergeCell ref="H21:S21"/>
    <mergeCell ref="H22:S22"/>
    <mergeCell ref="H23:S23"/>
    <mergeCell ref="B47:F47"/>
  </mergeCells>
  <phoneticPr fontId="31" type="noConversion"/>
  <dataValidations xWindow="755" yWindow="595" count="1">
    <dataValidation type="list" allowBlank="1" showInputMessage="1" showErrorMessage="1" sqref="W187" xr:uid="{00000000-0002-0000-2000-000000000000}">
      <formula1>"tak,nie"</formula1>
    </dataValidation>
  </dataValidations>
  <hyperlinks>
    <hyperlink ref="B1:V1" location="'spis treści'!A1" display="SPIS TREŚCI" xr:uid="{00000000-0004-0000-2000-000000000000}"/>
    <hyperlink ref="D58:N58" location="'SPRAWOZDANIE S.A.'!A155" display="'SPRAWOZDANIE S.A.'!A155" xr:uid="{00000000-0004-0000-2000-000001000000}"/>
    <hyperlink ref="D60:N60" location="'SPRAWOZDANIE S.A.'!A174" display="'SPRAWOZDANIE S.A.'!A174" xr:uid="{00000000-0004-0000-2000-000002000000}"/>
    <hyperlink ref="D62" location="'SPRAWOZDANIE S.A.'!A473" display="'SPRAWOZDANIE S.A.'!A473" xr:uid="{00000000-0004-0000-2000-000003000000}"/>
    <hyperlink ref="D72:N72" location="'SPRAWOZDANIE S.A.'!A497" display="'SPRAWOZDANIE S.A.'!A497" xr:uid="{00000000-0004-0000-2000-000004000000}"/>
    <hyperlink ref="D70:N70" location="'SPRAWOZDANIE S.A.'!A489" display="'SPRAWOZDANIE S.A.'!A489" xr:uid="{00000000-0004-0000-2000-000005000000}"/>
    <hyperlink ref="D70:M70" location="'SPRAWOZDANIE S.A.'!A229" display="'SPRAWOZDANIE S.A.'!A229" xr:uid="{00000000-0004-0000-2000-000006000000}"/>
    <hyperlink ref="D56:H56" location="'SPRAWOZDANIE S.A.'!A144" display="'SPRAWOZDANIE S.A.'!A144" xr:uid="{00000000-0004-0000-2000-000007000000}"/>
    <hyperlink ref="D62:S62" location="'SPRAWOZDANIE S.A.'!A481" display="'SPRAWOZDANIE S.A.'!A481" xr:uid="{00000000-0004-0000-2000-000008000000}"/>
    <hyperlink ref="D66" location="'SPRAWOZDANIE S.A.'!A501" display="WAŻNIEJSZE OSIĄGNIĘCIA W DZIEDZINIE BADAŃ I ROZWOJU" xr:uid="{00000000-0004-0000-2000-000009000000}"/>
    <hyperlink ref="D68" location="'SPRAWOZDANIE S.A.'!A511" display="INFORMACJE O NABYCIU UDZIAŁÓW (AKCJI) WŁASNYCH" xr:uid="{00000000-0004-0000-2000-00000A000000}"/>
    <hyperlink ref="D72:M72" location="'SPRAWOZDANIE S.A.'!A235" display="'SPRAWOZDANIE S.A.'!A235" xr:uid="{00000000-0004-0000-2000-00000B000000}"/>
    <hyperlink ref="D54:M54" location="'SPRAWOZDANIE S.A.'!A75" display="'SPRAWOZDANIE S.A.'!A75" xr:uid="{00000000-0004-0000-2000-00000C000000}"/>
    <hyperlink ref="D56" location="'SPRAWOZDANIE S.A.'!A152" display="'SPRAWOZDANIE S.A.'!A152" xr:uid="{00000000-0004-0000-2000-00000D000000}"/>
    <hyperlink ref="D58:M58" location="'SPRAWOZDANIE S.A.'!A163" display="'SPRAWOZDANIE S.A.'!A163" xr:uid="{00000000-0004-0000-2000-00000E000000}"/>
    <hyperlink ref="D60:M60" location="'SPRAWOZDANIE S.A.'!A182" display="'SPRAWOZDANIE S.A.'!A182" xr:uid="{00000000-0004-0000-2000-00000F000000}"/>
    <hyperlink ref="D62:M62" location="'SPRAWOZDANIE S.A.'!A189" display="'SPRAWOZDANIE S.A.'!A189" xr:uid="{00000000-0004-0000-2000-000010000000}"/>
    <hyperlink ref="D64:S64" location="'SPRAWOZDANIE S.A.'!A199" display="'SPRAWOZDANIE S.A.'!A199" xr:uid="{00000000-0004-0000-2000-000011000000}"/>
    <hyperlink ref="D66:S66" location="'SPRAWOZDANIE S.A.'!A209" display="'SPRAWOZDANIE S.A.'!A209" xr:uid="{00000000-0004-0000-2000-000012000000}"/>
    <hyperlink ref="D68:S68" location="'SPRAWOZDANIE S.A.'!A219" display="'SPRAWOZDANIE S.A.'!A219" xr:uid="{00000000-0004-0000-2000-000013000000}"/>
  </hyperlinks>
  <pageMargins left="0.75" right="0.75" top="1" bottom="1" header="0.5" footer="0.5"/>
  <pageSetup paperSize="9" orientation="portrait" r:id="rId1"/>
  <headerFooter alignWithMargins="0"/>
  <rowBreaks count="6" manualBreakCount="6">
    <brk id="46" max="16383" man="1"/>
    <brk id="74" max="16383" man="1"/>
    <brk id="112" max="16383" man="1"/>
    <brk id="151" max="16383" man="1"/>
    <brk id="198" max="16383" man="1"/>
    <brk id="2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53"/>
  <dimension ref="A1:J1989"/>
  <sheetViews>
    <sheetView topLeftCell="A130" workbookViewId="0">
      <selection activeCell="E146" sqref="E146"/>
    </sheetView>
  </sheetViews>
  <sheetFormatPr defaultColWidth="9.140625" defaultRowHeight="15"/>
  <cols>
    <col min="1" max="1" width="14.7109375" style="400" customWidth="1"/>
    <col min="2" max="2" width="11" style="400" customWidth="1"/>
    <col min="3" max="3" width="23.85546875" style="400" customWidth="1"/>
    <col min="4" max="4" width="19.5703125" style="400" bestFit="1" customWidth="1"/>
    <col min="5" max="5" width="49.7109375" style="400" bestFit="1" customWidth="1"/>
    <col min="6" max="6" width="13.28515625" style="400" bestFit="1" customWidth="1"/>
    <col min="7" max="7" width="20.7109375" style="400" bestFit="1" customWidth="1"/>
    <col min="8" max="8" width="11.7109375" bestFit="1" customWidth="1"/>
    <col min="9" max="9" width="9.140625" style="400"/>
    <col min="10" max="10" width="11.42578125" style="400" bestFit="1" customWidth="1"/>
    <col min="11" max="16384" width="9.140625" style="400"/>
  </cols>
  <sheetData>
    <row r="1" spans="1:10">
      <c r="A1" s="397" t="s">
        <v>7050</v>
      </c>
      <c r="B1" s="397" t="s">
        <v>7051</v>
      </c>
      <c r="C1" s="397" t="s">
        <v>7052</v>
      </c>
      <c r="D1" s="397" t="s">
        <v>7053</v>
      </c>
      <c r="E1" s="398" t="s">
        <v>7054</v>
      </c>
      <c r="F1" s="399" t="s">
        <v>7055</v>
      </c>
      <c r="G1" s="397" t="s">
        <v>7056</v>
      </c>
    </row>
    <row r="2" spans="1:10">
      <c r="B2" s="327" t="s">
        <v>7057</v>
      </c>
      <c r="C2" s="327" t="s">
        <v>7058</v>
      </c>
      <c r="D2" s="327" t="s">
        <v>7059</v>
      </c>
      <c r="E2" s="327"/>
      <c r="G2" s="400">
        <v>8</v>
      </c>
    </row>
    <row r="3" spans="1:10">
      <c r="A3" s="400" t="str">
        <f>dzbo</f>
        <v>19.10.2023</v>
      </c>
      <c r="B3" s="327" t="s">
        <v>7060</v>
      </c>
      <c r="C3" s="327" t="s">
        <v>7058</v>
      </c>
      <c r="D3" s="327" t="s">
        <v>7061</v>
      </c>
      <c r="E3" s="401" t="s">
        <v>7062</v>
      </c>
      <c r="F3" s="400" t="str">
        <f t="shared" ref="F3:F48" si="0">IF(B3="Parent","",IF(B3="Data",TEXT(A3,"rrrr-mm-dd"),IF(A3="","",IF(A3="",IF(AND(B3="Kwota",E3&lt;&gt;0),A3,""),A3))))</f>
        <v>2023-10-19</v>
      </c>
      <c r="G3" s="400">
        <v>9</v>
      </c>
    </row>
    <row r="4" spans="1:10">
      <c r="A4" s="400" t="str">
        <f>dzb</f>
        <v>31.12.2024</v>
      </c>
      <c r="B4" s="327" t="s">
        <v>7060</v>
      </c>
      <c r="C4" s="327" t="s">
        <v>7058</v>
      </c>
      <c r="D4" s="327" t="s">
        <v>7063</v>
      </c>
      <c r="E4" s="401" t="s">
        <v>7064</v>
      </c>
      <c r="F4" s="400" t="str">
        <f t="shared" si="0"/>
        <v>2024-12-31</v>
      </c>
      <c r="G4" s="400">
        <v>10</v>
      </c>
    </row>
    <row r="5" spans="1:10">
      <c r="A5" s="400" t="str">
        <f>datrap</f>
        <v>14.03.2025</v>
      </c>
      <c r="B5" s="327" t="s">
        <v>7060</v>
      </c>
      <c r="C5" s="327" t="s">
        <v>7058</v>
      </c>
      <c r="D5" s="327" t="s">
        <v>7065</v>
      </c>
      <c r="E5" s="401" t="s">
        <v>7066</v>
      </c>
      <c r="F5" s="400" t="str">
        <f t="shared" si="0"/>
        <v>2025-03-14</v>
      </c>
      <c r="G5" s="400">
        <v>11</v>
      </c>
    </row>
    <row r="6" spans="1:10" ht="15.75">
      <c r="A6" s="400" t="s">
        <v>8668</v>
      </c>
      <c r="B6" s="327" t="s">
        <v>7067</v>
      </c>
      <c r="C6" s="327" t="s">
        <v>7058</v>
      </c>
      <c r="D6" s="327" t="s">
        <v>7068</v>
      </c>
      <c r="E6" s="402" t="s">
        <v>7069</v>
      </c>
      <c r="F6" s="400" t="str">
        <f t="shared" si="0"/>
        <v>SprFinJednostkaInnaWZlotych</v>
      </c>
      <c r="G6" s="400">
        <v>12</v>
      </c>
    </row>
    <row r="7" spans="1:10" ht="15.75">
      <c r="A7" s="400">
        <v>1</v>
      </c>
      <c r="B7" s="403" t="s">
        <v>7067</v>
      </c>
      <c r="C7" s="403" t="s">
        <v>7058</v>
      </c>
      <c r="D7" s="403" t="s">
        <v>7070</v>
      </c>
      <c r="E7" s="404" t="s">
        <v>7071</v>
      </c>
      <c r="F7" s="400">
        <f t="shared" si="0"/>
        <v>1</v>
      </c>
      <c r="G7" s="400">
        <v>13</v>
      </c>
    </row>
    <row r="8" spans="1:10">
      <c r="A8" s="405"/>
      <c r="B8" s="403" t="s">
        <v>7057</v>
      </c>
      <c r="C8" s="403" t="s">
        <v>7072</v>
      </c>
      <c r="D8" s="403" t="s">
        <v>7059</v>
      </c>
      <c r="E8" s="403"/>
      <c r="F8" s="405" t="str">
        <f t="shared" si="0"/>
        <v/>
      </c>
      <c r="G8" s="405">
        <v>14</v>
      </c>
    </row>
    <row r="9" spans="1:10">
      <c r="A9" s="405"/>
      <c r="B9" s="403" t="s">
        <v>7057</v>
      </c>
      <c r="C9" s="403" t="s">
        <v>7073</v>
      </c>
      <c r="D9" s="403" t="s">
        <v>7059</v>
      </c>
      <c r="E9" s="403"/>
      <c r="F9" s="400" t="str">
        <f t="shared" si="0"/>
        <v/>
      </c>
      <c r="G9" s="403">
        <v>15</v>
      </c>
    </row>
    <row r="10" spans="1:10">
      <c r="B10" s="327" t="s">
        <v>7057</v>
      </c>
      <c r="C10" s="327" t="s">
        <v>7074</v>
      </c>
      <c r="D10" s="327" t="s">
        <v>7059</v>
      </c>
      <c r="E10" s="327"/>
      <c r="F10" s="400" t="str">
        <f t="shared" si="0"/>
        <v/>
      </c>
      <c r="G10" s="327">
        <v>16</v>
      </c>
      <c r="J10" s="405"/>
    </row>
    <row r="11" spans="1:10">
      <c r="B11" s="327" t="s">
        <v>7057</v>
      </c>
      <c r="C11" s="327" t="s">
        <v>7075</v>
      </c>
      <c r="D11" s="327" t="s">
        <v>7059</v>
      </c>
      <c r="E11" s="327"/>
      <c r="F11" s="400" t="str">
        <f t="shared" si="0"/>
        <v/>
      </c>
      <c r="G11" s="327">
        <v>17</v>
      </c>
    </row>
    <row r="12" spans="1:10">
      <c r="A12" s="406" t="e">
        <f>#REF!</f>
        <v>#REF!</v>
      </c>
      <c r="B12" s="327" t="s">
        <v>7067</v>
      </c>
      <c r="C12" s="327" t="s">
        <v>7075</v>
      </c>
      <c r="D12" s="327" t="s">
        <v>7076</v>
      </c>
      <c r="E12" s="401" t="s">
        <v>7077</v>
      </c>
      <c r="F12" s="400" t="e">
        <f t="shared" si="0"/>
        <v>#REF!</v>
      </c>
      <c r="G12" s="403">
        <v>18</v>
      </c>
    </row>
    <row r="13" spans="1:10">
      <c r="B13" s="327" t="s">
        <v>7057</v>
      </c>
      <c r="C13" s="327" t="s">
        <v>7078</v>
      </c>
      <c r="D13" s="327" t="s">
        <v>7059</v>
      </c>
      <c r="E13" s="327"/>
      <c r="F13" s="400" t="str">
        <f t="shared" si="0"/>
        <v/>
      </c>
      <c r="G13" s="327">
        <v>19</v>
      </c>
    </row>
    <row r="14" spans="1:10">
      <c r="A14" s="406" t="e">
        <f>#REF!</f>
        <v>#REF!</v>
      </c>
      <c r="B14" s="327" t="s">
        <v>7067</v>
      </c>
      <c r="C14" s="327" t="s">
        <v>7078</v>
      </c>
      <c r="D14" s="327" t="s">
        <v>7079</v>
      </c>
      <c r="E14" s="401" t="s">
        <v>7080</v>
      </c>
      <c r="F14" s="400" t="e">
        <f t="shared" si="0"/>
        <v>#REF!</v>
      </c>
      <c r="G14" s="327">
        <v>20</v>
      </c>
    </row>
    <row r="15" spans="1:10">
      <c r="A15" s="400" t="e">
        <f>#REF!</f>
        <v>#REF!</v>
      </c>
      <c r="B15" s="327" t="s">
        <v>7067</v>
      </c>
      <c r="C15" s="327" t="s">
        <v>7078</v>
      </c>
      <c r="D15" s="327" t="s">
        <v>7081</v>
      </c>
      <c r="E15" s="401" t="s">
        <v>7082</v>
      </c>
      <c r="F15" s="400" t="e">
        <f t="shared" si="0"/>
        <v>#REF!</v>
      </c>
      <c r="G15" s="327">
        <v>21</v>
      </c>
    </row>
    <row r="16" spans="1:10">
      <c r="A16" s="400" t="e">
        <f>#REF!</f>
        <v>#REF!</v>
      </c>
      <c r="B16" s="327" t="s">
        <v>7067</v>
      </c>
      <c r="C16" s="327" t="s">
        <v>7078</v>
      </c>
      <c r="D16" s="327" t="s">
        <v>7083</v>
      </c>
      <c r="E16" s="401" t="s">
        <v>7084</v>
      </c>
      <c r="F16" s="400" t="e">
        <f t="shared" si="0"/>
        <v>#REF!</v>
      </c>
      <c r="G16" s="327">
        <v>22</v>
      </c>
    </row>
    <row r="17" spans="1:7">
      <c r="A17" s="406" t="e">
        <f>#REF!</f>
        <v>#REF!</v>
      </c>
      <c r="B17" s="327" t="s">
        <v>7067</v>
      </c>
      <c r="C17" s="327" t="s">
        <v>7078</v>
      </c>
      <c r="D17" s="327" t="s">
        <v>7085</v>
      </c>
      <c r="E17" s="401" t="s">
        <v>7086</v>
      </c>
      <c r="F17" s="400" t="e">
        <f t="shared" si="0"/>
        <v>#REF!</v>
      </c>
      <c r="G17" s="327">
        <v>23</v>
      </c>
    </row>
    <row r="18" spans="1:7">
      <c r="B18" s="327" t="s">
        <v>7057</v>
      </c>
      <c r="C18" s="327" t="s">
        <v>7087</v>
      </c>
      <c r="D18" s="327" t="s">
        <v>7059</v>
      </c>
      <c r="E18" s="327"/>
      <c r="F18" s="400" t="str">
        <f t="shared" si="0"/>
        <v/>
      </c>
      <c r="G18" s="327">
        <v>24</v>
      </c>
    </row>
    <row r="19" spans="1:7">
      <c r="B19" s="327" t="s">
        <v>7057</v>
      </c>
      <c r="C19" s="327" t="s">
        <v>7088</v>
      </c>
      <c r="D19" s="327" t="s">
        <v>7059</v>
      </c>
      <c r="E19" s="327"/>
      <c r="F19" s="400" t="str">
        <f t="shared" si="0"/>
        <v/>
      </c>
      <c r="G19" s="327">
        <v>25</v>
      </c>
    </row>
    <row r="20" spans="1:7">
      <c r="B20" s="327" t="s">
        <v>7057</v>
      </c>
      <c r="C20" s="327" t="s">
        <v>7089</v>
      </c>
      <c r="D20" s="327" t="s">
        <v>7059</v>
      </c>
      <c r="E20" s="327"/>
      <c r="F20" s="400" t="str">
        <f t="shared" si="0"/>
        <v/>
      </c>
      <c r="G20" s="327">
        <v>26</v>
      </c>
    </row>
    <row r="21" spans="1:7">
      <c r="B21" s="327" t="s">
        <v>7057</v>
      </c>
      <c r="C21" s="327" t="s">
        <v>7090</v>
      </c>
      <c r="D21" s="327" t="s">
        <v>7059</v>
      </c>
      <c r="E21" s="327"/>
      <c r="F21" s="400" t="str">
        <f t="shared" si="0"/>
        <v/>
      </c>
      <c r="G21" s="327">
        <v>27</v>
      </c>
    </row>
    <row r="22" spans="1:7">
      <c r="B22" s="327" t="s">
        <v>7067</v>
      </c>
      <c r="C22" s="327" t="s">
        <v>7090</v>
      </c>
      <c r="D22" s="327" t="s">
        <v>7091</v>
      </c>
      <c r="E22" s="401" t="s">
        <v>7092</v>
      </c>
      <c r="F22" s="400" t="str">
        <f t="shared" si="0"/>
        <v/>
      </c>
      <c r="G22" s="327">
        <v>28</v>
      </c>
    </row>
    <row r="23" spans="1:7">
      <c r="A23" s="406" t="e">
        <f>#REF!</f>
        <v>#REF!</v>
      </c>
      <c r="B23" s="327" t="s">
        <v>7067</v>
      </c>
      <c r="C23" s="327" t="s">
        <v>7090</v>
      </c>
      <c r="D23" s="327" t="s">
        <v>7079</v>
      </c>
      <c r="E23" s="401" t="s">
        <v>7080</v>
      </c>
      <c r="F23" s="400" t="e">
        <f t="shared" si="0"/>
        <v>#REF!</v>
      </c>
      <c r="G23" s="327">
        <v>29</v>
      </c>
    </row>
    <row r="24" spans="1:7">
      <c r="A24" s="400" t="e">
        <f>#REF!</f>
        <v>#REF!</v>
      </c>
      <c r="B24" s="327" t="s">
        <v>7067</v>
      </c>
      <c r="C24" s="327" t="s">
        <v>7090</v>
      </c>
      <c r="D24" s="327" t="s">
        <v>7081</v>
      </c>
      <c r="E24" s="401" t="s">
        <v>7082</v>
      </c>
      <c r="F24" s="400" t="e">
        <f t="shared" si="0"/>
        <v>#REF!</v>
      </c>
      <c r="G24" s="327">
        <v>30</v>
      </c>
    </row>
    <row r="25" spans="1:7">
      <c r="A25" s="400" t="e">
        <f>#REF!</f>
        <v>#REF!</v>
      </c>
      <c r="B25" s="327" t="s">
        <v>7067</v>
      </c>
      <c r="C25" s="327" t="s">
        <v>7090</v>
      </c>
      <c r="D25" s="327" t="s">
        <v>7083</v>
      </c>
      <c r="E25" s="401" t="s">
        <v>7084</v>
      </c>
      <c r="F25" s="400" t="e">
        <f t="shared" si="0"/>
        <v>#REF!</v>
      </c>
      <c r="G25" s="327">
        <v>31</v>
      </c>
    </row>
    <row r="26" spans="1:7">
      <c r="A26" s="406" t="e">
        <f>#REF!</f>
        <v>#REF!</v>
      </c>
      <c r="B26" s="327" t="s">
        <v>7067</v>
      </c>
      <c r="C26" s="327" t="s">
        <v>7090</v>
      </c>
      <c r="D26" s="327" t="s">
        <v>7093</v>
      </c>
      <c r="E26" s="401" t="s">
        <v>7094</v>
      </c>
      <c r="F26" s="400" t="e">
        <f t="shared" si="0"/>
        <v>#REF!</v>
      </c>
      <c r="G26" s="327">
        <v>32</v>
      </c>
    </row>
    <row r="27" spans="1:7">
      <c r="A27" s="400" t="e">
        <f>#REF!</f>
        <v>#REF!</v>
      </c>
      <c r="B27" s="327" t="s">
        <v>7067</v>
      </c>
      <c r="C27" s="327" t="s">
        <v>7090</v>
      </c>
      <c r="D27" s="327" t="s">
        <v>7095</v>
      </c>
      <c r="E27" s="401" t="s">
        <v>7096</v>
      </c>
      <c r="F27" s="400" t="e">
        <f t="shared" si="0"/>
        <v>#REF!</v>
      </c>
      <c r="G27" s="327">
        <v>33</v>
      </c>
    </row>
    <row r="28" spans="1:7">
      <c r="B28" s="327" t="s">
        <v>7067</v>
      </c>
      <c r="C28" s="327" t="s">
        <v>7090</v>
      </c>
      <c r="D28" s="327" t="s">
        <v>7097</v>
      </c>
      <c r="E28" s="401" t="s">
        <v>7098</v>
      </c>
      <c r="F28" s="400" t="str">
        <f t="shared" si="0"/>
        <v/>
      </c>
      <c r="G28" s="327">
        <v>34</v>
      </c>
    </row>
    <row r="29" spans="1:7">
      <c r="A29" s="406" t="e">
        <f>#REF!</f>
        <v>#REF!</v>
      </c>
      <c r="B29" s="327" t="s">
        <v>7067</v>
      </c>
      <c r="C29" s="327" t="s">
        <v>7090</v>
      </c>
      <c r="D29" s="327" t="s">
        <v>7085</v>
      </c>
      <c r="E29" s="401" t="s">
        <v>7086</v>
      </c>
      <c r="F29" s="400" t="e">
        <f t="shared" si="0"/>
        <v>#REF!</v>
      </c>
      <c r="G29" s="327">
        <v>35</v>
      </c>
    </row>
    <row r="30" spans="1:7">
      <c r="A30" s="406" t="e">
        <f>#REF!</f>
        <v>#REF!</v>
      </c>
      <c r="B30" s="327" t="s">
        <v>7067</v>
      </c>
      <c r="C30" s="327" t="s">
        <v>7090</v>
      </c>
      <c r="D30" s="327" t="s">
        <v>7099</v>
      </c>
      <c r="E30" s="401" t="s">
        <v>7100</v>
      </c>
      <c r="F30" s="400" t="e">
        <f t="shared" si="0"/>
        <v>#REF!</v>
      </c>
      <c r="G30" s="327">
        <v>36</v>
      </c>
    </row>
    <row r="31" spans="1:7">
      <c r="A31" s="406" t="e">
        <f>#REF!</f>
        <v>#REF!</v>
      </c>
      <c r="B31" s="327" t="s">
        <v>7067</v>
      </c>
      <c r="C31" s="327" t="s">
        <v>7090</v>
      </c>
      <c r="D31" s="327" t="s">
        <v>7101</v>
      </c>
      <c r="E31" s="401" t="s">
        <v>7102</v>
      </c>
      <c r="F31" s="400" t="e">
        <f t="shared" si="0"/>
        <v>#REF!</v>
      </c>
      <c r="G31" s="327">
        <v>37</v>
      </c>
    </row>
    <row r="32" spans="1:7">
      <c r="B32" s="327" t="s">
        <v>7057</v>
      </c>
      <c r="C32" s="327" t="s">
        <v>7103</v>
      </c>
      <c r="D32" s="327" t="s">
        <v>7059</v>
      </c>
      <c r="E32" s="401"/>
      <c r="F32" s="400" t="str">
        <f t="shared" si="0"/>
        <v/>
      </c>
      <c r="G32" s="327">
        <v>38</v>
      </c>
    </row>
    <row r="33" spans="1:7">
      <c r="B33" s="327" t="s">
        <v>7057</v>
      </c>
      <c r="C33" s="327" t="s">
        <v>7104</v>
      </c>
      <c r="D33" s="327" t="s">
        <v>7059</v>
      </c>
      <c r="E33" s="401"/>
      <c r="F33" s="400" t="str">
        <f t="shared" si="0"/>
        <v/>
      </c>
      <c r="G33" s="327">
        <v>39</v>
      </c>
    </row>
    <row r="34" spans="1:7">
      <c r="A34" s="400" t="e">
        <f>IF(#REF!="","",#REF!)</f>
        <v>#REF!</v>
      </c>
      <c r="B34" s="327" t="s">
        <v>7067</v>
      </c>
      <c r="C34" s="327" t="s">
        <v>7104</v>
      </c>
      <c r="D34" s="327" t="s">
        <v>7091</v>
      </c>
      <c r="E34" s="401" t="s">
        <v>7105</v>
      </c>
      <c r="F34" s="400" t="e">
        <f t="shared" si="0"/>
        <v>#REF!</v>
      </c>
      <c r="G34" s="327">
        <v>40</v>
      </c>
    </row>
    <row r="35" spans="1:7">
      <c r="A35" s="400" t="e">
        <f>IF(#REF!="","",#REF!)</f>
        <v>#REF!</v>
      </c>
      <c r="B35" s="327" t="s">
        <v>7067</v>
      </c>
      <c r="C35" s="327" t="s">
        <v>7104</v>
      </c>
      <c r="D35" s="327" t="s">
        <v>7099</v>
      </c>
      <c r="E35" s="401" t="s">
        <v>7106</v>
      </c>
      <c r="F35" s="400" t="e">
        <f t="shared" si="0"/>
        <v>#REF!</v>
      </c>
      <c r="G35" s="327">
        <v>41</v>
      </c>
    </row>
    <row r="36" spans="1:7">
      <c r="A36" s="400" t="e">
        <f>IF(#REF!="","",#REF!)</f>
        <v>#REF!</v>
      </c>
      <c r="B36" s="327" t="s">
        <v>7067</v>
      </c>
      <c r="C36" s="327" t="s">
        <v>7104</v>
      </c>
      <c r="D36" s="327" t="s">
        <v>7085</v>
      </c>
      <c r="E36" s="401" t="s">
        <v>7086</v>
      </c>
      <c r="F36" s="400" t="e">
        <f t="shared" si="0"/>
        <v>#REF!</v>
      </c>
      <c r="G36" s="327">
        <v>42</v>
      </c>
    </row>
    <row r="37" spans="1:7">
      <c r="A37" s="400" t="e">
        <f>IF(#REF!="","",#REF!)</f>
        <v>#REF!</v>
      </c>
      <c r="B37" s="327" t="s">
        <v>7067</v>
      </c>
      <c r="C37" s="327" t="s">
        <v>7104</v>
      </c>
      <c r="D37" s="327" t="s">
        <v>7093</v>
      </c>
      <c r="E37" s="401" t="s">
        <v>7094</v>
      </c>
      <c r="F37" s="400" t="e">
        <f t="shared" si="0"/>
        <v>#REF!</v>
      </c>
      <c r="G37" s="327">
        <v>43</v>
      </c>
    </row>
    <row r="38" spans="1:7">
      <c r="A38" s="400" t="e">
        <f>IF(#REF!="","",#REF!)</f>
        <v>#REF!</v>
      </c>
      <c r="B38" s="327" t="s">
        <v>7067</v>
      </c>
      <c r="C38" s="327" t="s">
        <v>7104</v>
      </c>
      <c r="D38" s="327" t="s">
        <v>7095</v>
      </c>
      <c r="E38" s="401" t="s">
        <v>7107</v>
      </c>
      <c r="F38" s="400" t="e">
        <f t="shared" si="0"/>
        <v>#REF!</v>
      </c>
      <c r="G38" s="327">
        <v>44</v>
      </c>
    </row>
    <row r="39" spans="1:7">
      <c r="A39" s="400" t="e">
        <f>IF(#REF!="","",#REF!)</f>
        <v>#REF!</v>
      </c>
      <c r="B39" s="327" t="s">
        <v>7067</v>
      </c>
      <c r="C39" s="327" t="s">
        <v>7104</v>
      </c>
      <c r="D39" s="327" t="s">
        <v>7097</v>
      </c>
      <c r="E39" s="401" t="s">
        <v>7098</v>
      </c>
      <c r="F39" s="400" t="e">
        <f t="shared" si="0"/>
        <v>#REF!</v>
      </c>
      <c r="G39" s="327">
        <v>45</v>
      </c>
    </row>
    <row r="40" spans="1:7">
      <c r="B40" s="327" t="s">
        <v>7057</v>
      </c>
      <c r="C40" s="327" t="s">
        <v>7108</v>
      </c>
      <c r="D40" s="327" t="s">
        <v>7059</v>
      </c>
      <c r="E40" s="327"/>
      <c r="F40" s="400" t="str">
        <f t="shared" si="0"/>
        <v/>
      </c>
      <c r="G40" s="327">
        <v>46</v>
      </c>
    </row>
    <row r="41" spans="1:7">
      <c r="B41" s="327" t="s">
        <v>7057</v>
      </c>
      <c r="C41" s="327" t="s">
        <v>7109</v>
      </c>
      <c r="D41" s="327" t="s">
        <v>7059</v>
      </c>
      <c r="E41" s="327"/>
      <c r="F41" s="400" t="str">
        <f t="shared" si="0"/>
        <v/>
      </c>
      <c r="G41" s="327">
        <v>47</v>
      </c>
    </row>
    <row r="42" spans="1:7">
      <c r="B42" s="327" t="s">
        <v>7057</v>
      </c>
      <c r="C42" s="327" t="s">
        <v>7110</v>
      </c>
      <c r="D42" s="327" t="s">
        <v>7059</v>
      </c>
      <c r="E42" s="327"/>
      <c r="F42" s="400" t="str">
        <f t="shared" si="0"/>
        <v/>
      </c>
      <c r="G42" s="327">
        <v>48</v>
      </c>
    </row>
    <row r="43" spans="1:7">
      <c r="A43" s="400" t="e">
        <f>#REF!</f>
        <v>#REF!</v>
      </c>
      <c r="B43" s="327" t="s">
        <v>7067</v>
      </c>
      <c r="C43" s="327" t="s">
        <v>7110</v>
      </c>
      <c r="D43" s="327" t="s">
        <v>7111</v>
      </c>
      <c r="E43" s="327" t="s">
        <v>7112</v>
      </c>
      <c r="F43" s="400" t="e">
        <f t="shared" si="0"/>
        <v>#REF!</v>
      </c>
      <c r="G43" s="327">
        <v>49</v>
      </c>
    </row>
    <row r="44" spans="1:7">
      <c r="B44" s="327" t="s">
        <v>7057</v>
      </c>
      <c r="C44" s="327" t="s">
        <v>7113</v>
      </c>
      <c r="D44" s="327" t="s">
        <v>7059</v>
      </c>
      <c r="E44" s="327"/>
      <c r="F44" s="400" t="str">
        <f t="shared" si="0"/>
        <v/>
      </c>
      <c r="G44" s="327">
        <v>50</v>
      </c>
    </row>
    <row r="45" spans="1:7">
      <c r="A45" s="400" t="e">
        <f>#REF!</f>
        <v>#REF!</v>
      </c>
      <c r="B45" s="327" t="s">
        <v>7067</v>
      </c>
      <c r="C45" s="327" t="s">
        <v>7074</v>
      </c>
      <c r="D45" s="327" t="s">
        <v>7114</v>
      </c>
      <c r="E45" s="327" t="s">
        <v>7115</v>
      </c>
      <c r="F45" s="400" t="e">
        <f t="shared" si="0"/>
        <v>#REF!</v>
      </c>
      <c r="G45" s="327">
        <v>51</v>
      </c>
    </row>
    <row r="46" spans="1:7">
      <c r="A46" s="407" t="e">
        <f>RIGHT("0000000000"&amp;#REF!,10)</f>
        <v>#REF!</v>
      </c>
      <c r="B46" s="327" t="s">
        <v>7067</v>
      </c>
      <c r="C46" s="327" t="s">
        <v>7074</v>
      </c>
      <c r="D46" s="327" t="s">
        <v>7116</v>
      </c>
      <c r="E46" s="327" t="s">
        <v>7117</v>
      </c>
      <c r="F46" s="400" t="e">
        <f t="shared" si="0"/>
        <v>#REF!</v>
      </c>
      <c r="G46" s="327">
        <v>52</v>
      </c>
    </row>
    <row r="47" spans="1:7">
      <c r="B47" s="327" t="s">
        <v>7057</v>
      </c>
      <c r="C47" s="327" t="s">
        <v>7118</v>
      </c>
      <c r="D47" s="327" t="s">
        <v>7059</v>
      </c>
      <c r="E47" s="327"/>
      <c r="F47" s="400" t="str">
        <f t="shared" si="0"/>
        <v/>
      </c>
      <c r="G47" s="327">
        <v>53</v>
      </c>
    </row>
    <row r="48" spans="1:7">
      <c r="B48" s="327" t="s">
        <v>7057</v>
      </c>
      <c r="C48" s="327" t="s">
        <v>7119</v>
      </c>
      <c r="D48" s="327" t="s">
        <v>7059</v>
      </c>
      <c r="E48" s="327"/>
      <c r="F48" s="400" t="str">
        <f t="shared" si="0"/>
        <v/>
      </c>
      <c r="G48" s="327">
        <v>54</v>
      </c>
    </row>
    <row r="49" spans="1:7">
      <c r="A49" s="434" t="e">
        <f>IF(#REF!="","",#REF!)</f>
        <v>#REF!</v>
      </c>
      <c r="B49" s="327" t="s">
        <v>7060</v>
      </c>
      <c r="C49" s="327" t="s">
        <v>7119</v>
      </c>
      <c r="D49" s="327" t="s">
        <v>7120</v>
      </c>
      <c r="E49" s="327" t="s">
        <v>7121</v>
      </c>
      <c r="F49" s="400" t="e">
        <f t="shared" ref="F49:F55" si="1">IF(B49="Parent","",IF(B49="Data",TEXT(A49,"rrrr-mm-dd"),IF(A49="","",IF(A49="",IF(AND(B49="Kwota",E49&lt;&gt;0),A49,""),A49))))</f>
        <v>#REF!</v>
      </c>
      <c r="G49" s="327">
        <v>55</v>
      </c>
    </row>
    <row r="50" spans="1:7">
      <c r="A50" s="434" t="e">
        <f>IF(#REF!="","",#REF!)</f>
        <v>#REF!</v>
      </c>
      <c r="B50" s="327" t="s">
        <v>7060</v>
      </c>
      <c r="C50" s="327" t="s">
        <v>7119</v>
      </c>
      <c r="D50" s="327" t="s">
        <v>7122</v>
      </c>
      <c r="E50" s="327" t="s">
        <v>7123</v>
      </c>
      <c r="F50" s="400" t="e">
        <f t="shared" si="1"/>
        <v>#REF!</v>
      </c>
      <c r="G50" s="327">
        <v>56</v>
      </c>
    </row>
    <row r="51" spans="1:7">
      <c r="A51" s="434" t="e">
        <f>IF(GA!#REF!="opis",#REF!,"")</f>
        <v>#REF!</v>
      </c>
      <c r="B51" s="327" t="s">
        <v>7067</v>
      </c>
      <c r="C51" s="327" t="s">
        <v>7119</v>
      </c>
      <c r="D51" s="327" t="e">
        <f>IF(F50&lt;&gt;"","dtsf:DataDo","dtsf:DataDoOpis")</f>
        <v>#REF!</v>
      </c>
      <c r="E51" s="327" t="s">
        <v>7124</v>
      </c>
      <c r="F51" s="400" t="e">
        <f t="shared" si="1"/>
        <v>#REF!</v>
      </c>
      <c r="G51" s="327">
        <v>57</v>
      </c>
    </row>
    <row r="52" spans="1:7">
      <c r="B52" s="327" t="s">
        <v>7057</v>
      </c>
      <c r="C52" s="327" t="s">
        <v>7125</v>
      </c>
      <c r="D52" s="327" t="s">
        <v>7059</v>
      </c>
      <c r="E52" s="327"/>
      <c r="F52" s="400" t="str">
        <f t="shared" si="1"/>
        <v/>
      </c>
      <c r="G52" s="327">
        <v>58</v>
      </c>
    </row>
    <row r="53" spans="1:7">
      <c r="B53" s="400" t="s">
        <v>7057</v>
      </c>
      <c r="C53" s="400" t="s">
        <v>7126</v>
      </c>
      <c r="D53" s="400" t="s">
        <v>7059</v>
      </c>
      <c r="F53" s="400" t="str">
        <f t="shared" si="1"/>
        <v/>
      </c>
      <c r="G53" s="327">
        <v>59</v>
      </c>
    </row>
    <row r="54" spans="1:7">
      <c r="A54" s="400" t="str">
        <f>dzbo</f>
        <v>19.10.2023</v>
      </c>
      <c r="B54" s="400" t="s">
        <v>7060</v>
      </c>
      <c r="C54" s="400" t="s">
        <v>7126</v>
      </c>
      <c r="D54" s="400" t="s">
        <v>7120</v>
      </c>
      <c r="E54" s="400" t="s">
        <v>7062</v>
      </c>
      <c r="F54" s="400" t="str">
        <f t="shared" si="1"/>
        <v>2023-10-19</v>
      </c>
      <c r="G54" s="327">
        <v>60</v>
      </c>
    </row>
    <row r="55" spans="1:7">
      <c r="A55" s="400" t="str">
        <f>dzb</f>
        <v>31.12.2024</v>
      </c>
      <c r="B55" s="400" t="s">
        <v>7060</v>
      </c>
      <c r="C55" s="400" t="s">
        <v>7126</v>
      </c>
      <c r="D55" s="400" t="s">
        <v>7122</v>
      </c>
      <c r="E55" s="400" t="s">
        <v>7064</v>
      </c>
      <c r="F55" s="400" t="str">
        <f t="shared" si="1"/>
        <v>2024-12-31</v>
      </c>
      <c r="G55" s="327">
        <v>61</v>
      </c>
    </row>
    <row r="56" spans="1:7">
      <c r="A56" s="405"/>
      <c r="B56" s="405" t="s">
        <v>7057</v>
      </c>
      <c r="C56" s="405" t="s">
        <v>7127</v>
      </c>
      <c r="D56" s="405" t="s">
        <v>7059</v>
      </c>
      <c r="E56" s="405"/>
      <c r="F56" s="408" t="s">
        <v>7059</v>
      </c>
      <c r="G56" s="327">
        <v>62</v>
      </c>
    </row>
    <row r="57" spans="1:7">
      <c r="A57" s="409" t="e">
        <f>GA!#REF!</f>
        <v>#REF!</v>
      </c>
      <c r="B57" s="405" t="s">
        <v>7128</v>
      </c>
      <c r="C57" s="405" t="s">
        <v>7073</v>
      </c>
      <c r="D57" s="405" t="s">
        <v>7129</v>
      </c>
      <c r="E57" s="405" t="s">
        <v>7130</v>
      </c>
      <c r="F57" s="429" t="e">
        <f>IF(A57="tak","TRUE","FALSE")</f>
        <v>#REF!</v>
      </c>
      <c r="G57" s="327">
        <v>63</v>
      </c>
    </row>
    <row r="58" spans="1:7">
      <c r="A58" s="405"/>
      <c r="B58" s="405" t="s">
        <v>7057</v>
      </c>
      <c r="C58" s="405" t="s">
        <v>7131</v>
      </c>
      <c r="D58" s="405" t="s">
        <v>7059</v>
      </c>
      <c r="E58" s="405"/>
      <c r="F58" s="408"/>
      <c r="G58" s="327">
        <v>64</v>
      </c>
    </row>
    <row r="59" spans="1:7">
      <c r="A59" s="409" t="e">
        <f>GA!#REF!</f>
        <v>#REF!</v>
      </c>
      <c r="B59" s="405" t="s">
        <v>7128</v>
      </c>
      <c r="C59" s="405" t="s">
        <v>7131</v>
      </c>
      <c r="D59" s="405" t="s">
        <v>7132</v>
      </c>
      <c r="E59" s="405" t="s">
        <v>6867</v>
      </c>
      <c r="F59" s="429" t="e">
        <f>IF(A59="tak","TRUE","FALSE")</f>
        <v>#REF!</v>
      </c>
      <c r="G59" s="327">
        <v>65</v>
      </c>
    </row>
    <row r="60" spans="1:7">
      <c r="A60" s="409" t="e">
        <f>GA!#REF!</f>
        <v>#REF!</v>
      </c>
      <c r="B60" s="405" t="s">
        <v>7128</v>
      </c>
      <c r="C60" s="405" t="s">
        <v>7131</v>
      </c>
      <c r="D60" s="405" t="s">
        <v>7133</v>
      </c>
      <c r="E60" s="405" t="s">
        <v>7134</v>
      </c>
      <c r="F60" s="429" t="e">
        <f>IF(A60="tak","FALSE","TRUE")</f>
        <v>#REF!</v>
      </c>
      <c r="G60" s="327">
        <v>66</v>
      </c>
    </row>
    <row r="61" spans="1:7" ht="15" customHeight="1">
      <c r="A61" s="409"/>
      <c r="B61" s="405" t="s">
        <v>7067</v>
      </c>
      <c r="C61" s="405" t="s">
        <v>7131</v>
      </c>
      <c r="D61" s="405" t="s">
        <v>7135</v>
      </c>
      <c r="E61" s="405" t="s">
        <v>7136</v>
      </c>
      <c r="F61"/>
      <c r="G61" s="327">
        <v>67</v>
      </c>
    </row>
    <row r="62" spans="1:7">
      <c r="A62" s="405"/>
      <c r="B62" s="405" t="s">
        <v>7057</v>
      </c>
      <c r="C62" s="405" t="s">
        <v>7137</v>
      </c>
      <c r="D62" s="405" t="s">
        <v>7059</v>
      </c>
      <c r="E62" s="405"/>
      <c r="F62" s="428"/>
      <c r="G62" s="327">
        <v>68</v>
      </c>
    </row>
    <row r="63" spans="1:7">
      <c r="A63" s="405"/>
      <c r="B63" s="405" t="s">
        <v>7057</v>
      </c>
      <c r="C63" s="405" t="s">
        <v>7138</v>
      </c>
      <c r="D63" s="405" t="s">
        <v>7059</v>
      </c>
      <c r="E63" s="405"/>
      <c r="F63" s="428"/>
      <c r="G63" s="327">
        <v>69</v>
      </c>
    </row>
    <row r="64" spans="1:7">
      <c r="A64" s="409" t="str">
        <f>GA!F68</f>
        <v>nie</v>
      </c>
      <c r="B64" s="405" t="s">
        <v>7128</v>
      </c>
      <c r="C64" s="405" t="s">
        <v>7138</v>
      </c>
      <c r="D64" s="405" t="s">
        <v>7139</v>
      </c>
      <c r="E64" s="405" t="s">
        <v>7140</v>
      </c>
      <c r="F64" s="429" t="str">
        <f>IF(A64="tak","TRUE","FALSE")</f>
        <v>FALSE</v>
      </c>
      <c r="G64" s="327">
        <v>70</v>
      </c>
    </row>
    <row r="65" spans="1:10">
      <c r="A65" s="409">
        <f>GA!H68</f>
        <v>0</v>
      </c>
      <c r="B65" s="405" t="s">
        <v>7067</v>
      </c>
      <c r="C65" s="405" t="s">
        <v>7138</v>
      </c>
      <c r="D65" s="405" t="s">
        <v>7141</v>
      </c>
      <c r="E65" s="405" t="s">
        <v>7142</v>
      </c>
      <c r="F65" s="408" t="str">
        <f>IF(A65=0,"",#REF!)</f>
        <v/>
      </c>
      <c r="G65" s="327">
        <v>71</v>
      </c>
    </row>
    <row r="66" spans="1:10">
      <c r="A66" s="405"/>
      <c r="B66" s="405" t="s">
        <v>7057</v>
      </c>
      <c r="C66" s="405" t="s">
        <v>7143</v>
      </c>
      <c r="D66" s="405" t="s">
        <v>7059</v>
      </c>
      <c r="E66" s="405"/>
      <c r="F66" s="408" t="s">
        <v>7059</v>
      </c>
      <c r="G66" s="327">
        <v>72</v>
      </c>
    </row>
    <row r="67" spans="1:10">
      <c r="A67" s="405"/>
      <c r="B67" s="405" t="s">
        <v>7057</v>
      </c>
      <c r="C67" s="405" t="s">
        <v>7144</v>
      </c>
      <c r="D67" s="405" t="s">
        <v>7059</v>
      </c>
      <c r="E67" s="405"/>
      <c r="F67" s="408" t="s">
        <v>7059</v>
      </c>
      <c r="G67" s="327">
        <v>73</v>
      </c>
    </row>
    <row r="68" spans="1:10" ht="15" customHeight="1">
      <c r="A68" s="410"/>
      <c r="B68" s="405" t="s">
        <v>7067</v>
      </c>
      <c r="C68" s="405" t="s">
        <v>7144</v>
      </c>
      <c r="D68" s="405" t="s">
        <v>7145</v>
      </c>
      <c r="E68" s="411" t="s">
        <v>7146</v>
      </c>
      <c r="F68" s="427" t="str">
        <f>LEFT(H68,3500)</f>
        <v/>
      </c>
      <c r="G68" s="327">
        <v>74</v>
      </c>
      <c r="I68" s="400">
        <f>LEN(H68)</f>
        <v>0</v>
      </c>
      <c r="J68" s="400">
        <v>1</v>
      </c>
    </row>
    <row r="69" spans="1:10">
      <c r="A69" s="410"/>
      <c r="B69" s="405" t="s">
        <v>7067</v>
      </c>
      <c r="C69" s="405" t="s">
        <v>7144</v>
      </c>
      <c r="D69" s="405" t="s">
        <v>7145</v>
      </c>
      <c r="E69" s="411" t="s">
        <v>7146</v>
      </c>
      <c r="F69" s="408" t="str">
        <f>MID($H$68,J69,3500)</f>
        <v/>
      </c>
      <c r="G69" s="327">
        <v>75</v>
      </c>
      <c r="J69" s="412">
        <v>3501</v>
      </c>
    </row>
    <row r="70" spans="1:10">
      <c r="A70" s="410"/>
      <c r="B70" s="405" t="s">
        <v>7067</v>
      </c>
      <c r="C70" s="405" t="s">
        <v>7144</v>
      </c>
      <c r="D70" s="405" t="s">
        <v>7145</v>
      </c>
      <c r="E70" s="411" t="s">
        <v>7146</v>
      </c>
      <c r="F70" s="408" t="str">
        <f t="shared" ref="F70:F77" si="2">MID($H$68,J70,3500)</f>
        <v/>
      </c>
      <c r="G70" s="327">
        <v>76</v>
      </c>
      <c r="J70" s="412">
        <v>7001</v>
      </c>
    </row>
    <row r="71" spans="1:10" ht="15" customHeight="1">
      <c r="A71" s="410"/>
      <c r="B71" s="405" t="s">
        <v>7067</v>
      </c>
      <c r="C71" s="405" t="s">
        <v>7144</v>
      </c>
      <c r="D71" s="405" t="s">
        <v>7145</v>
      </c>
      <c r="E71" s="411" t="s">
        <v>7146</v>
      </c>
      <c r="F71" s="408" t="str">
        <f t="shared" si="2"/>
        <v/>
      </c>
      <c r="G71" s="327">
        <v>77</v>
      </c>
      <c r="J71" s="400">
        <f>J70+3500</f>
        <v>10501</v>
      </c>
    </row>
    <row r="72" spans="1:10" ht="15" customHeight="1">
      <c r="A72" s="410"/>
      <c r="B72" s="405" t="s">
        <v>7067</v>
      </c>
      <c r="C72" s="405" t="s">
        <v>7144</v>
      </c>
      <c r="D72" s="405" t="s">
        <v>7145</v>
      </c>
      <c r="E72" s="411" t="s">
        <v>7146</v>
      </c>
      <c r="F72" s="408" t="str">
        <f t="shared" si="2"/>
        <v/>
      </c>
      <c r="G72" s="327">
        <v>78</v>
      </c>
      <c r="J72" s="400">
        <f t="shared" ref="J72:J77" si="3">J71+3500</f>
        <v>14001</v>
      </c>
    </row>
    <row r="73" spans="1:10">
      <c r="A73" s="410"/>
      <c r="B73" s="405" t="s">
        <v>7067</v>
      </c>
      <c r="C73" s="405" t="s">
        <v>7144</v>
      </c>
      <c r="D73" s="405" t="s">
        <v>7145</v>
      </c>
      <c r="E73" s="411" t="s">
        <v>7146</v>
      </c>
      <c r="F73" s="408" t="str">
        <f t="shared" si="2"/>
        <v/>
      </c>
      <c r="G73" s="327">
        <v>79</v>
      </c>
      <c r="J73" s="400">
        <f t="shared" si="3"/>
        <v>17501</v>
      </c>
    </row>
    <row r="74" spans="1:10">
      <c r="A74" s="410"/>
      <c r="B74" s="405" t="s">
        <v>7067</v>
      </c>
      <c r="C74" s="405" t="s">
        <v>7144</v>
      </c>
      <c r="D74" s="405" t="s">
        <v>7145</v>
      </c>
      <c r="E74" s="411" t="s">
        <v>7146</v>
      </c>
      <c r="F74" s="408" t="str">
        <f t="shared" si="2"/>
        <v/>
      </c>
      <c r="G74" s="327">
        <v>80</v>
      </c>
      <c r="J74" s="400">
        <f t="shared" si="3"/>
        <v>21001</v>
      </c>
    </row>
    <row r="75" spans="1:10">
      <c r="A75" s="410"/>
      <c r="B75" s="405" t="s">
        <v>7067</v>
      </c>
      <c r="C75" s="405" t="s">
        <v>7144</v>
      </c>
      <c r="D75" s="405" t="s">
        <v>7145</v>
      </c>
      <c r="E75" s="411" t="s">
        <v>7146</v>
      </c>
      <c r="F75" s="408" t="str">
        <f t="shared" si="2"/>
        <v/>
      </c>
      <c r="G75" s="327">
        <v>81</v>
      </c>
      <c r="J75" s="400">
        <f t="shared" si="3"/>
        <v>24501</v>
      </c>
    </row>
    <row r="76" spans="1:10">
      <c r="A76" s="410"/>
      <c r="B76" s="405" t="s">
        <v>7067</v>
      </c>
      <c r="C76" s="405" t="s">
        <v>7144</v>
      </c>
      <c r="D76" s="405" t="s">
        <v>7145</v>
      </c>
      <c r="E76" s="411" t="s">
        <v>7146</v>
      </c>
      <c r="F76" s="408" t="str">
        <f t="shared" si="2"/>
        <v/>
      </c>
      <c r="G76" s="327">
        <v>82</v>
      </c>
      <c r="J76" s="400">
        <f t="shared" si="3"/>
        <v>28001</v>
      </c>
    </row>
    <row r="77" spans="1:10">
      <c r="A77" s="410"/>
      <c r="B77" s="405" t="s">
        <v>7067</v>
      </c>
      <c r="C77" s="405" t="s">
        <v>7144</v>
      </c>
      <c r="D77" s="405" t="s">
        <v>7145</v>
      </c>
      <c r="E77" s="411" t="s">
        <v>7146</v>
      </c>
      <c r="F77" s="408" t="str">
        <f t="shared" si="2"/>
        <v/>
      </c>
      <c r="G77" s="327">
        <v>83</v>
      </c>
      <c r="J77" s="400">
        <f t="shared" si="3"/>
        <v>31501</v>
      </c>
    </row>
    <row r="78" spans="1:10" ht="15" customHeight="1">
      <c r="A78" s="410"/>
      <c r="B78" s="405" t="s">
        <v>7067</v>
      </c>
      <c r="C78" s="405" t="s">
        <v>7144</v>
      </c>
      <c r="D78" s="405" t="s">
        <v>7147</v>
      </c>
      <c r="E78" s="411" t="s">
        <v>7148</v>
      </c>
      <c r="F78" s="408" t="str">
        <f>LEFT(H78,3500)</f>
        <v/>
      </c>
      <c r="G78" s="327">
        <v>84</v>
      </c>
      <c r="J78" s="400">
        <v>1</v>
      </c>
    </row>
    <row r="79" spans="1:10">
      <c r="A79" s="410"/>
      <c r="B79" s="405" t="s">
        <v>7067</v>
      </c>
      <c r="C79" s="405" t="s">
        <v>7144</v>
      </c>
      <c r="D79" s="405" t="s">
        <v>7147</v>
      </c>
      <c r="E79" s="411" t="s">
        <v>7148</v>
      </c>
      <c r="F79" s="408" t="str">
        <f>MID($H$78,J79,3500)</f>
        <v/>
      </c>
      <c r="G79" s="327">
        <v>85</v>
      </c>
      <c r="J79" s="412">
        <v>3501</v>
      </c>
    </row>
    <row r="80" spans="1:10">
      <c r="A80" s="410"/>
      <c r="B80" s="405" t="s">
        <v>7067</v>
      </c>
      <c r="C80" s="405" t="s">
        <v>7144</v>
      </c>
      <c r="D80" s="405" t="s">
        <v>7147</v>
      </c>
      <c r="E80" s="411" t="s">
        <v>7148</v>
      </c>
      <c r="F80" s="408" t="str">
        <f t="shared" ref="F80:F86" si="4">MID($H$78,J80,3500)</f>
        <v/>
      </c>
      <c r="G80" s="327">
        <v>86</v>
      </c>
      <c r="J80" s="412">
        <v>7001</v>
      </c>
    </row>
    <row r="81" spans="1:10">
      <c r="A81" s="410"/>
      <c r="B81" s="405" t="s">
        <v>7067</v>
      </c>
      <c r="C81" s="405" t="s">
        <v>7144</v>
      </c>
      <c r="D81" s="405" t="s">
        <v>7147</v>
      </c>
      <c r="E81" s="411" t="s">
        <v>7148</v>
      </c>
      <c r="F81" s="408" t="str">
        <f t="shared" si="4"/>
        <v/>
      </c>
      <c r="G81" s="327">
        <v>87</v>
      </c>
      <c r="J81" s="400">
        <f>J80+3500</f>
        <v>10501</v>
      </c>
    </row>
    <row r="82" spans="1:10">
      <c r="A82" s="410"/>
      <c r="B82" s="405" t="s">
        <v>7067</v>
      </c>
      <c r="C82" s="405" t="s">
        <v>7144</v>
      </c>
      <c r="D82" s="405" t="s">
        <v>7147</v>
      </c>
      <c r="E82" s="411" t="s">
        <v>7148</v>
      </c>
      <c r="F82" s="408" t="str">
        <f t="shared" si="4"/>
        <v/>
      </c>
      <c r="G82" s="327">
        <v>88</v>
      </c>
      <c r="J82" s="400">
        <f t="shared" ref="J82:J87" si="5">J81+3500</f>
        <v>14001</v>
      </c>
    </row>
    <row r="83" spans="1:10">
      <c r="A83" s="410"/>
      <c r="B83" s="405" t="s">
        <v>7067</v>
      </c>
      <c r="C83" s="405" t="s">
        <v>7144</v>
      </c>
      <c r="D83" s="405" t="s">
        <v>7147</v>
      </c>
      <c r="E83" s="411" t="s">
        <v>7148</v>
      </c>
      <c r="F83" s="408" t="str">
        <f t="shared" si="4"/>
        <v/>
      </c>
      <c r="G83" s="327">
        <v>89</v>
      </c>
      <c r="J83" s="400">
        <f t="shared" si="5"/>
        <v>17501</v>
      </c>
    </row>
    <row r="84" spans="1:10">
      <c r="A84" s="410"/>
      <c r="B84" s="405" t="s">
        <v>7067</v>
      </c>
      <c r="C84" s="405" t="s">
        <v>7144</v>
      </c>
      <c r="D84" s="405" t="s">
        <v>7147</v>
      </c>
      <c r="E84" s="411" t="s">
        <v>7148</v>
      </c>
      <c r="F84" s="408" t="str">
        <f t="shared" si="4"/>
        <v/>
      </c>
      <c r="G84" s="327">
        <v>90</v>
      </c>
      <c r="J84" s="400">
        <f t="shared" si="5"/>
        <v>21001</v>
      </c>
    </row>
    <row r="85" spans="1:10">
      <c r="A85" s="410"/>
      <c r="B85" s="405" t="s">
        <v>7067</v>
      </c>
      <c r="C85" s="405" t="s">
        <v>7144</v>
      </c>
      <c r="D85" s="405" t="s">
        <v>7147</v>
      </c>
      <c r="E85" s="411" t="s">
        <v>7148</v>
      </c>
      <c r="F85" s="408" t="str">
        <f t="shared" si="4"/>
        <v/>
      </c>
      <c r="G85" s="327">
        <v>91</v>
      </c>
      <c r="J85" s="400">
        <f t="shared" si="5"/>
        <v>24501</v>
      </c>
    </row>
    <row r="86" spans="1:10">
      <c r="A86" s="410"/>
      <c r="B86" s="405" t="s">
        <v>7067</v>
      </c>
      <c r="C86" s="405" t="s">
        <v>7144</v>
      </c>
      <c r="D86" s="405" t="s">
        <v>7147</v>
      </c>
      <c r="E86" s="411" t="s">
        <v>7148</v>
      </c>
      <c r="F86" s="408" t="str">
        <f t="shared" si="4"/>
        <v/>
      </c>
      <c r="G86" s="327">
        <v>92</v>
      </c>
      <c r="J86" s="400">
        <f t="shared" si="5"/>
        <v>28001</v>
      </c>
    </row>
    <row r="87" spans="1:10">
      <c r="A87" s="410"/>
      <c r="B87" s="405" t="s">
        <v>7067</v>
      </c>
      <c r="C87" s="405" t="s">
        <v>7144</v>
      </c>
      <c r="D87" s="405" t="s">
        <v>7147</v>
      </c>
      <c r="E87" s="411" t="s">
        <v>7148</v>
      </c>
      <c r="F87" s="408" t="str">
        <f>MID($H$78,J87,3500)</f>
        <v/>
      </c>
      <c r="G87" s="327">
        <v>93</v>
      </c>
      <c r="J87" s="400">
        <f t="shared" si="5"/>
        <v>31501</v>
      </c>
    </row>
    <row r="88" spans="1:10" ht="15" customHeight="1">
      <c r="A88" s="410"/>
      <c r="B88" s="405" t="s">
        <v>7067</v>
      </c>
      <c r="C88" s="405" t="s">
        <v>7144</v>
      </c>
      <c r="D88" s="405" t="s">
        <v>7149</v>
      </c>
      <c r="E88" s="411" t="s">
        <v>7150</v>
      </c>
      <c r="F88" s="408" t="str">
        <f>LEFT(H88,3500)</f>
        <v/>
      </c>
      <c r="G88" s="327">
        <v>94</v>
      </c>
      <c r="J88" s="400">
        <v>1</v>
      </c>
    </row>
    <row r="89" spans="1:10">
      <c r="A89" s="410"/>
      <c r="B89" s="405" t="s">
        <v>7067</v>
      </c>
      <c r="C89" s="405" t="s">
        <v>7144</v>
      </c>
      <c r="D89" s="405" t="s">
        <v>7149</v>
      </c>
      <c r="E89" s="411" t="s">
        <v>7150</v>
      </c>
      <c r="F89" s="408" t="str">
        <f>MID($H$88,J89,3500)</f>
        <v/>
      </c>
      <c r="G89" s="327">
        <v>95</v>
      </c>
      <c r="J89" s="412">
        <v>3501</v>
      </c>
    </row>
    <row r="90" spans="1:10">
      <c r="A90" s="410"/>
      <c r="B90" s="405" t="s">
        <v>7067</v>
      </c>
      <c r="C90" s="405" t="s">
        <v>7144</v>
      </c>
      <c r="D90" s="405" t="s">
        <v>7149</v>
      </c>
      <c r="E90" s="411" t="s">
        <v>7150</v>
      </c>
      <c r="F90" s="408" t="str">
        <f t="shared" ref="F90:F97" si="6">MID($H$88,J90,3500)</f>
        <v/>
      </c>
      <c r="G90" s="327">
        <v>96</v>
      </c>
      <c r="J90" s="412">
        <v>7001</v>
      </c>
    </row>
    <row r="91" spans="1:10">
      <c r="A91" s="410"/>
      <c r="B91" s="405" t="s">
        <v>7067</v>
      </c>
      <c r="C91" s="405" t="s">
        <v>7144</v>
      </c>
      <c r="D91" s="405" t="s">
        <v>7149</v>
      </c>
      <c r="E91" s="411" t="s">
        <v>7150</v>
      </c>
      <c r="F91" s="408" t="str">
        <f t="shared" si="6"/>
        <v/>
      </c>
      <c r="G91" s="327">
        <v>97</v>
      </c>
      <c r="J91" s="400">
        <f>J90+3500</f>
        <v>10501</v>
      </c>
    </row>
    <row r="92" spans="1:10">
      <c r="A92" s="410"/>
      <c r="B92" s="405" t="s">
        <v>7067</v>
      </c>
      <c r="C92" s="405" t="s">
        <v>7144</v>
      </c>
      <c r="D92" s="405" t="s">
        <v>7149</v>
      </c>
      <c r="E92" s="411" t="s">
        <v>7150</v>
      </c>
      <c r="F92" s="408" t="str">
        <f t="shared" si="6"/>
        <v/>
      </c>
      <c r="G92" s="327">
        <v>98</v>
      </c>
      <c r="J92" s="400">
        <f t="shared" ref="J92:J97" si="7">J91+3500</f>
        <v>14001</v>
      </c>
    </row>
    <row r="93" spans="1:10">
      <c r="A93" s="410"/>
      <c r="B93" s="405" t="s">
        <v>7067</v>
      </c>
      <c r="C93" s="405" t="s">
        <v>7144</v>
      </c>
      <c r="D93" s="405" t="s">
        <v>7149</v>
      </c>
      <c r="E93" s="411" t="s">
        <v>7150</v>
      </c>
      <c r="F93" s="408" t="str">
        <f t="shared" si="6"/>
        <v/>
      </c>
      <c r="G93" s="327">
        <v>99</v>
      </c>
      <c r="J93" s="400">
        <f t="shared" si="7"/>
        <v>17501</v>
      </c>
    </row>
    <row r="94" spans="1:10">
      <c r="A94" s="410"/>
      <c r="B94" s="405" t="s">
        <v>7067</v>
      </c>
      <c r="C94" s="405" t="s">
        <v>7144</v>
      </c>
      <c r="D94" s="405" t="s">
        <v>7149</v>
      </c>
      <c r="E94" s="411" t="s">
        <v>7150</v>
      </c>
      <c r="F94" s="408" t="str">
        <f t="shared" si="6"/>
        <v/>
      </c>
      <c r="G94" s="327">
        <v>100</v>
      </c>
      <c r="J94" s="400">
        <f t="shared" si="7"/>
        <v>21001</v>
      </c>
    </row>
    <row r="95" spans="1:10">
      <c r="A95" s="410"/>
      <c r="B95" s="405" t="s">
        <v>7067</v>
      </c>
      <c r="C95" s="405" t="s">
        <v>7144</v>
      </c>
      <c r="D95" s="405" t="s">
        <v>7149</v>
      </c>
      <c r="E95" s="411" t="s">
        <v>7150</v>
      </c>
      <c r="F95" s="408" t="str">
        <f t="shared" si="6"/>
        <v/>
      </c>
      <c r="G95" s="327">
        <v>101</v>
      </c>
      <c r="J95" s="400">
        <f t="shared" si="7"/>
        <v>24501</v>
      </c>
    </row>
    <row r="96" spans="1:10">
      <c r="A96" s="410"/>
      <c r="B96" s="405" t="s">
        <v>7067</v>
      </c>
      <c r="C96" s="405" t="s">
        <v>7144</v>
      </c>
      <c r="D96" s="405" t="s">
        <v>7149</v>
      </c>
      <c r="E96" s="411" t="s">
        <v>7150</v>
      </c>
      <c r="F96" s="408" t="str">
        <f t="shared" si="6"/>
        <v/>
      </c>
      <c r="G96" s="327">
        <v>102</v>
      </c>
      <c r="J96" s="400">
        <f t="shared" si="7"/>
        <v>28001</v>
      </c>
    </row>
    <row r="97" spans="1:10">
      <c r="A97" s="410"/>
      <c r="B97" s="405" t="s">
        <v>7067</v>
      </c>
      <c r="C97" s="405" t="s">
        <v>7144</v>
      </c>
      <c r="D97" s="405" t="s">
        <v>7149</v>
      </c>
      <c r="E97" s="411" t="s">
        <v>7150</v>
      </c>
      <c r="F97" s="408" t="str">
        <f t="shared" si="6"/>
        <v/>
      </c>
      <c r="G97" s="327">
        <v>103</v>
      </c>
      <c r="J97" s="400">
        <f t="shared" si="7"/>
        <v>31501</v>
      </c>
    </row>
    <row r="98" spans="1:10" ht="15" customHeight="1">
      <c r="A98" s="410"/>
      <c r="B98" s="405" t="s">
        <v>7067</v>
      </c>
      <c r="C98" s="405" t="s">
        <v>7144</v>
      </c>
      <c r="D98" s="405" t="s">
        <v>7151</v>
      </c>
      <c r="E98" s="405" t="s">
        <v>1677</v>
      </c>
      <c r="F98" s="408" t="str">
        <f>LEFT(H98,3500)</f>
        <v/>
      </c>
      <c r="G98" s="327">
        <v>104</v>
      </c>
      <c r="J98" s="400">
        <v>1</v>
      </c>
    </row>
    <row r="99" spans="1:10">
      <c r="A99" s="410"/>
      <c r="B99" s="405" t="s">
        <v>7067</v>
      </c>
      <c r="C99" s="405" t="s">
        <v>7144</v>
      </c>
      <c r="D99" s="405" t="s">
        <v>7151</v>
      </c>
      <c r="E99" s="405" t="s">
        <v>1677</v>
      </c>
      <c r="F99" s="408" t="str">
        <f>MID($H$98,J99,3500)</f>
        <v/>
      </c>
      <c r="G99" s="327">
        <v>105</v>
      </c>
      <c r="J99" s="412">
        <v>3501</v>
      </c>
    </row>
    <row r="100" spans="1:10">
      <c r="A100" s="410"/>
      <c r="B100" s="405" t="s">
        <v>7067</v>
      </c>
      <c r="C100" s="405" t="s">
        <v>7144</v>
      </c>
      <c r="D100" s="405" t="s">
        <v>7151</v>
      </c>
      <c r="E100" s="405" t="s">
        <v>1677</v>
      </c>
      <c r="F100" s="408" t="str">
        <f t="shared" ref="F100:F107" si="8">MID($H$98,J100,3500)</f>
        <v/>
      </c>
      <c r="G100" s="327">
        <v>106</v>
      </c>
      <c r="J100" s="412">
        <v>7001</v>
      </c>
    </row>
    <row r="101" spans="1:10">
      <c r="A101" s="410"/>
      <c r="B101" s="405" t="s">
        <v>7067</v>
      </c>
      <c r="C101" s="405" t="s">
        <v>7144</v>
      </c>
      <c r="D101" s="405" t="s">
        <v>7151</v>
      </c>
      <c r="E101" s="405" t="s">
        <v>1677</v>
      </c>
      <c r="F101" s="408" t="str">
        <f t="shared" si="8"/>
        <v/>
      </c>
      <c r="G101" s="327">
        <v>107</v>
      </c>
      <c r="J101" s="400">
        <f>J100+3500</f>
        <v>10501</v>
      </c>
    </row>
    <row r="102" spans="1:10">
      <c r="A102" s="410"/>
      <c r="B102" s="405" t="s">
        <v>7067</v>
      </c>
      <c r="C102" s="405" t="s">
        <v>7144</v>
      </c>
      <c r="D102" s="405" t="s">
        <v>7151</v>
      </c>
      <c r="E102" s="405" t="s">
        <v>1677</v>
      </c>
      <c r="F102" s="408" t="str">
        <f t="shared" si="8"/>
        <v/>
      </c>
      <c r="G102" s="327">
        <v>108</v>
      </c>
      <c r="J102" s="400">
        <f t="shared" ref="J102:J107" si="9">J101+3500</f>
        <v>14001</v>
      </c>
    </row>
    <row r="103" spans="1:10">
      <c r="A103" s="410"/>
      <c r="B103" s="405" t="s">
        <v>7067</v>
      </c>
      <c r="C103" s="405" t="s">
        <v>7144</v>
      </c>
      <c r="D103" s="405" t="s">
        <v>7151</v>
      </c>
      <c r="E103" s="405" t="s">
        <v>1677</v>
      </c>
      <c r="F103" s="408" t="str">
        <f t="shared" si="8"/>
        <v/>
      </c>
      <c r="G103" s="327">
        <v>109</v>
      </c>
      <c r="J103" s="400">
        <f t="shared" si="9"/>
        <v>17501</v>
      </c>
    </row>
    <row r="104" spans="1:10">
      <c r="A104" s="410"/>
      <c r="B104" s="405" t="s">
        <v>7067</v>
      </c>
      <c r="C104" s="405" t="s">
        <v>7144</v>
      </c>
      <c r="D104" s="405" t="s">
        <v>7151</v>
      </c>
      <c r="E104" s="405" t="s">
        <v>1677</v>
      </c>
      <c r="F104" s="408" t="str">
        <f t="shared" si="8"/>
        <v/>
      </c>
      <c r="G104" s="327">
        <v>110</v>
      </c>
      <c r="J104" s="400">
        <f t="shared" si="9"/>
        <v>21001</v>
      </c>
    </row>
    <row r="105" spans="1:10">
      <c r="A105" s="410"/>
      <c r="B105" s="405" t="s">
        <v>7067</v>
      </c>
      <c r="C105" s="405" t="s">
        <v>7144</v>
      </c>
      <c r="D105" s="405" t="s">
        <v>7151</v>
      </c>
      <c r="E105" s="405" t="s">
        <v>1677</v>
      </c>
      <c r="F105" s="408" t="str">
        <f t="shared" si="8"/>
        <v/>
      </c>
      <c r="G105" s="327">
        <v>111</v>
      </c>
      <c r="J105" s="400">
        <f t="shared" si="9"/>
        <v>24501</v>
      </c>
    </row>
    <row r="106" spans="1:10">
      <c r="A106" s="410"/>
      <c r="B106" s="405" t="s">
        <v>7067</v>
      </c>
      <c r="C106" s="405" t="s">
        <v>7144</v>
      </c>
      <c r="D106" s="405" t="s">
        <v>7151</v>
      </c>
      <c r="E106" s="405" t="s">
        <v>1677</v>
      </c>
      <c r="F106" s="408" t="str">
        <f t="shared" si="8"/>
        <v/>
      </c>
      <c r="G106" s="327">
        <v>112</v>
      </c>
      <c r="J106" s="400">
        <f t="shared" si="9"/>
        <v>28001</v>
      </c>
    </row>
    <row r="107" spans="1:10">
      <c r="A107" s="410"/>
      <c r="B107" s="405" t="s">
        <v>7067</v>
      </c>
      <c r="C107" s="405" t="s">
        <v>7144</v>
      </c>
      <c r="D107" s="405" t="s">
        <v>7151</v>
      </c>
      <c r="E107" s="405" t="s">
        <v>1677</v>
      </c>
      <c r="F107" s="408" t="str">
        <f t="shared" si="8"/>
        <v/>
      </c>
      <c r="G107" s="327">
        <v>113</v>
      </c>
      <c r="J107" s="400">
        <f t="shared" si="9"/>
        <v>31501</v>
      </c>
    </row>
    <row r="108" spans="1:10">
      <c r="A108" s="405"/>
      <c r="B108" s="405" t="s">
        <v>7057</v>
      </c>
      <c r="C108" s="405" t="s">
        <v>7152</v>
      </c>
      <c r="D108" s="405" t="s">
        <v>7059</v>
      </c>
      <c r="E108" s="405"/>
      <c r="F108" s="408" t="s">
        <v>7059</v>
      </c>
      <c r="G108" s="327">
        <v>114</v>
      </c>
    </row>
    <row r="109" spans="1:10">
      <c r="A109" s="405"/>
      <c r="B109" s="405" t="s">
        <v>7057</v>
      </c>
      <c r="C109" s="405" t="s">
        <v>7153</v>
      </c>
      <c r="D109" s="405" t="s">
        <v>7059</v>
      </c>
      <c r="E109" s="405"/>
      <c r="F109" s="408" t="s">
        <v>7059</v>
      </c>
      <c r="G109" s="327">
        <v>115</v>
      </c>
    </row>
    <row r="110" spans="1:10" ht="15" customHeight="1">
      <c r="A110" s="405"/>
      <c r="B110" s="405" t="s">
        <v>7067</v>
      </c>
      <c r="C110" s="405" t="s">
        <v>7153</v>
      </c>
      <c r="D110" s="405" t="s">
        <v>7154</v>
      </c>
      <c r="E110" s="405" t="s">
        <v>2555</v>
      </c>
      <c r="F110" s="400" t="str">
        <f>IF(E110=0,"",E110)</f>
        <v>Prowadzenie ksiąg rachunkowych</v>
      </c>
      <c r="G110" s="327">
        <v>116</v>
      </c>
    </row>
    <row r="111" spans="1:10" ht="15" customHeight="1">
      <c r="A111" s="405"/>
      <c r="B111" s="405" t="s">
        <v>7067</v>
      </c>
      <c r="C111" s="405" t="s">
        <v>7153</v>
      </c>
      <c r="D111" s="405" t="s">
        <v>7155</v>
      </c>
      <c r="E111" s="405" t="s">
        <v>7156</v>
      </c>
      <c r="F111" s="408" t="str">
        <f>LEFT(H110,3500)</f>
        <v/>
      </c>
      <c r="G111" s="327">
        <v>117</v>
      </c>
      <c r="J111" s="400">
        <v>1</v>
      </c>
    </row>
    <row r="112" spans="1:10">
      <c r="A112" s="405"/>
      <c r="B112" s="405" t="s">
        <v>7067</v>
      </c>
      <c r="C112" s="405" t="s">
        <v>7153</v>
      </c>
      <c r="D112" s="405" t="s">
        <v>7155</v>
      </c>
      <c r="E112" s="405" t="s">
        <v>7156</v>
      </c>
      <c r="F112" s="408" t="str">
        <f>MID($H$110,J112,3500)</f>
        <v/>
      </c>
      <c r="G112" s="327">
        <v>118</v>
      </c>
      <c r="J112" s="412">
        <v>3501</v>
      </c>
    </row>
    <row r="113" spans="1:10">
      <c r="A113" s="405"/>
      <c r="B113" s="405" t="s">
        <v>7067</v>
      </c>
      <c r="C113" s="405" t="s">
        <v>7153</v>
      </c>
      <c r="D113" s="405" t="s">
        <v>7155</v>
      </c>
      <c r="E113" s="405" t="s">
        <v>7156</v>
      </c>
      <c r="F113" s="408" t="str">
        <f>MID($H$110,J113,3500)</f>
        <v/>
      </c>
      <c r="G113" s="327">
        <v>119</v>
      </c>
      <c r="J113" s="412">
        <v>7001</v>
      </c>
    </row>
    <row r="114" spans="1:10">
      <c r="A114" s="405"/>
      <c r="B114" s="405" t="s">
        <v>7057</v>
      </c>
      <c r="C114" s="405" t="s">
        <v>7157</v>
      </c>
      <c r="D114" s="405" t="s">
        <v>7059</v>
      </c>
      <c r="E114" s="405"/>
      <c r="F114" s="408" t="s">
        <v>7059</v>
      </c>
      <c r="G114" s="327">
        <v>120</v>
      </c>
    </row>
    <row r="115" spans="1:10">
      <c r="A115" s="405"/>
      <c r="B115" s="405" t="s">
        <v>7057</v>
      </c>
      <c r="C115" s="405" t="s">
        <v>7153</v>
      </c>
      <c r="D115" s="405" t="s">
        <v>7059</v>
      </c>
      <c r="E115" s="405"/>
      <c r="F115" s="408" t="s">
        <v>7059</v>
      </c>
      <c r="G115" s="327">
        <v>121</v>
      </c>
    </row>
    <row r="116" spans="1:10" ht="15" customHeight="1">
      <c r="A116" s="405"/>
      <c r="B116" s="405" t="s">
        <v>7067</v>
      </c>
      <c r="C116" s="405" t="s">
        <v>7153</v>
      </c>
      <c r="D116" s="405" t="s">
        <v>7154</v>
      </c>
      <c r="E116" s="405" t="s">
        <v>6840</v>
      </c>
      <c r="F116" s="400" t="str">
        <f>IF(E116=0,"",E116)</f>
        <v>Wpływ pandemi COVID-19 na sytuację finansową Spółki</v>
      </c>
      <c r="G116" s="327">
        <v>122</v>
      </c>
    </row>
    <row r="117" spans="1:10" ht="15" customHeight="1">
      <c r="A117" s="405"/>
      <c r="B117" s="405" t="s">
        <v>7067</v>
      </c>
      <c r="C117" s="405" t="s">
        <v>7153</v>
      </c>
      <c r="D117" s="405" t="s">
        <v>7155</v>
      </c>
      <c r="E117" s="405" t="s">
        <v>7156</v>
      </c>
      <c r="F117" s="408" t="str">
        <f>LEFT(H116,3500)</f>
        <v/>
      </c>
      <c r="G117" s="327">
        <v>123</v>
      </c>
      <c r="J117" s="400">
        <v>1</v>
      </c>
    </row>
    <row r="118" spans="1:10">
      <c r="A118" s="405"/>
      <c r="B118" s="405" t="s">
        <v>7067</v>
      </c>
      <c r="C118" s="405" t="s">
        <v>7153</v>
      </c>
      <c r="D118" s="405" t="s">
        <v>7155</v>
      </c>
      <c r="E118" s="405" t="s">
        <v>7156</v>
      </c>
      <c r="F118" s="408" t="str">
        <f>MID($H$116,J118,3500)</f>
        <v/>
      </c>
      <c r="G118" s="327">
        <v>124</v>
      </c>
      <c r="J118" s="412">
        <v>3501</v>
      </c>
    </row>
    <row r="119" spans="1:10">
      <c r="A119" s="405"/>
      <c r="B119" s="405" t="s">
        <v>7067</v>
      </c>
      <c r="C119" s="405" t="s">
        <v>7153</v>
      </c>
      <c r="D119" s="405" t="s">
        <v>7155</v>
      </c>
      <c r="E119" s="405" t="s">
        <v>7156</v>
      </c>
      <c r="F119" s="408" t="str">
        <f>MID($H$116,J119,3500)</f>
        <v/>
      </c>
      <c r="G119" s="327">
        <v>125</v>
      </c>
      <c r="J119" s="412">
        <v>7001</v>
      </c>
    </row>
    <row r="120" spans="1:10">
      <c r="A120" s="405"/>
      <c r="B120" s="405" t="s">
        <v>7057</v>
      </c>
      <c r="C120" s="405" t="s">
        <v>7157</v>
      </c>
      <c r="D120" s="405" t="s">
        <v>7059</v>
      </c>
      <c r="E120" s="405"/>
      <c r="F120" s="408" t="s">
        <v>7059</v>
      </c>
      <c r="G120" s="327">
        <v>126</v>
      </c>
    </row>
    <row r="121" spans="1:10">
      <c r="A121" s="405"/>
      <c r="B121" s="405" t="s">
        <v>7057</v>
      </c>
      <c r="C121" s="405" t="s">
        <v>7153</v>
      </c>
      <c r="D121" s="405" t="s">
        <v>7059</v>
      </c>
      <c r="E121" s="405"/>
      <c r="F121" s="408" t="s">
        <v>7059</v>
      </c>
      <c r="G121" s="327">
        <v>127</v>
      </c>
    </row>
    <row r="122" spans="1:10" ht="15" customHeight="1">
      <c r="A122" s="405"/>
      <c r="B122" s="405" t="s">
        <v>7067</v>
      </c>
      <c r="C122" s="405" t="s">
        <v>7153</v>
      </c>
      <c r="D122" s="405" t="s">
        <v>7154</v>
      </c>
      <c r="E122" s="405" t="s">
        <v>5266</v>
      </c>
      <c r="F122" s="400" t="str">
        <f>IF(E122=0,"",E122)</f>
        <v>Zdarzenia po dniu bilansowym</v>
      </c>
      <c r="G122" s="327">
        <v>128</v>
      </c>
    </row>
    <row r="123" spans="1:10" ht="15" customHeight="1">
      <c r="A123" s="405"/>
      <c r="B123" s="405" t="s">
        <v>7067</v>
      </c>
      <c r="C123" s="405" t="s">
        <v>7153</v>
      </c>
      <c r="D123" s="405" t="s">
        <v>7155</v>
      </c>
      <c r="E123" s="405" t="s">
        <v>7156</v>
      </c>
      <c r="F123" s="408" t="str">
        <f>LEFT(H122,3500)</f>
        <v/>
      </c>
      <c r="G123" s="327">
        <v>129</v>
      </c>
      <c r="J123" s="400">
        <v>1</v>
      </c>
    </row>
    <row r="124" spans="1:10">
      <c r="A124" s="405"/>
      <c r="B124" s="405" t="s">
        <v>7067</v>
      </c>
      <c r="C124" s="405" t="s">
        <v>7153</v>
      </c>
      <c r="D124" s="405" t="s">
        <v>7155</v>
      </c>
      <c r="E124" s="405" t="s">
        <v>7156</v>
      </c>
      <c r="F124" s="408" t="str">
        <f>MID($H$122,J124,3500)</f>
        <v/>
      </c>
      <c r="G124" s="327">
        <v>130</v>
      </c>
      <c r="J124" s="412">
        <v>3501</v>
      </c>
    </row>
    <row r="125" spans="1:10">
      <c r="A125" s="405"/>
      <c r="B125" s="405" t="s">
        <v>7067</v>
      </c>
      <c r="C125" s="405" t="s">
        <v>7153</v>
      </c>
      <c r="D125" s="405" t="s">
        <v>7155</v>
      </c>
      <c r="E125" s="405" t="s">
        <v>7156</v>
      </c>
      <c r="F125" s="408" t="str">
        <f>MID($H$122,J125,3500)</f>
        <v/>
      </c>
      <c r="G125" s="327">
        <v>131</v>
      </c>
      <c r="J125" s="412">
        <v>7001</v>
      </c>
    </row>
    <row r="126" spans="1:10">
      <c r="A126" s="405"/>
      <c r="B126" s="405" t="s">
        <v>7057</v>
      </c>
      <c r="C126" s="405" t="s">
        <v>7157</v>
      </c>
      <c r="D126" s="405" t="s">
        <v>7059</v>
      </c>
      <c r="E126" s="405"/>
      <c r="F126" s="408" t="s">
        <v>7059</v>
      </c>
      <c r="G126" s="327">
        <v>132</v>
      </c>
    </row>
    <row r="127" spans="1:10">
      <c r="A127" s="405"/>
      <c r="B127" s="405" t="s">
        <v>7057</v>
      </c>
      <c r="C127" s="405" t="s">
        <v>7153</v>
      </c>
      <c r="D127" s="405" t="s">
        <v>7059</v>
      </c>
      <c r="E127" s="405"/>
      <c r="F127" s="408" t="s">
        <v>7059</v>
      </c>
      <c r="G127" s="327">
        <v>133</v>
      </c>
    </row>
    <row r="128" spans="1:10">
      <c r="A128" s="405"/>
      <c r="B128" s="405" t="s">
        <v>7067</v>
      </c>
      <c r="C128" s="405" t="s">
        <v>7153</v>
      </c>
      <c r="D128" s="405" t="s">
        <v>7154</v>
      </c>
      <c r="E128" s="433"/>
      <c r="F128" s="400" t="str">
        <f>IF(E128=0,"",E128)</f>
        <v/>
      </c>
      <c r="G128" s="327">
        <v>134</v>
      </c>
    </row>
    <row r="129" spans="1:10">
      <c r="A129" s="405"/>
      <c r="B129" s="405" t="s">
        <v>7067</v>
      </c>
      <c r="C129" s="405" t="s">
        <v>7153</v>
      </c>
      <c r="D129" s="405" t="s">
        <v>7155</v>
      </c>
      <c r="E129" s="405" t="s">
        <v>7156</v>
      </c>
      <c r="F129" s="408" t="str">
        <f>LEFT(H128,3500)</f>
        <v/>
      </c>
      <c r="G129" s="327">
        <v>135</v>
      </c>
      <c r="J129" s="400">
        <v>1</v>
      </c>
    </row>
    <row r="130" spans="1:10">
      <c r="A130" s="405"/>
      <c r="B130" s="405" t="s">
        <v>7067</v>
      </c>
      <c r="C130" s="405" t="s">
        <v>7153</v>
      </c>
      <c r="D130" s="405" t="s">
        <v>7155</v>
      </c>
      <c r="E130" s="405" t="s">
        <v>7156</v>
      </c>
      <c r="F130" s="408" t="str">
        <f>MID($H$128,J130,3500)</f>
        <v/>
      </c>
      <c r="G130" s="327">
        <v>136</v>
      </c>
      <c r="J130" s="412">
        <v>3501</v>
      </c>
    </row>
    <row r="131" spans="1:10">
      <c r="A131" s="405"/>
      <c r="B131" s="405" t="s">
        <v>7067</v>
      </c>
      <c r="C131" s="405" t="s">
        <v>7153</v>
      </c>
      <c r="D131" s="405" t="s">
        <v>7155</v>
      </c>
      <c r="E131" s="405" t="s">
        <v>7156</v>
      </c>
      <c r="F131" s="408" t="str">
        <f>MID($H$128,J131,3500)</f>
        <v/>
      </c>
      <c r="G131" s="327">
        <v>137</v>
      </c>
      <c r="J131" s="412">
        <v>7001</v>
      </c>
    </row>
    <row r="132" spans="1:10">
      <c r="A132" s="405"/>
      <c r="B132" s="405" t="s">
        <v>7057</v>
      </c>
      <c r="C132" s="405" t="s">
        <v>7157</v>
      </c>
      <c r="D132" s="405" t="s">
        <v>7059</v>
      </c>
      <c r="E132" s="405"/>
      <c r="F132" s="408" t="s">
        <v>7059</v>
      </c>
      <c r="G132" s="327">
        <v>138</v>
      </c>
    </row>
    <row r="133" spans="1:10">
      <c r="A133" s="405"/>
      <c r="B133" s="405" t="s">
        <v>7057</v>
      </c>
      <c r="C133" s="405" t="s">
        <v>7153</v>
      </c>
      <c r="D133" s="405" t="s">
        <v>7059</v>
      </c>
      <c r="E133" s="405"/>
      <c r="F133" s="408" t="s">
        <v>7059</v>
      </c>
      <c r="G133" s="327">
        <v>139</v>
      </c>
    </row>
    <row r="134" spans="1:10">
      <c r="A134" s="405"/>
      <c r="B134" s="405" t="s">
        <v>7067</v>
      </c>
      <c r="C134" s="405" t="s">
        <v>7153</v>
      </c>
      <c r="D134" s="405" t="s">
        <v>7154</v>
      </c>
      <c r="E134" s="433"/>
      <c r="F134" s="400" t="str">
        <f>IF(E134=0,"",E134)</f>
        <v/>
      </c>
      <c r="G134" s="327">
        <v>140</v>
      </c>
    </row>
    <row r="135" spans="1:10">
      <c r="A135" s="405"/>
      <c r="B135" s="405" t="s">
        <v>7067</v>
      </c>
      <c r="C135" s="405" t="s">
        <v>7153</v>
      </c>
      <c r="D135" s="405" t="s">
        <v>7155</v>
      </c>
      <c r="E135" s="405" t="s">
        <v>7156</v>
      </c>
      <c r="F135" s="408" t="str">
        <f>LEFT(H134,3500)</f>
        <v/>
      </c>
      <c r="G135" s="327">
        <v>141</v>
      </c>
      <c r="J135" s="400">
        <v>1</v>
      </c>
    </row>
    <row r="136" spans="1:10">
      <c r="A136" s="405"/>
      <c r="B136" s="405" t="s">
        <v>7067</v>
      </c>
      <c r="C136" s="405" t="s">
        <v>7153</v>
      </c>
      <c r="D136" s="405" t="s">
        <v>7155</v>
      </c>
      <c r="E136" s="405" t="s">
        <v>7156</v>
      </c>
      <c r="F136" s="408" t="str">
        <f>MID($H$128,J136,3500)</f>
        <v/>
      </c>
      <c r="G136" s="327">
        <v>142</v>
      </c>
      <c r="J136" s="412">
        <v>3501</v>
      </c>
    </row>
    <row r="137" spans="1:10">
      <c r="A137" s="405"/>
      <c r="B137" s="405" t="s">
        <v>7067</v>
      </c>
      <c r="C137" s="405" t="s">
        <v>7153</v>
      </c>
      <c r="D137" s="405" t="s">
        <v>7155</v>
      </c>
      <c r="E137" s="405" t="s">
        <v>7156</v>
      </c>
      <c r="F137" s="408" t="str">
        <f>MID($H$128,J137,3500)</f>
        <v/>
      </c>
      <c r="G137" s="327">
        <v>143</v>
      </c>
      <c r="J137" s="412">
        <v>7001</v>
      </c>
    </row>
    <row r="138" spans="1:10">
      <c r="A138" s="405"/>
      <c r="B138" s="405" t="s">
        <v>7057</v>
      </c>
      <c r="C138" s="405" t="s">
        <v>7157</v>
      </c>
      <c r="D138" s="405" t="s">
        <v>7059</v>
      </c>
      <c r="E138" s="405"/>
      <c r="F138" s="408" t="s">
        <v>7059</v>
      </c>
      <c r="G138" s="327">
        <v>144</v>
      </c>
    </row>
    <row r="139" spans="1:10">
      <c r="A139" s="405"/>
      <c r="B139" s="405" t="s">
        <v>7057</v>
      </c>
      <c r="C139" s="405" t="s">
        <v>7153</v>
      </c>
      <c r="D139" s="405" t="s">
        <v>7059</v>
      </c>
      <c r="E139" s="405"/>
      <c r="F139" s="408" t="s">
        <v>7059</v>
      </c>
      <c r="G139" s="327">
        <v>145</v>
      </c>
    </row>
    <row r="140" spans="1:10">
      <c r="A140" s="405"/>
      <c r="B140" s="405" t="s">
        <v>7067</v>
      </c>
      <c r="C140" s="405" t="s">
        <v>7153</v>
      </c>
      <c r="D140" s="405" t="s">
        <v>7154</v>
      </c>
      <c r="E140" s="433"/>
      <c r="F140" s="400" t="str">
        <f>IF(E140=0,"",E140)</f>
        <v/>
      </c>
      <c r="G140" s="327">
        <v>146</v>
      </c>
    </row>
    <row r="141" spans="1:10">
      <c r="A141" s="405"/>
      <c r="B141" s="405" t="s">
        <v>7067</v>
      </c>
      <c r="C141" s="405" t="s">
        <v>7153</v>
      </c>
      <c r="D141" s="405" t="s">
        <v>7155</v>
      </c>
      <c r="E141" s="405" t="s">
        <v>7156</v>
      </c>
      <c r="F141" s="408" t="str">
        <f>LEFT(H140,3500)</f>
        <v/>
      </c>
      <c r="G141" s="327">
        <v>147</v>
      </c>
      <c r="J141" s="400">
        <v>1</v>
      </c>
    </row>
    <row r="142" spans="1:10">
      <c r="A142" s="405"/>
      <c r="B142" s="405" t="s">
        <v>7067</v>
      </c>
      <c r="C142" s="405" t="s">
        <v>7153</v>
      </c>
      <c r="D142" s="405" t="s">
        <v>7155</v>
      </c>
      <c r="E142" s="405" t="s">
        <v>7156</v>
      </c>
      <c r="F142" s="408" t="str">
        <f>MID($H$128,J142,3500)</f>
        <v/>
      </c>
      <c r="G142" s="327">
        <v>148</v>
      </c>
      <c r="J142" s="412">
        <v>3501</v>
      </c>
    </row>
    <row r="143" spans="1:10">
      <c r="A143" s="405"/>
      <c r="B143" s="405" t="s">
        <v>7067</v>
      </c>
      <c r="C143" s="405" t="s">
        <v>7153</v>
      </c>
      <c r="D143" s="405" t="s">
        <v>7155</v>
      </c>
      <c r="E143" s="405" t="s">
        <v>7156</v>
      </c>
      <c r="F143" s="408" t="str">
        <f>MID($H$128,J143,3500)</f>
        <v/>
      </c>
      <c r="G143" s="327">
        <v>149</v>
      </c>
      <c r="J143" s="412">
        <v>7001</v>
      </c>
    </row>
    <row r="144" spans="1:10">
      <c r="A144" s="405"/>
      <c r="B144" s="405" t="s">
        <v>7057</v>
      </c>
      <c r="C144" s="405" t="s">
        <v>7157</v>
      </c>
      <c r="D144" s="405" t="s">
        <v>7059</v>
      </c>
      <c r="E144" s="405"/>
      <c r="F144" s="408" t="s">
        <v>7059</v>
      </c>
      <c r="G144" s="327">
        <v>150</v>
      </c>
    </row>
    <row r="145" spans="1:10">
      <c r="A145" s="405"/>
      <c r="B145" s="405" t="s">
        <v>7057</v>
      </c>
      <c r="C145" s="405" t="s">
        <v>7153</v>
      </c>
      <c r="D145" s="405" t="s">
        <v>7059</v>
      </c>
      <c r="E145" s="405"/>
      <c r="F145" s="408" t="s">
        <v>7059</v>
      </c>
      <c r="G145" s="327">
        <v>151</v>
      </c>
    </row>
    <row r="146" spans="1:10">
      <c r="A146" s="405"/>
      <c r="B146" s="405" t="s">
        <v>7067</v>
      </c>
      <c r="C146" s="405" t="s">
        <v>7153</v>
      </c>
      <c r="D146" s="405" t="s">
        <v>7154</v>
      </c>
      <c r="E146" s="433"/>
      <c r="F146" s="400" t="str">
        <f>IF(E146=0,"",E146)</f>
        <v/>
      </c>
      <c r="G146" s="327">
        <v>152</v>
      </c>
    </row>
    <row r="147" spans="1:10">
      <c r="A147" s="405"/>
      <c r="B147" s="405" t="s">
        <v>7067</v>
      </c>
      <c r="C147" s="405" t="s">
        <v>7153</v>
      </c>
      <c r="D147" s="405" t="s">
        <v>7155</v>
      </c>
      <c r="E147" s="405" t="s">
        <v>7156</v>
      </c>
      <c r="F147" s="408" t="str">
        <f>LEFT(H146,3500)</f>
        <v/>
      </c>
      <c r="G147" s="327">
        <v>153</v>
      </c>
      <c r="J147" s="400">
        <v>1</v>
      </c>
    </row>
    <row r="148" spans="1:10">
      <c r="A148" s="405"/>
      <c r="B148" s="405" t="s">
        <v>7067</v>
      </c>
      <c r="C148" s="405" t="s">
        <v>7153</v>
      </c>
      <c r="D148" s="405" t="s">
        <v>7155</v>
      </c>
      <c r="E148" s="405" t="s">
        <v>7156</v>
      </c>
      <c r="F148" s="408" t="str">
        <f>MID($H$128,J148,3500)</f>
        <v/>
      </c>
      <c r="G148" s="327">
        <v>154</v>
      </c>
      <c r="J148" s="412">
        <v>3501</v>
      </c>
    </row>
    <row r="149" spans="1:10">
      <c r="A149" s="405"/>
      <c r="B149" s="405" t="s">
        <v>7067</v>
      </c>
      <c r="C149" s="405" t="s">
        <v>7153</v>
      </c>
      <c r="D149" s="405" t="s">
        <v>7155</v>
      </c>
      <c r="E149" s="405" t="s">
        <v>7156</v>
      </c>
      <c r="F149" s="408" t="str">
        <f>MID($H$128,J149,3500)</f>
        <v/>
      </c>
      <c r="G149" s="327">
        <v>155</v>
      </c>
      <c r="J149" s="412">
        <v>7001</v>
      </c>
    </row>
    <row r="150" spans="1:10">
      <c r="A150" s="405"/>
      <c r="B150" s="405" t="s">
        <v>7057</v>
      </c>
      <c r="C150" s="405" t="s">
        <v>7157</v>
      </c>
      <c r="D150" s="405" t="s">
        <v>7059</v>
      </c>
      <c r="E150" s="405"/>
      <c r="F150" s="408" t="s">
        <v>7059</v>
      </c>
      <c r="G150" s="327">
        <v>156</v>
      </c>
    </row>
    <row r="151" spans="1:10" ht="15.75" thickBot="1">
      <c r="A151" s="413"/>
      <c r="B151" s="413" t="s">
        <v>7057</v>
      </c>
      <c r="C151" s="413" t="s">
        <v>7158</v>
      </c>
      <c r="D151" s="413" t="s">
        <v>7059</v>
      </c>
      <c r="E151" s="413"/>
      <c r="F151" s="413" t="str">
        <f ca="1">IF(B151="Parent","",IF(A151="","",IF(INDIRECT(A151)="",IF(AND(B151="Kwota",E151&lt;&gt;0),INDIRECT(A151),""),INDIRECT(A151))))</f>
        <v/>
      </c>
      <c r="G151" s="327">
        <v>157</v>
      </c>
    </row>
    <row r="152" spans="1:10">
      <c r="B152" s="400" t="s">
        <v>7057</v>
      </c>
      <c r="C152" s="400" t="s">
        <v>7159</v>
      </c>
      <c r="D152" s="400" t="s">
        <v>7059</v>
      </c>
      <c r="F152" s="414" t="s">
        <v>7059</v>
      </c>
      <c r="G152" s="327">
        <v>158</v>
      </c>
    </row>
    <row r="153" spans="1:10">
      <c r="B153" s="400" t="s">
        <v>7057</v>
      </c>
      <c r="C153" s="400" t="s">
        <v>7160</v>
      </c>
      <c r="D153" s="400" t="s">
        <v>7059</v>
      </c>
      <c r="F153" s="414" t="s">
        <v>7059</v>
      </c>
      <c r="G153" s="327">
        <v>159</v>
      </c>
    </row>
    <row r="154" spans="1:10">
      <c r="A154" s="406" t="e">
        <f>ROUND(#REF!,2)</f>
        <v>#REF!</v>
      </c>
      <c r="B154" s="400" t="s">
        <v>130</v>
      </c>
      <c r="C154" s="400" t="s">
        <v>7160</v>
      </c>
      <c r="D154" s="400" t="s">
        <v>7161</v>
      </c>
      <c r="E154" s="400" t="s">
        <v>2426</v>
      </c>
      <c r="F154" s="400" t="str">
        <f t="shared" ref="F154:F159" si="10">IFERROR(IF(B154="Parent","",IF(B154="Data",TEXT(A154,"rrrr-mm-dd"),IF(B154="kwota",IFERROR(REPLACE(A154,SEARCH(",",A154),1,"."),A154),IF(A154="","",IF(A154="",IF(AND(B154="Kwota",E154&lt;&gt;0),A154,""),A154))))),"0.00")</f>
        <v>0.00</v>
      </c>
      <c r="G154" s="327">
        <v>160</v>
      </c>
    </row>
    <row r="155" spans="1:10">
      <c r="A155" s="406" t="e">
        <f>ROUND(#REF!,2)</f>
        <v>#REF!</v>
      </c>
      <c r="B155" s="400" t="s">
        <v>130</v>
      </c>
      <c r="C155" s="400" t="s">
        <v>7160</v>
      </c>
      <c r="D155" s="400" t="s">
        <v>7162</v>
      </c>
      <c r="E155" s="400" t="s">
        <v>2426</v>
      </c>
      <c r="F155" s="400" t="str">
        <f t="shared" si="10"/>
        <v>0.00</v>
      </c>
      <c r="G155" s="327">
        <v>161</v>
      </c>
    </row>
    <row r="156" spans="1:10">
      <c r="A156" s="406" t="e">
        <f>ROUND(#REF!,2)</f>
        <v>#REF!</v>
      </c>
      <c r="B156" s="400" t="s">
        <v>130</v>
      </c>
      <c r="C156" s="400" t="s">
        <v>7160</v>
      </c>
      <c r="D156" s="400" t="s">
        <v>7163</v>
      </c>
      <c r="E156" s="400" t="s">
        <v>2426</v>
      </c>
      <c r="F156" s="400" t="str">
        <f t="shared" si="10"/>
        <v>0.00</v>
      </c>
      <c r="G156" s="327">
        <v>162</v>
      </c>
    </row>
    <row r="157" spans="1:10">
      <c r="A157" s="431"/>
      <c r="B157" s="400" t="s">
        <v>7057</v>
      </c>
      <c r="C157" s="400" t="s">
        <v>7164</v>
      </c>
      <c r="D157" s="400" t="s">
        <v>7059</v>
      </c>
      <c r="F157" s="400" t="str">
        <f t="shared" si="10"/>
        <v/>
      </c>
      <c r="G157" s="327">
        <v>163</v>
      </c>
    </row>
    <row r="158" spans="1:10">
      <c r="A158" s="406" t="e">
        <f>ROUND(#REF!,2)</f>
        <v>#REF!</v>
      </c>
      <c r="B158" s="400" t="s">
        <v>130</v>
      </c>
      <c r="C158" s="400" t="s">
        <v>7164</v>
      </c>
      <c r="D158" s="400" t="s">
        <v>7161</v>
      </c>
      <c r="E158" s="400" t="s">
        <v>1094</v>
      </c>
      <c r="F158" s="400" t="str">
        <f t="shared" si="10"/>
        <v>0.00</v>
      </c>
      <c r="G158" s="327">
        <v>164</v>
      </c>
    </row>
    <row r="159" spans="1:10">
      <c r="A159" s="406" t="e">
        <f>ROUND(#REF!,2)</f>
        <v>#REF!</v>
      </c>
      <c r="B159" s="400" t="s">
        <v>130</v>
      </c>
      <c r="C159" s="400" t="s">
        <v>7164</v>
      </c>
      <c r="D159" s="400" t="s">
        <v>7162</v>
      </c>
      <c r="E159" s="400" t="s">
        <v>1094</v>
      </c>
      <c r="F159" s="400" t="str">
        <f t="shared" si="10"/>
        <v>0.00</v>
      </c>
      <c r="G159" s="327">
        <v>165</v>
      </c>
      <c r="J159" s="406"/>
    </row>
    <row r="160" spans="1:10">
      <c r="A160" s="406" t="e">
        <f>#REF!</f>
        <v>#REF!</v>
      </c>
      <c r="B160" s="400" t="s">
        <v>130</v>
      </c>
      <c r="C160" s="400" t="s">
        <v>7164</v>
      </c>
      <c r="D160" s="400" t="s">
        <v>7163</v>
      </c>
      <c r="E160" s="400" t="s">
        <v>1094</v>
      </c>
      <c r="F160" s="400" t="str">
        <f t="shared" ref="F160:F192" si="11">IFERROR(IF(B160="Parent","",IF(B160="Data",TEXT(A160,"rrrr-mm-dd"),IF(B160="kwota",IFERROR(REPLACE(A160,SEARCH(",",A160),1,"."),A160),IF(A160="","",IF(A160="",IF(AND(B160="Kwota",E160&lt;&gt;0),A160,""),A160))))),"0.00")</f>
        <v>0.00</v>
      </c>
      <c r="G160" s="327">
        <v>166</v>
      </c>
    </row>
    <row r="161" spans="1:7">
      <c r="B161" s="400" t="s">
        <v>7057</v>
      </c>
      <c r="C161" s="400" t="s">
        <v>7165</v>
      </c>
      <c r="D161" s="400" t="s">
        <v>7059</v>
      </c>
      <c r="F161" s="400" t="str">
        <f t="shared" si="11"/>
        <v/>
      </c>
      <c r="G161" s="327">
        <v>167</v>
      </c>
    </row>
    <row r="162" spans="1:7">
      <c r="A162" s="406" t="e">
        <f>ROUND(#REF!,2)</f>
        <v>#REF!</v>
      </c>
      <c r="B162" s="400" t="s">
        <v>130</v>
      </c>
      <c r="C162" s="400" t="s">
        <v>7165</v>
      </c>
      <c r="D162" s="400" t="s">
        <v>7161</v>
      </c>
      <c r="E162" s="400" t="s">
        <v>637</v>
      </c>
      <c r="F162" s="400" t="str">
        <f t="shared" si="11"/>
        <v>0.00</v>
      </c>
      <c r="G162" s="327">
        <v>168</v>
      </c>
    </row>
    <row r="163" spans="1:7">
      <c r="A163" s="406" t="e">
        <f>ROUND(#REF!,2)</f>
        <v>#REF!</v>
      </c>
      <c r="B163" s="400" t="s">
        <v>130</v>
      </c>
      <c r="C163" s="400" t="s">
        <v>7165</v>
      </c>
      <c r="D163" s="400" t="s">
        <v>7162</v>
      </c>
      <c r="E163" s="400" t="s">
        <v>637</v>
      </c>
      <c r="F163" s="400" t="str">
        <f t="shared" si="11"/>
        <v>0.00</v>
      </c>
      <c r="G163" s="327">
        <v>169</v>
      </c>
    </row>
    <row r="164" spans="1:7">
      <c r="A164" s="406" t="e">
        <f>ROUND(#REF!,)</f>
        <v>#REF!</v>
      </c>
      <c r="B164" s="400" t="s">
        <v>130</v>
      </c>
      <c r="C164" s="400" t="s">
        <v>7165</v>
      </c>
      <c r="D164" s="400" t="s">
        <v>7163</v>
      </c>
      <c r="E164" s="400" t="s">
        <v>637</v>
      </c>
      <c r="F164" s="400" t="str">
        <f t="shared" si="11"/>
        <v>0.00</v>
      </c>
      <c r="G164" s="327">
        <v>170</v>
      </c>
    </row>
    <row r="165" spans="1:7">
      <c r="B165" s="400" t="s">
        <v>7057</v>
      </c>
      <c r="C165" s="400" t="s">
        <v>7166</v>
      </c>
      <c r="D165" s="400" t="s">
        <v>7059</v>
      </c>
      <c r="F165" s="400" t="str">
        <f t="shared" si="11"/>
        <v/>
      </c>
      <c r="G165" s="327">
        <v>171</v>
      </c>
    </row>
    <row r="166" spans="1:7">
      <c r="A166" s="406" t="e">
        <f>ROUND(#REF!,2)</f>
        <v>#REF!</v>
      </c>
      <c r="B166" s="400" t="s">
        <v>130</v>
      </c>
      <c r="C166" s="400" t="s">
        <v>7166</v>
      </c>
      <c r="D166" s="400" t="s">
        <v>7161</v>
      </c>
      <c r="E166" s="400" t="s">
        <v>1108</v>
      </c>
      <c r="F166" s="400" t="str">
        <f t="shared" si="11"/>
        <v>0.00</v>
      </c>
      <c r="G166" s="327">
        <v>172</v>
      </c>
    </row>
    <row r="167" spans="1:7">
      <c r="A167" s="406" t="e">
        <f>ROUND(#REF!,2)</f>
        <v>#REF!</v>
      </c>
      <c r="B167" s="400" t="s">
        <v>130</v>
      </c>
      <c r="C167" s="400" t="s">
        <v>7166</v>
      </c>
      <c r="D167" s="400" t="s">
        <v>7162</v>
      </c>
      <c r="E167" s="400" t="s">
        <v>1108</v>
      </c>
      <c r="F167" s="400" t="str">
        <f t="shared" si="11"/>
        <v>0.00</v>
      </c>
      <c r="G167" s="327">
        <v>173</v>
      </c>
    </row>
    <row r="168" spans="1:7">
      <c r="A168" s="406" t="e">
        <f>ROUND(#REF!,2)</f>
        <v>#REF!</v>
      </c>
      <c r="B168" s="400" t="s">
        <v>130</v>
      </c>
      <c r="C168" s="400" t="s">
        <v>7166</v>
      </c>
      <c r="D168" s="400" t="s">
        <v>7163</v>
      </c>
      <c r="E168" s="400" t="s">
        <v>1108</v>
      </c>
      <c r="F168" s="400" t="str">
        <f t="shared" si="11"/>
        <v>0.00</v>
      </c>
      <c r="G168" s="327">
        <v>174</v>
      </c>
    </row>
    <row r="169" spans="1:7">
      <c r="B169" s="400" t="s">
        <v>7057</v>
      </c>
      <c r="C169" s="400" t="s">
        <v>7167</v>
      </c>
      <c r="D169" s="400" t="s">
        <v>7059</v>
      </c>
      <c r="F169" s="400" t="str">
        <f t="shared" si="11"/>
        <v/>
      </c>
      <c r="G169" s="327">
        <v>175</v>
      </c>
    </row>
    <row r="170" spans="1:7">
      <c r="B170" s="400" t="s">
        <v>7057</v>
      </c>
      <c r="C170" s="400" t="s">
        <v>7168</v>
      </c>
      <c r="D170" s="400" t="s">
        <v>7059</v>
      </c>
      <c r="F170" s="400" t="str">
        <f t="shared" si="11"/>
        <v/>
      </c>
      <c r="G170" s="327">
        <v>176</v>
      </c>
    </row>
    <row r="171" spans="1:7">
      <c r="A171" s="406" t="e">
        <f>ROUND(#REF!,2)</f>
        <v>#REF!</v>
      </c>
      <c r="B171" s="400" t="s">
        <v>130</v>
      </c>
      <c r="C171" s="400" t="s">
        <v>7168</v>
      </c>
      <c r="D171" s="400" t="s">
        <v>7161</v>
      </c>
      <c r="E171" s="400" t="s">
        <v>506</v>
      </c>
      <c r="F171" s="400" t="str">
        <f t="shared" si="11"/>
        <v>0.00</v>
      </c>
      <c r="G171" s="327">
        <v>177</v>
      </c>
    </row>
    <row r="172" spans="1:7">
      <c r="A172" s="406" t="e">
        <f>ROUND(#REF!,2)</f>
        <v>#REF!</v>
      </c>
      <c r="B172" s="400" t="s">
        <v>130</v>
      </c>
      <c r="C172" s="400" t="s">
        <v>7168</v>
      </c>
      <c r="D172" s="400" t="s">
        <v>7162</v>
      </c>
      <c r="E172" s="400" t="s">
        <v>506</v>
      </c>
      <c r="F172" s="400" t="str">
        <f t="shared" si="11"/>
        <v>0.00</v>
      </c>
      <c r="G172" s="327">
        <v>178</v>
      </c>
    </row>
    <row r="173" spans="1:7">
      <c r="A173" s="406" t="e">
        <f>ROUND(#REF!,2)</f>
        <v>#REF!</v>
      </c>
      <c r="B173" s="400" t="s">
        <v>130</v>
      </c>
      <c r="C173" s="400" t="s">
        <v>7168</v>
      </c>
      <c r="D173" s="400" t="s">
        <v>7163</v>
      </c>
      <c r="E173" s="400" t="s">
        <v>506</v>
      </c>
      <c r="F173" s="400" t="str">
        <f t="shared" si="11"/>
        <v>0.00</v>
      </c>
      <c r="G173" s="327">
        <v>179</v>
      </c>
    </row>
    <row r="174" spans="1:7">
      <c r="A174" s="431"/>
      <c r="B174" s="400" t="s">
        <v>7057</v>
      </c>
      <c r="C174" s="400" t="s">
        <v>7169</v>
      </c>
      <c r="D174" s="400" t="s">
        <v>7059</v>
      </c>
      <c r="F174" s="400" t="str">
        <f t="shared" si="11"/>
        <v/>
      </c>
      <c r="G174" s="327">
        <v>180</v>
      </c>
    </row>
    <row r="175" spans="1:7">
      <c r="B175" s="400" t="s">
        <v>7057</v>
      </c>
      <c r="C175" s="400" t="s">
        <v>7170</v>
      </c>
      <c r="D175" s="400" t="s">
        <v>7059</v>
      </c>
      <c r="F175" s="400" t="str">
        <f t="shared" si="11"/>
        <v/>
      </c>
      <c r="G175" s="327">
        <v>181</v>
      </c>
    </row>
    <row r="176" spans="1:7">
      <c r="A176" s="406" t="e">
        <f>ROUND(#REF!,2)</f>
        <v>#REF!</v>
      </c>
      <c r="B176" s="400" t="s">
        <v>130</v>
      </c>
      <c r="C176" s="400" t="s">
        <v>7170</v>
      </c>
      <c r="D176" s="400" t="s">
        <v>7161</v>
      </c>
      <c r="E176" s="400" t="s">
        <v>768</v>
      </c>
      <c r="F176" s="400" t="str">
        <f t="shared" si="11"/>
        <v>0.00</v>
      </c>
      <c r="G176" s="327">
        <v>182</v>
      </c>
    </row>
    <row r="177" spans="1:7">
      <c r="A177" s="406" t="e">
        <f>ROUND(#REF!,2)</f>
        <v>#REF!</v>
      </c>
      <c r="B177" s="400" t="s">
        <v>130</v>
      </c>
      <c r="C177" s="400" t="s">
        <v>7170</v>
      </c>
      <c r="D177" s="400" t="s">
        <v>7162</v>
      </c>
      <c r="E177" s="400" t="s">
        <v>768</v>
      </c>
      <c r="F177" s="400" t="str">
        <f t="shared" si="11"/>
        <v>0.00</v>
      </c>
      <c r="G177" s="327">
        <v>183</v>
      </c>
    </row>
    <row r="178" spans="1:7">
      <c r="A178" s="406" t="e">
        <f>ROUND(#REF!,2)</f>
        <v>#REF!</v>
      </c>
      <c r="B178" s="400" t="s">
        <v>130</v>
      </c>
      <c r="C178" s="400" t="s">
        <v>7170</v>
      </c>
      <c r="D178" s="400" t="s">
        <v>7163</v>
      </c>
      <c r="E178" s="400" t="s">
        <v>768</v>
      </c>
      <c r="F178" s="400" t="str">
        <f t="shared" si="11"/>
        <v>0.00</v>
      </c>
      <c r="G178" s="327">
        <v>184</v>
      </c>
    </row>
    <row r="179" spans="1:7">
      <c r="B179" s="400" t="s">
        <v>7057</v>
      </c>
      <c r="C179" s="400" t="s">
        <v>7171</v>
      </c>
      <c r="D179" s="400" t="s">
        <v>7059</v>
      </c>
      <c r="F179" s="400" t="str">
        <f t="shared" si="11"/>
        <v/>
      </c>
      <c r="G179" s="327">
        <v>185</v>
      </c>
    </row>
    <row r="180" spans="1:7">
      <c r="B180" s="400" t="s">
        <v>7057</v>
      </c>
      <c r="C180" s="400" t="s">
        <v>7172</v>
      </c>
      <c r="D180" s="400" t="s">
        <v>7059</v>
      </c>
      <c r="F180" s="400" t="str">
        <f t="shared" si="11"/>
        <v/>
      </c>
      <c r="G180" s="327">
        <v>186</v>
      </c>
    </row>
    <row r="181" spans="1:7">
      <c r="A181" s="406" t="e">
        <f>ROUND(#REF!,2)</f>
        <v>#REF!</v>
      </c>
      <c r="B181" s="400" t="s">
        <v>130</v>
      </c>
      <c r="C181" s="400" t="s">
        <v>7172</v>
      </c>
      <c r="D181" s="400" t="s">
        <v>7161</v>
      </c>
      <c r="E181" s="400" t="s">
        <v>1095</v>
      </c>
      <c r="F181" s="400" t="str">
        <f t="shared" si="11"/>
        <v>0.00</v>
      </c>
      <c r="G181" s="327">
        <v>187</v>
      </c>
    </row>
    <row r="182" spans="1:7">
      <c r="A182" s="406" t="e">
        <f>ROUND(#REF!,2)</f>
        <v>#REF!</v>
      </c>
      <c r="B182" s="400" t="s">
        <v>130</v>
      </c>
      <c r="C182" s="400" t="s">
        <v>7172</v>
      </c>
      <c r="D182" s="400" t="s">
        <v>7162</v>
      </c>
      <c r="E182" s="400" t="s">
        <v>1095</v>
      </c>
      <c r="F182" s="400" t="str">
        <f t="shared" si="11"/>
        <v>0.00</v>
      </c>
      <c r="G182" s="327">
        <v>188</v>
      </c>
    </row>
    <row r="183" spans="1:7">
      <c r="A183" s="406" t="e">
        <f>ROUND(#REF!,2)</f>
        <v>#REF!</v>
      </c>
      <c r="B183" s="400" t="s">
        <v>130</v>
      </c>
      <c r="C183" s="400" t="s">
        <v>7172</v>
      </c>
      <c r="D183" s="400" t="s">
        <v>7163</v>
      </c>
      <c r="E183" s="400" t="s">
        <v>1095</v>
      </c>
      <c r="F183" s="400" t="str">
        <f t="shared" si="11"/>
        <v>0.00</v>
      </c>
      <c r="G183" s="327">
        <v>189</v>
      </c>
    </row>
    <row r="184" spans="1:7">
      <c r="B184" s="400" t="s">
        <v>7057</v>
      </c>
      <c r="C184" s="400" t="s">
        <v>7173</v>
      </c>
      <c r="D184" s="400" t="s">
        <v>7059</v>
      </c>
      <c r="F184" s="400" t="str">
        <f t="shared" si="11"/>
        <v/>
      </c>
      <c r="G184" s="327">
        <v>190</v>
      </c>
    </row>
    <row r="185" spans="1:7">
      <c r="B185" s="400" t="s">
        <v>7057</v>
      </c>
      <c r="C185" s="400" t="s">
        <v>7174</v>
      </c>
      <c r="D185" s="400" t="s">
        <v>7059</v>
      </c>
      <c r="F185" s="400" t="str">
        <f t="shared" si="11"/>
        <v/>
      </c>
      <c r="G185" s="327">
        <v>191</v>
      </c>
    </row>
    <row r="186" spans="1:7">
      <c r="B186" s="400" t="s">
        <v>7057</v>
      </c>
      <c r="C186" s="400" t="s">
        <v>7175</v>
      </c>
      <c r="D186" s="400" t="s">
        <v>7059</v>
      </c>
      <c r="F186" s="400" t="str">
        <f t="shared" si="11"/>
        <v/>
      </c>
      <c r="G186" s="327">
        <v>192</v>
      </c>
    </row>
    <row r="187" spans="1:7">
      <c r="A187" s="406" t="e">
        <f>ROUND(#REF!,2)</f>
        <v>#REF!</v>
      </c>
      <c r="B187" s="400" t="s">
        <v>130</v>
      </c>
      <c r="C187" s="400" t="s">
        <v>7175</v>
      </c>
      <c r="D187" s="400" t="s">
        <v>7161</v>
      </c>
      <c r="E187" s="400" t="s">
        <v>1096</v>
      </c>
      <c r="F187" s="400" t="str">
        <f t="shared" si="11"/>
        <v>0.00</v>
      </c>
      <c r="G187" s="327">
        <v>193</v>
      </c>
    </row>
    <row r="188" spans="1:7">
      <c r="A188" s="406" t="e">
        <f>ROUND(#REF!,2)</f>
        <v>#REF!</v>
      </c>
      <c r="B188" s="400" t="s">
        <v>130</v>
      </c>
      <c r="C188" s="400" t="s">
        <v>7175</v>
      </c>
      <c r="D188" s="400" t="s">
        <v>7162</v>
      </c>
      <c r="E188" s="400" t="s">
        <v>1096</v>
      </c>
      <c r="F188" s="400" t="str">
        <f t="shared" si="11"/>
        <v>0.00</v>
      </c>
      <c r="G188" s="327">
        <v>194</v>
      </c>
    </row>
    <row r="189" spans="1:7">
      <c r="A189" s="406" t="e">
        <f>ROUND(#REF!,2)</f>
        <v>#REF!</v>
      </c>
      <c r="B189" s="400" t="s">
        <v>130</v>
      </c>
      <c r="C189" s="400" t="s">
        <v>7175</v>
      </c>
      <c r="D189" s="400" t="s">
        <v>7163</v>
      </c>
      <c r="E189" s="400" t="s">
        <v>1096</v>
      </c>
      <c r="F189" s="400" t="str">
        <f>IFERROR(IF(B189="Parent","",IF(B189="Data",TEXT(A189,"rrrr-mm-dd"),IF(B189="kwota",IFERROR(REPLACE(A189,SEARCH(",",A189),1,"."),A189),IF(A189="","",IF(A189="",IF(AND(B189="Kwota",E189&lt;&gt;0),A189,""),A189))))),"0.00")</f>
        <v>0.00</v>
      </c>
      <c r="G189" s="327">
        <v>195</v>
      </c>
    </row>
    <row r="190" spans="1:7">
      <c r="B190" s="400" t="s">
        <v>7057</v>
      </c>
      <c r="C190" s="400" t="s">
        <v>7176</v>
      </c>
      <c r="D190" s="400" t="s">
        <v>7059</v>
      </c>
      <c r="F190" s="400" t="str">
        <f t="shared" si="11"/>
        <v/>
      </c>
      <c r="G190" s="327">
        <v>196</v>
      </c>
    </row>
    <row r="191" spans="1:7">
      <c r="A191" s="406" t="e">
        <f>ROUND(#REF!,2)</f>
        <v>#REF!</v>
      </c>
      <c r="B191" s="400" t="s">
        <v>130</v>
      </c>
      <c r="C191" s="400" t="s">
        <v>7176</v>
      </c>
      <c r="D191" s="400" t="s">
        <v>7161</v>
      </c>
      <c r="E191" s="400" t="s">
        <v>512</v>
      </c>
      <c r="F191" s="400" t="str">
        <f t="shared" si="11"/>
        <v>0.00</v>
      </c>
      <c r="G191" s="327">
        <v>197</v>
      </c>
    </row>
    <row r="192" spans="1:7">
      <c r="A192" s="406" t="e">
        <f>ROUND(#REF!,2)</f>
        <v>#REF!</v>
      </c>
      <c r="B192" s="400" t="s">
        <v>130</v>
      </c>
      <c r="C192" s="400" t="s">
        <v>7176</v>
      </c>
      <c r="D192" s="400" t="s">
        <v>7162</v>
      </c>
      <c r="E192" s="400" t="s">
        <v>512</v>
      </c>
      <c r="F192" s="400" t="str">
        <f t="shared" si="11"/>
        <v>0.00</v>
      </c>
      <c r="G192" s="327">
        <v>198</v>
      </c>
    </row>
    <row r="193" spans="1:7">
      <c r="A193" s="406" t="e">
        <f>ROUND(#REF!,2)</f>
        <v>#REF!</v>
      </c>
      <c r="B193" s="400" t="s">
        <v>130</v>
      </c>
      <c r="C193" s="400" t="s">
        <v>7176</v>
      </c>
      <c r="D193" s="400" t="s">
        <v>7163</v>
      </c>
      <c r="E193" s="400" t="s">
        <v>512</v>
      </c>
      <c r="F193" s="400" t="str">
        <f>IFERROR(IF(B193="Parent","",IF(B193="Data",TEXT(A193,"rrrr-mm-dd"),IF(B193="kwota",IFERROR(REPLACE(A193,SEARCH(",",A193),1,"."),A193),IF(A193="","",IF(A193="",IF(AND(B193="Kwota",E193&lt;&gt;0),A193,""),A193))))),"0.00")</f>
        <v>0.00</v>
      </c>
      <c r="G193" s="327">
        <v>199</v>
      </c>
    </row>
    <row r="194" spans="1:7">
      <c r="B194" s="400" t="s">
        <v>7057</v>
      </c>
      <c r="C194" s="400" t="s">
        <v>7177</v>
      </c>
      <c r="D194" s="400" t="s">
        <v>7059</v>
      </c>
      <c r="F194" s="400" t="str">
        <f t="shared" ref="F194:F257" si="12">IFERROR(IF(B194="Parent","",IF(B194="Data",TEXT(A194,"rrrr-mm-dd"),IF(B194="kwota",IFERROR(REPLACE(A194,SEARCH(",",A194),1,"."),A194),IF(A194="","",IF(A194="",IF(AND(B194="Kwota",E194&lt;&gt;0),A194,""),A194))))),"0.00")</f>
        <v/>
      </c>
      <c r="G194" s="327">
        <v>200</v>
      </c>
    </row>
    <row r="195" spans="1:7">
      <c r="A195" s="406" t="e">
        <f>ROUND(#REF!,2)</f>
        <v>#REF!</v>
      </c>
      <c r="B195" s="400" t="s">
        <v>130</v>
      </c>
      <c r="C195" s="400" t="s">
        <v>7177</v>
      </c>
      <c r="D195" s="400" t="s">
        <v>7161</v>
      </c>
      <c r="E195" s="400" t="s">
        <v>7178</v>
      </c>
      <c r="F195" s="400" t="str">
        <f t="shared" si="12"/>
        <v>0.00</v>
      </c>
      <c r="G195" s="327">
        <v>201</v>
      </c>
    </row>
    <row r="196" spans="1:7">
      <c r="A196" s="406" t="e">
        <f>ROUND(#REF!,2)</f>
        <v>#REF!</v>
      </c>
      <c r="B196" s="400" t="s">
        <v>130</v>
      </c>
      <c r="C196" s="400" t="s">
        <v>7177</v>
      </c>
      <c r="D196" s="400" t="s">
        <v>7162</v>
      </c>
      <c r="E196" s="400" t="s">
        <v>7178</v>
      </c>
      <c r="F196" s="400" t="str">
        <f t="shared" si="12"/>
        <v>0.00</v>
      </c>
      <c r="G196" s="327">
        <v>202</v>
      </c>
    </row>
    <row r="197" spans="1:7">
      <c r="A197" s="406" t="e">
        <f>ROUND(#REF!,2)</f>
        <v>#REF!</v>
      </c>
      <c r="B197" s="400" t="s">
        <v>130</v>
      </c>
      <c r="C197" s="400" t="s">
        <v>7177</v>
      </c>
      <c r="D197" s="400" t="s">
        <v>7163</v>
      </c>
      <c r="E197" s="400" t="s">
        <v>7178</v>
      </c>
      <c r="F197" s="400" t="str">
        <f t="shared" si="12"/>
        <v>0.00</v>
      </c>
      <c r="G197" s="327">
        <v>203</v>
      </c>
    </row>
    <row r="198" spans="1:7">
      <c r="B198" s="400" t="s">
        <v>7057</v>
      </c>
      <c r="C198" s="400" t="s">
        <v>7179</v>
      </c>
      <c r="D198" s="400" t="s">
        <v>7059</v>
      </c>
      <c r="F198" s="400" t="str">
        <f t="shared" si="12"/>
        <v/>
      </c>
      <c r="G198" s="327">
        <v>204</v>
      </c>
    </row>
    <row r="199" spans="1:7">
      <c r="B199" s="400" t="s">
        <v>7057</v>
      </c>
      <c r="C199" s="400" t="s">
        <v>7180</v>
      </c>
      <c r="D199" s="400" t="s">
        <v>7059</v>
      </c>
      <c r="F199" s="400" t="str">
        <f t="shared" si="12"/>
        <v/>
      </c>
      <c r="G199" s="327">
        <v>205</v>
      </c>
    </row>
    <row r="200" spans="1:7">
      <c r="A200" s="406" t="e">
        <f>ROUND(#REF!,2)</f>
        <v>#REF!</v>
      </c>
      <c r="B200" s="400" t="s">
        <v>130</v>
      </c>
      <c r="C200" s="400" t="s">
        <v>7180</v>
      </c>
      <c r="D200" s="400" t="s">
        <v>7161</v>
      </c>
      <c r="E200" s="400" t="s">
        <v>7181</v>
      </c>
      <c r="F200" s="400" t="str">
        <f t="shared" si="12"/>
        <v>0.00</v>
      </c>
      <c r="G200" s="327">
        <v>206</v>
      </c>
    </row>
    <row r="201" spans="1:7">
      <c r="A201" s="406" t="e">
        <f>ROUND(#REF!,2)</f>
        <v>#REF!</v>
      </c>
      <c r="B201" s="400" t="s">
        <v>130</v>
      </c>
      <c r="C201" s="400" t="s">
        <v>7180</v>
      </c>
      <c r="D201" s="400" t="s">
        <v>7162</v>
      </c>
      <c r="E201" s="400" t="s">
        <v>7181</v>
      </c>
      <c r="F201" s="400" t="str">
        <f t="shared" si="12"/>
        <v>0.00</v>
      </c>
      <c r="G201" s="327">
        <v>207</v>
      </c>
    </row>
    <row r="202" spans="1:7">
      <c r="A202" s="406" t="e">
        <f>ROUND(#REF!,2)</f>
        <v>#REF!</v>
      </c>
      <c r="B202" s="400" t="s">
        <v>130</v>
      </c>
      <c r="C202" s="400" t="s">
        <v>7180</v>
      </c>
      <c r="D202" s="400" t="s">
        <v>7163</v>
      </c>
      <c r="E202" s="400" t="s">
        <v>7181</v>
      </c>
      <c r="F202" s="400" t="str">
        <f t="shared" si="12"/>
        <v>0.00</v>
      </c>
      <c r="G202" s="327">
        <v>208</v>
      </c>
    </row>
    <row r="203" spans="1:7">
      <c r="B203" s="400" t="s">
        <v>7057</v>
      </c>
      <c r="C203" s="400" t="s">
        <v>7182</v>
      </c>
      <c r="D203" s="400" t="s">
        <v>7059</v>
      </c>
      <c r="F203" s="400" t="str">
        <f t="shared" si="12"/>
        <v/>
      </c>
      <c r="G203" s="327">
        <v>209</v>
      </c>
    </row>
    <row r="204" spans="1:7">
      <c r="B204" s="400" t="s">
        <v>7057</v>
      </c>
      <c r="C204" s="400" t="s">
        <v>7183</v>
      </c>
      <c r="D204" s="400" t="s">
        <v>7059</v>
      </c>
      <c r="F204" s="400" t="str">
        <f t="shared" si="12"/>
        <v/>
      </c>
      <c r="G204" s="327">
        <v>210</v>
      </c>
    </row>
    <row r="205" spans="1:7">
      <c r="A205" s="406" t="e">
        <f>ROUND(#REF!,2)</f>
        <v>#REF!</v>
      </c>
      <c r="B205" s="400" t="s">
        <v>130</v>
      </c>
      <c r="C205" s="400" t="s">
        <v>7183</v>
      </c>
      <c r="D205" s="400" t="s">
        <v>7161</v>
      </c>
      <c r="E205" s="400" t="s">
        <v>513</v>
      </c>
      <c r="F205" s="400" t="str">
        <f t="shared" si="12"/>
        <v>0.00</v>
      </c>
      <c r="G205" s="327">
        <v>211</v>
      </c>
    </row>
    <row r="206" spans="1:7">
      <c r="A206" s="406" t="e">
        <f>ROUND(#REF!,2)</f>
        <v>#REF!</v>
      </c>
      <c r="B206" s="400" t="s">
        <v>130</v>
      </c>
      <c r="C206" s="400" t="s">
        <v>7183</v>
      </c>
      <c r="D206" s="400" t="s">
        <v>7162</v>
      </c>
      <c r="E206" s="400" t="s">
        <v>513</v>
      </c>
      <c r="F206" s="400" t="str">
        <f t="shared" si="12"/>
        <v>0.00</v>
      </c>
      <c r="G206" s="327">
        <v>212</v>
      </c>
    </row>
    <row r="207" spans="1:7">
      <c r="A207" s="406" t="e">
        <f>ROUND(#REF!,2)</f>
        <v>#REF!</v>
      </c>
      <c r="B207" s="400" t="s">
        <v>130</v>
      </c>
      <c r="C207" s="400" t="s">
        <v>7183</v>
      </c>
      <c r="D207" s="400" t="s">
        <v>7163</v>
      </c>
      <c r="E207" s="400" t="s">
        <v>513</v>
      </c>
      <c r="F207" s="400" t="str">
        <f t="shared" si="12"/>
        <v>0.00</v>
      </c>
      <c r="G207" s="327">
        <v>213</v>
      </c>
    </row>
    <row r="208" spans="1:7">
      <c r="B208" s="400" t="s">
        <v>7057</v>
      </c>
      <c r="C208" s="400" t="s">
        <v>7184</v>
      </c>
      <c r="D208" s="400" t="s">
        <v>7059</v>
      </c>
      <c r="F208" s="400" t="str">
        <f t="shared" si="12"/>
        <v/>
      </c>
      <c r="G208" s="327">
        <v>214</v>
      </c>
    </row>
    <row r="209" spans="1:7">
      <c r="B209" s="400" t="s">
        <v>7057</v>
      </c>
      <c r="C209" s="400" t="s">
        <v>7185</v>
      </c>
      <c r="D209" s="400" t="s">
        <v>7059</v>
      </c>
      <c r="F209" s="400" t="str">
        <f t="shared" si="12"/>
        <v/>
      </c>
      <c r="G209" s="327">
        <v>215</v>
      </c>
    </row>
    <row r="210" spans="1:7">
      <c r="A210" s="406" t="e">
        <f>ROUND(#REF!,2)</f>
        <v>#REF!</v>
      </c>
      <c r="B210" s="400" t="s">
        <v>130</v>
      </c>
      <c r="C210" s="400" t="s">
        <v>7185</v>
      </c>
      <c r="D210" s="400" t="s">
        <v>7161</v>
      </c>
      <c r="E210" s="400" t="s">
        <v>515</v>
      </c>
      <c r="F210" s="400" t="str">
        <f t="shared" si="12"/>
        <v>0.00</v>
      </c>
      <c r="G210" s="327">
        <v>216</v>
      </c>
    </row>
    <row r="211" spans="1:7">
      <c r="A211" s="406" t="e">
        <f>ROUND(#REF!,2)</f>
        <v>#REF!</v>
      </c>
      <c r="B211" s="400" t="s">
        <v>130</v>
      </c>
      <c r="C211" s="400" t="s">
        <v>7185</v>
      </c>
      <c r="D211" s="400" t="s">
        <v>7162</v>
      </c>
      <c r="E211" s="400" t="s">
        <v>515</v>
      </c>
      <c r="F211" s="400" t="str">
        <f t="shared" si="12"/>
        <v>0.00</v>
      </c>
      <c r="G211" s="327">
        <v>217</v>
      </c>
    </row>
    <row r="212" spans="1:7">
      <c r="A212" s="406" t="e">
        <f>ROUND(#REF!,2)</f>
        <v>#REF!</v>
      </c>
      <c r="B212" s="400" t="s">
        <v>130</v>
      </c>
      <c r="C212" s="400" t="s">
        <v>7185</v>
      </c>
      <c r="D212" s="400" t="s">
        <v>7163</v>
      </c>
      <c r="E212" s="400" t="s">
        <v>515</v>
      </c>
      <c r="F212" s="400" t="str">
        <f t="shared" si="12"/>
        <v>0.00</v>
      </c>
      <c r="G212" s="327">
        <v>218</v>
      </c>
    </row>
    <row r="213" spans="1:7">
      <c r="B213" s="400" t="s">
        <v>7057</v>
      </c>
      <c r="C213" s="400" t="s">
        <v>7186</v>
      </c>
      <c r="D213" s="400" t="s">
        <v>7059</v>
      </c>
      <c r="F213" s="400" t="str">
        <f t="shared" si="12"/>
        <v/>
      </c>
      <c r="G213" s="327">
        <v>219</v>
      </c>
    </row>
    <row r="214" spans="1:7">
      <c r="B214" s="400" t="s">
        <v>7057</v>
      </c>
      <c r="C214" s="400" t="s">
        <v>7187</v>
      </c>
      <c r="D214" s="400" t="s">
        <v>7059</v>
      </c>
      <c r="F214" s="400" t="str">
        <f t="shared" si="12"/>
        <v/>
      </c>
      <c r="G214" s="327">
        <v>220</v>
      </c>
    </row>
    <row r="215" spans="1:7">
      <c r="A215" s="406" t="e">
        <f>ROUND(#REF!,2)</f>
        <v>#REF!</v>
      </c>
      <c r="B215" s="400" t="s">
        <v>130</v>
      </c>
      <c r="C215" s="400" t="s">
        <v>7187</v>
      </c>
      <c r="D215" s="400" t="s">
        <v>7161</v>
      </c>
      <c r="E215" s="400" t="s">
        <v>514</v>
      </c>
      <c r="F215" s="400" t="str">
        <f t="shared" si="12"/>
        <v>0.00</v>
      </c>
      <c r="G215" s="327">
        <v>221</v>
      </c>
    </row>
    <row r="216" spans="1:7">
      <c r="A216" s="406" t="e">
        <f>ROUND(#REF!,2)</f>
        <v>#REF!</v>
      </c>
      <c r="B216" s="400" t="s">
        <v>130</v>
      </c>
      <c r="C216" s="400" t="s">
        <v>7187</v>
      </c>
      <c r="D216" s="400" t="s">
        <v>7162</v>
      </c>
      <c r="E216" s="400" t="s">
        <v>514</v>
      </c>
      <c r="F216" s="400" t="str">
        <f t="shared" si="12"/>
        <v>0.00</v>
      </c>
      <c r="G216" s="327">
        <v>222</v>
      </c>
    </row>
    <row r="217" spans="1:7">
      <c r="A217" s="406" t="e">
        <f>ROUND(#REF!,2)</f>
        <v>#REF!</v>
      </c>
      <c r="B217" s="400" t="s">
        <v>130</v>
      </c>
      <c r="C217" s="400" t="s">
        <v>7187</v>
      </c>
      <c r="D217" s="400" t="s">
        <v>7163</v>
      </c>
      <c r="E217" s="400" t="s">
        <v>514</v>
      </c>
      <c r="F217" s="400" t="str">
        <f t="shared" si="12"/>
        <v>0.00</v>
      </c>
      <c r="G217" s="327">
        <v>223</v>
      </c>
    </row>
    <row r="218" spans="1:7">
      <c r="B218" s="400" t="s">
        <v>7057</v>
      </c>
      <c r="C218" s="400" t="s">
        <v>7188</v>
      </c>
      <c r="D218" s="400" t="s">
        <v>7059</v>
      </c>
      <c r="F218" s="400" t="str">
        <f t="shared" si="12"/>
        <v/>
      </c>
      <c r="G218" s="327">
        <v>224</v>
      </c>
    </row>
    <row r="219" spans="1:7">
      <c r="B219" s="400" t="s">
        <v>7057</v>
      </c>
      <c r="C219" s="400" t="s">
        <v>7189</v>
      </c>
      <c r="D219" s="400" t="s">
        <v>7059</v>
      </c>
      <c r="F219" s="400" t="str">
        <f t="shared" si="12"/>
        <v/>
      </c>
      <c r="G219" s="327">
        <v>225</v>
      </c>
    </row>
    <row r="220" spans="1:7">
      <c r="B220" s="400" t="s">
        <v>7057</v>
      </c>
      <c r="C220" s="400" t="s">
        <v>7190</v>
      </c>
      <c r="D220" s="400" t="s">
        <v>7059</v>
      </c>
      <c r="F220" s="400" t="str">
        <f t="shared" si="12"/>
        <v/>
      </c>
      <c r="G220" s="327">
        <v>226</v>
      </c>
    </row>
    <row r="221" spans="1:7">
      <c r="A221" s="406" t="e">
        <f>ROUND(#REF!,2)</f>
        <v>#REF!</v>
      </c>
      <c r="B221" s="400" t="s">
        <v>130</v>
      </c>
      <c r="C221" s="400" t="s">
        <v>7190</v>
      </c>
      <c r="D221" s="400" t="s">
        <v>7161</v>
      </c>
      <c r="E221" s="400" t="s">
        <v>516</v>
      </c>
      <c r="F221" s="400" t="str">
        <f t="shared" si="12"/>
        <v>0.00</v>
      </c>
      <c r="G221" s="327">
        <v>227</v>
      </c>
    </row>
    <row r="222" spans="1:7">
      <c r="A222" s="406" t="e">
        <f>ROUND(#REF!,2)</f>
        <v>#REF!</v>
      </c>
      <c r="B222" s="400" t="s">
        <v>130</v>
      </c>
      <c r="C222" s="400" t="s">
        <v>7190</v>
      </c>
      <c r="D222" s="400" t="s">
        <v>7162</v>
      </c>
      <c r="E222" s="400" t="s">
        <v>516</v>
      </c>
      <c r="F222" s="400" t="str">
        <f t="shared" si="12"/>
        <v>0.00</v>
      </c>
      <c r="G222" s="327">
        <v>228</v>
      </c>
    </row>
    <row r="223" spans="1:7">
      <c r="A223" s="406" t="e">
        <f>ROUND(#REF!,2)</f>
        <v>#REF!</v>
      </c>
      <c r="B223" s="400" t="s">
        <v>130</v>
      </c>
      <c r="C223" s="400" t="s">
        <v>7190</v>
      </c>
      <c r="D223" s="400" t="s">
        <v>7163</v>
      </c>
      <c r="E223" s="400" t="s">
        <v>516</v>
      </c>
      <c r="F223" s="400" t="str">
        <f t="shared" si="12"/>
        <v>0.00</v>
      </c>
      <c r="G223" s="327">
        <v>229</v>
      </c>
    </row>
    <row r="224" spans="1:7">
      <c r="B224" s="400" t="s">
        <v>7057</v>
      </c>
      <c r="C224" s="400" t="s">
        <v>7191</v>
      </c>
      <c r="D224" s="400" t="s">
        <v>7059</v>
      </c>
      <c r="F224" s="400" t="str">
        <f t="shared" si="12"/>
        <v/>
      </c>
      <c r="G224" s="327">
        <v>230</v>
      </c>
    </row>
    <row r="225" spans="1:7">
      <c r="B225" s="400" t="s">
        <v>7057</v>
      </c>
      <c r="C225" s="400" t="s">
        <v>7192</v>
      </c>
      <c r="D225" s="400" t="s">
        <v>7059</v>
      </c>
      <c r="F225" s="400" t="str">
        <f t="shared" si="12"/>
        <v/>
      </c>
      <c r="G225" s="327">
        <v>231</v>
      </c>
    </row>
    <row r="226" spans="1:7">
      <c r="A226" s="406" t="e">
        <f>ROUND(#REF!,2)</f>
        <v>#REF!</v>
      </c>
      <c r="B226" s="400" t="s">
        <v>130</v>
      </c>
      <c r="C226" s="400" t="s">
        <v>7192</v>
      </c>
      <c r="D226" s="400" t="s">
        <v>7161</v>
      </c>
      <c r="E226" s="400" t="s">
        <v>517</v>
      </c>
      <c r="F226" s="400" t="str">
        <f t="shared" si="12"/>
        <v>0.00</v>
      </c>
      <c r="G226" s="327">
        <v>232</v>
      </c>
    </row>
    <row r="227" spans="1:7">
      <c r="A227" s="406" t="e">
        <f>ROUND(#REF!,2)</f>
        <v>#REF!</v>
      </c>
      <c r="B227" s="400" t="s">
        <v>130</v>
      </c>
      <c r="C227" s="400" t="s">
        <v>7192</v>
      </c>
      <c r="D227" s="400" t="s">
        <v>7162</v>
      </c>
      <c r="E227" s="400" t="s">
        <v>517</v>
      </c>
      <c r="F227" s="400" t="str">
        <f t="shared" si="12"/>
        <v>0.00</v>
      </c>
      <c r="G227" s="327">
        <v>233</v>
      </c>
    </row>
    <row r="228" spans="1:7">
      <c r="A228" s="406" t="e">
        <f>ROUND(#REF!,2)</f>
        <v>#REF!</v>
      </c>
      <c r="B228" s="400" t="s">
        <v>130</v>
      </c>
      <c r="C228" s="400" t="s">
        <v>7192</v>
      </c>
      <c r="D228" s="400" t="s">
        <v>7163</v>
      </c>
      <c r="E228" s="400" t="s">
        <v>517</v>
      </c>
      <c r="F228" s="400" t="str">
        <f t="shared" si="12"/>
        <v>0.00</v>
      </c>
      <c r="G228" s="327">
        <v>234</v>
      </c>
    </row>
    <row r="229" spans="1:7">
      <c r="B229" s="400" t="s">
        <v>7057</v>
      </c>
      <c r="C229" s="400" t="s">
        <v>7193</v>
      </c>
      <c r="D229" s="400" t="s">
        <v>7059</v>
      </c>
      <c r="F229" s="400" t="str">
        <f t="shared" si="12"/>
        <v/>
      </c>
      <c r="G229" s="327">
        <v>235</v>
      </c>
    </row>
    <row r="230" spans="1:7">
      <c r="B230" s="400" t="s">
        <v>7057</v>
      </c>
      <c r="C230" s="400" t="s">
        <v>7194</v>
      </c>
      <c r="D230" s="400" t="s">
        <v>7059</v>
      </c>
      <c r="F230" s="400" t="str">
        <f t="shared" si="12"/>
        <v/>
      </c>
      <c r="G230" s="327">
        <v>236</v>
      </c>
    </row>
    <row r="231" spans="1:7">
      <c r="B231" s="400" t="s">
        <v>7057</v>
      </c>
      <c r="C231" s="400" t="s">
        <v>7195</v>
      </c>
      <c r="D231" s="400" t="s">
        <v>7059</v>
      </c>
      <c r="F231" s="400" t="str">
        <f t="shared" si="12"/>
        <v/>
      </c>
      <c r="G231" s="327">
        <v>237</v>
      </c>
    </row>
    <row r="232" spans="1:7">
      <c r="A232" s="406" t="e">
        <f>ROUND(#REF!,2)</f>
        <v>#REF!</v>
      </c>
      <c r="B232" s="400" t="s">
        <v>130</v>
      </c>
      <c r="C232" s="400" t="s">
        <v>7195</v>
      </c>
      <c r="D232" s="400" t="s">
        <v>7161</v>
      </c>
      <c r="E232" s="400" t="s">
        <v>1087</v>
      </c>
      <c r="F232" s="400" t="str">
        <f t="shared" si="12"/>
        <v>0.00</v>
      </c>
      <c r="G232" s="327">
        <v>238</v>
      </c>
    </row>
    <row r="233" spans="1:7">
      <c r="A233" s="406" t="e">
        <f>ROUND(#REF!,2)</f>
        <v>#REF!</v>
      </c>
      <c r="B233" s="400" t="s">
        <v>130</v>
      </c>
      <c r="C233" s="400" t="s">
        <v>7195</v>
      </c>
      <c r="D233" s="400" t="s">
        <v>7162</v>
      </c>
      <c r="E233" s="400" t="s">
        <v>1087</v>
      </c>
      <c r="F233" s="400" t="str">
        <f t="shared" si="12"/>
        <v>0.00</v>
      </c>
      <c r="G233" s="327">
        <v>239</v>
      </c>
    </row>
    <row r="234" spans="1:7">
      <c r="A234" s="406" t="e">
        <f>ROUND(#REF!,2)</f>
        <v>#REF!</v>
      </c>
      <c r="B234" s="400" t="s">
        <v>130</v>
      </c>
      <c r="C234" s="400" t="s">
        <v>7195</v>
      </c>
      <c r="D234" s="400" t="s">
        <v>7163</v>
      </c>
      <c r="E234" s="400" t="s">
        <v>1087</v>
      </c>
      <c r="F234" s="400" t="str">
        <f t="shared" si="12"/>
        <v>0.00</v>
      </c>
      <c r="G234" s="327">
        <v>240</v>
      </c>
    </row>
    <row r="235" spans="1:7">
      <c r="B235" s="400" t="s">
        <v>7057</v>
      </c>
      <c r="C235" s="400" t="s">
        <v>7196</v>
      </c>
      <c r="D235" s="400" t="s">
        <v>7059</v>
      </c>
      <c r="F235" s="400" t="str">
        <f t="shared" si="12"/>
        <v/>
      </c>
      <c r="G235" s="327">
        <v>241</v>
      </c>
    </row>
    <row r="236" spans="1:7">
      <c r="A236" s="406" t="e">
        <f>ROUND(#REF!,2)</f>
        <v>#REF!</v>
      </c>
      <c r="B236" s="400" t="s">
        <v>130</v>
      </c>
      <c r="C236" s="400" t="s">
        <v>7196</v>
      </c>
      <c r="D236" s="400" t="s">
        <v>7161</v>
      </c>
      <c r="E236" s="400" t="s">
        <v>518</v>
      </c>
      <c r="F236" s="400" t="str">
        <f t="shared" si="12"/>
        <v>0.00</v>
      </c>
      <c r="G236" s="327">
        <v>242</v>
      </c>
    </row>
    <row r="237" spans="1:7">
      <c r="A237" s="406" t="e">
        <f>ROUND(#REF!,2)</f>
        <v>#REF!</v>
      </c>
      <c r="B237" s="400" t="s">
        <v>130</v>
      </c>
      <c r="C237" s="400" t="s">
        <v>7196</v>
      </c>
      <c r="D237" s="400" t="s">
        <v>7162</v>
      </c>
      <c r="E237" s="400" t="s">
        <v>518</v>
      </c>
      <c r="F237" s="400" t="str">
        <f t="shared" si="12"/>
        <v>0.00</v>
      </c>
      <c r="G237" s="327">
        <v>243</v>
      </c>
    </row>
    <row r="238" spans="1:7">
      <c r="A238" s="406" t="e">
        <f>ROUND(#REF!,2)</f>
        <v>#REF!</v>
      </c>
      <c r="B238" s="400" t="s">
        <v>130</v>
      </c>
      <c r="C238" s="400" t="s">
        <v>7196</v>
      </c>
      <c r="D238" s="400" t="s">
        <v>7163</v>
      </c>
      <c r="E238" s="400" t="s">
        <v>518</v>
      </c>
      <c r="F238" s="400" t="str">
        <f t="shared" si="12"/>
        <v>0.00</v>
      </c>
      <c r="G238" s="327">
        <v>244</v>
      </c>
    </row>
    <row r="239" spans="1:7">
      <c r="B239" s="400" t="s">
        <v>7057</v>
      </c>
      <c r="C239" s="400" t="s">
        <v>7197</v>
      </c>
      <c r="D239" s="400" t="s">
        <v>7059</v>
      </c>
      <c r="F239" s="400" t="str">
        <f t="shared" si="12"/>
        <v/>
      </c>
      <c r="G239" s="327">
        <v>245</v>
      </c>
    </row>
    <row r="240" spans="1:7">
      <c r="B240" s="400" t="s">
        <v>7057</v>
      </c>
      <c r="C240" s="400" t="s">
        <v>7198</v>
      </c>
      <c r="D240" s="400" t="s">
        <v>7059</v>
      </c>
      <c r="F240" s="400" t="str">
        <f t="shared" si="12"/>
        <v/>
      </c>
      <c r="G240" s="327">
        <v>246</v>
      </c>
    </row>
    <row r="241" spans="1:7">
      <c r="A241" s="406" t="e">
        <f>ROUND(#REF!,2)</f>
        <v>#REF!</v>
      </c>
      <c r="B241" s="400" t="s">
        <v>130</v>
      </c>
      <c r="C241" s="400" t="s">
        <v>7198</v>
      </c>
      <c r="D241" s="400" t="s">
        <v>7161</v>
      </c>
      <c r="E241" s="400" t="s">
        <v>1972</v>
      </c>
      <c r="F241" s="400" t="str">
        <f t="shared" si="12"/>
        <v>0.00</v>
      </c>
      <c r="G241" s="327">
        <v>247</v>
      </c>
    </row>
    <row r="242" spans="1:7">
      <c r="A242" s="406" t="e">
        <f>ROUND(#REF!,2)</f>
        <v>#REF!</v>
      </c>
      <c r="B242" s="400" t="s">
        <v>130</v>
      </c>
      <c r="C242" s="400" t="s">
        <v>7198</v>
      </c>
      <c r="D242" s="400" t="s">
        <v>7162</v>
      </c>
      <c r="E242" s="400" t="s">
        <v>1972</v>
      </c>
      <c r="F242" s="400" t="str">
        <f t="shared" si="12"/>
        <v>0.00</v>
      </c>
      <c r="G242" s="327">
        <v>248</v>
      </c>
    </row>
    <row r="243" spans="1:7">
      <c r="A243" s="406" t="e">
        <f>ROUND(#REF!,2)</f>
        <v>#REF!</v>
      </c>
      <c r="B243" s="400" t="s">
        <v>130</v>
      </c>
      <c r="C243" s="400" t="s">
        <v>7198</v>
      </c>
      <c r="D243" s="400" t="s">
        <v>7163</v>
      </c>
      <c r="E243" s="400" t="s">
        <v>1972</v>
      </c>
      <c r="F243" s="400" t="str">
        <f t="shared" si="12"/>
        <v>0.00</v>
      </c>
      <c r="G243" s="327">
        <v>249</v>
      </c>
    </row>
    <row r="244" spans="1:7">
      <c r="B244" s="400" t="s">
        <v>7057</v>
      </c>
      <c r="C244" s="400" t="s">
        <v>7199</v>
      </c>
      <c r="D244" s="400" t="s">
        <v>7059</v>
      </c>
      <c r="F244" s="400" t="str">
        <f t="shared" si="12"/>
        <v/>
      </c>
      <c r="G244" s="327">
        <v>250</v>
      </c>
    </row>
    <row r="245" spans="1:7">
      <c r="B245" s="400" t="s">
        <v>7057</v>
      </c>
      <c r="C245" s="400" t="s">
        <v>7200</v>
      </c>
      <c r="D245" s="400" t="s">
        <v>7059</v>
      </c>
      <c r="F245" s="400" t="str">
        <f t="shared" si="12"/>
        <v/>
      </c>
      <c r="G245" s="327">
        <v>251</v>
      </c>
    </row>
    <row r="246" spans="1:7">
      <c r="A246" s="406" t="e">
        <f>ROUND(#REF!,2)</f>
        <v>#REF!</v>
      </c>
      <c r="B246" s="400" t="s">
        <v>130</v>
      </c>
      <c r="C246" s="400" t="s">
        <v>7200</v>
      </c>
      <c r="D246" s="400" t="s">
        <v>7161</v>
      </c>
      <c r="E246" s="400" t="s">
        <v>519</v>
      </c>
      <c r="F246" s="400" t="str">
        <f t="shared" si="12"/>
        <v>0.00</v>
      </c>
      <c r="G246" s="327">
        <v>252</v>
      </c>
    </row>
    <row r="247" spans="1:7">
      <c r="A247" s="406" t="e">
        <f>ROUND(#REF!,2)</f>
        <v>#REF!</v>
      </c>
      <c r="B247" s="400" t="s">
        <v>130</v>
      </c>
      <c r="C247" s="400" t="s">
        <v>7200</v>
      </c>
      <c r="D247" s="400" t="s">
        <v>7162</v>
      </c>
      <c r="E247" s="400" t="s">
        <v>519</v>
      </c>
      <c r="F247" s="400" t="str">
        <f t="shared" si="12"/>
        <v>0.00</v>
      </c>
      <c r="G247" s="327">
        <v>253</v>
      </c>
    </row>
    <row r="248" spans="1:7">
      <c r="A248" s="406" t="e">
        <f>ROUND(#REF!,2)</f>
        <v>#REF!</v>
      </c>
      <c r="B248" s="400" t="s">
        <v>130</v>
      </c>
      <c r="C248" s="400" t="s">
        <v>7200</v>
      </c>
      <c r="D248" s="400" t="s">
        <v>7163</v>
      </c>
      <c r="E248" s="400" t="s">
        <v>519</v>
      </c>
      <c r="F248" s="400" t="str">
        <f t="shared" si="12"/>
        <v>0.00</v>
      </c>
      <c r="G248" s="327">
        <v>254</v>
      </c>
    </row>
    <row r="249" spans="1:7">
      <c r="B249" s="400" t="s">
        <v>7057</v>
      </c>
      <c r="C249" s="400" t="s">
        <v>7201</v>
      </c>
      <c r="D249" s="400" t="s">
        <v>7059</v>
      </c>
      <c r="F249" s="400" t="str">
        <f t="shared" si="12"/>
        <v/>
      </c>
      <c r="G249" s="327">
        <v>255</v>
      </c>
    </row>
    <row r="250" spans="1:7">
      <c r="B250" s="400" t="s">
        <v>7057</v>
      </c>
      <c r="C250" s="400" t="s">
        <v>7202</v>
      </c>
      <c r="D250" s="400" t="s">
        <v>7059</v>
      </c>
      <c r="F250" s="400" t="str">
        <f t="shared" si="12"/>
        <v/>
      </c>
      <c r="G250" s="327">
        <v>256</v>
      </c>
    </row>
    <row r="251" spans="1:7">
      <c r="B251" s="400" t="s">
        <v>7057</v>
      </c>
      <c r="C251" s="400" t="s">
        <v>7203</v>
      </c>
      <c r="D251" s="400" t="s">
        <v>7059</v>
      </c>
      <c r="F251" s="400" t="str">
        <f t="shared" si="12"/>
        <v/>
      </c>
      <c r="G251" s="327">
        <v>257</v>
      </c>
    </row>
    <row r="252" spans="1:7">
      <c r="A252" s="406" t="e">
        <f>ROUND(#REF!,2)</f>
        <v>#REF!</v>
      </c>
      <c r="B252" s="400" t="s">
        <v>130</v>
      </c>
      <c r="C252" s="400" t="s">
        <v>7203</v>
      </c>
      <c r="D252" s="400" t="s">
        <v>7161</v>
      </c>
      <c r="E252" s="400" t="s">
        <v>97</v>
      </c>
      <c r="F252" s="400" t="str">
        <f t="shared" si="12"/>
        <v>0.00</v>
      </c>
      <c r="G252" s="327">
        <v>258</v>
      </c>
    </row>
    <row r="253" spans="1:7">
      <c r="A253" s="406" t="e">
        <f>ROUND(#REF!,2)</f>
        <v>#REF!</v>
      </c>
      <c r="B253" s="400" t="s">
        <v>130</v>
      </c>
      <c r="C253" s="400" t="s">
        <v>7203</v>
      </c>
      <c r="D253" s="400" t="s">
        <v>7162</v>
      </c>
      <c r="E253" s="400" t="s">
        <v>97</v>
      </c>
      <c r="F253" s="400" t="str">
        <f t="shared" si="12"/>
        <v>0.00</v>
      </c>
      <c r="G253" s="327">
        <v>259</v>
      </c>
    </row>
    <row r="254" spans="1:7">
      <c r="A254" s="406" t="e">
        <f>ROUND(#REF!,2)</f>
        <v>#REF!</v>
      </c>
      <c r="B254" s="400" t="s">
        <v>130</v>
      </c>
      <c r="C254" s="400" t="s">
        <v>7203</v>
      </c>
      <c r="D254" s="400" t="s">
        <v>7163</v>
      </c>
      <c r="E254" s="400" t="s">
        <v>97</v>
      </c>
      <c r="F254" s="400" t="str">
        <f t="shared" si="12"/>
        <v>0.00</v>
      </c>
      <c r="G254" s="327">
        <v>260</v>
      </c>
    </row>
    <row r="255" spans="1:7">
      <c r="B255" s="400" t="s">
        <v>7057</v>
      </c>
      <c r="C255" s="400" t="s">
        <v>7204</v>
      </c>
      <c r="D255" s="400" t="s">
        <v>7059</v>
      </c>
      <c r="F255" s="400" t="str">
        <f t="shared" si="12"/>
        <v/>
      </c>
      <c r="G255" s="327">
        <v>261</v>
      </c>
    </row>
    <row r="256" spans="1:7">
      <c r="A256" s="406" t="e">
        <f>ROUND(#REF!,2)</f>
        <v>#REF!</v>
      </c>
      <c r="B256" s="400" t="s">
        <v>130</v>
      </c>
      <c r="C256" s="400" t="s">
        <v>7204</v>
      </c>
      <c r="D256" s="400" t="s">
        <v>7161</v>
      </c>
      <c r="E256" s="400" t="s">
        <v>520</v>
      </c>
      <c r="F256" s="400" t="str">
        <f t="shared" si="12"/>
        <v>0.00</v>
      </c>
      <c r="G256" s="327">
        <v>262</v>
      </c>
    </row>
    <row r="257" spans="1:7">
      <c r="A257" s="406" t="e">
        <f>ROUND(#REF!,2)</f>
        <v>#REF!</v>
      </c>
      <c r="B257" s="400" t="s">
        <v>130</v>
      </c>
      <c r="C257" s="400" t="s">
        <v>7204</v>
      </c>
      <c r="D257" s="400" t="s">
        <v>7162</v>
      </c>
      <c r="E257" s="400" t="s">
        <v>520</v>
      </c>
      <c r="F257" s="400" t="str">
        <f t="shared" si="12"/>
        <v>0.00</v>
      </c>
      <c r="G257" s="327">
        <v>263</v>
      </c>
    </row>
    <row r="258" spans="1:7">
      <c r="A258" s="406" t="e">
        <f>ROUND(#REF!,2)</f>
        <v>#REF!</v>
      </c>
      <c r="B258" s="400" t="s">
        <v>130</v>
      </c>
      <c r="C258" s="400" t="s">
        <v>7204</v>
      </c>
      <c r="D258" s="400" t="s">
        <v>7163</v>
      </c>
      <c r="E258" s="400" t="s">
        <v>520</v>
      </c>
      <c r="F258" s="400" t="str">
        <f t="shared" ref="F258:F321" si="13">IFERROR(IF(B258="Parent","",IF(B258="Data",TEXT(A258,"rrrr-mm-dd"),IF(B258="kwota",IFERROR(REPLACE(A258,SEARCH(",",A258),1,"."),A258),IF(A258="","",IF(A258="",IF(AND(B258="Kwota",E258&lt;&gt;0),A258,""),A258))))),"0.00")</f>
        <v>0.00</v>
      </c>
      <c r="G258" s="327">
        <v>264</v>
      </c>
    </row>
    <row r="259" spans="1:7">
      <c r="B259" s="400" t="s">
        <v>7057</v>
      </c>
      <c r="C259" s="400" t="s">
        <v>7205</v>
      </c>
      <c r="D259" s="400" t="s">
        <v>7059</v>
      </c>
      <c r="F259" s="400" t="str">
        <f t="shared" si="13"/>
        <v/>
      </c>
      <c r="G259" s="327">
        <v>265</v>
      </c>
    </row>
    <row r="260" spans="1:7">
      <c r="B260" s="400" t="s">
        <v>7057</v>
      </c>
      <c r="C260" s="400" t="s">
        <v>7206</v>
      </c>
      <c r="D260" s="400" t="s">
        <v>7059</v>
      </c>
      <c r="F260" s="400" t="str">
        <f t="shared" si="13"/>
        <v/>
      </c>
      <c r="G260" s="327">
        <v>266</v>
      </c>
    </row>
    <row r="261" spans="1:7">
      <c r="A261" s="406" t="e">
        <f>ROUND(#REF!,2)</f>
        <v>#REF!</v>
      </c>
      <c r="B261" s="400" t="s">
        <v>130</v>
      </c>
      <c r="C261" s="400" t="s">
        <v>7206</v>
      </c>
      <c r="D261" s="400" t="s">
        <v>7161</v>
      </c>
      <c r="E261" s="400" t="s">
        <v>637</v>
      </c>
      <c r="F261" s="400" t="str">
        <f t="shared" si="13"/>
        <v>0.00</v>
      </c>
      <c r="G261" s="327">
        <v>267</v>
      </c>
    </row>
    <row r="262" spans="1:7">
      <c r="A262" s="406" t="e">
        <f>ROUND(#REF!,2)</f>
        <v>#REF!</v>
      </c>
      <c r="B262" s="400" t="s">
        <v>130</v>
      </c>
      <c r="C262" s="400" t="s">
        <v>7206</v>
      </c>
      <c r="D262" s="400" t="s">
        <v>7162</v>
      </c>
      <c r="E262" s="400" t="s">
        <v>637</v>
      </c>
      <c r="F262" s="400" t="str">
        <f t="shared" si="13"/>
        <v>0.00</v>
      </c>
      <c r="G262" s="327">
        <v>268</v>
      </c>
    </row>
    <row r="263" spans="1:7">
      <c r="A263" s="406" t="e">
        <f>ROUND(#REF!,2)</f>
        <v>#REF!</v>
      </c>
      <c r="B263" s="400" t="s">
        <v>130</v>
      </c>
      <c r="C263" s="400" t="s">
        <v>7206</v>
      </c>
      <c r="D263" s="400" t="s">
        <v>7163</v>
      </c>
      <c r="E263" s="400" t="s">
        <v>637</v>
      </c>
      <c r="F263" s="400" t="str">
        <f t="shared" si="13"/>
        <v>0.00</v>
      </c>
      <c r="G263" s="327">
        <v>269</v>
      </c>
    </row>
    <row r="264" spans="1:7">
      <c r="B264" s="400" t="s">
        <v>7057</v>
      </c>
      <c r="C264" s="400" t="s">
        <v>7207</v>
      </c>
      <c r="D264" s="400" t="s">
        <v>7059</v>
      </c>
      <c r="F264" s="400" t="str">
        <f t="shared" si="13"/>
        <v/>
      </c>
      <c r="G264" s="327">
        <v>270</v>
      </c>
    </row>
    <row r="265" spans="1:7">
      <c r="B265" s="400" t="s">
        <v>7057</v>
      </c>
      <c r="C265" s="400" t="s">
        <v>7208</v>
      </c>
      <c r="D265" s="400" t="s">
        <v>7059</v>
      </c>
      <c r="F265" s="400" t="str">
        <f t="shared" si="13"/>
        <v/>
      </c>
      <c r="G265" s="327">
        <v>271</v>
      </c>
    </row>
    <row r="266" spans="1:7">
      <c r="A266" s="406" t="e">
        <f>ROUND(#REF!,2)</f>
        <v>#REF!</v>
      </c>
      <c r="B266" s="400" t="s">
        <v>130</v>
      </c>
      <c r="C266" s="400" t="s">
        <v>7208</v>
      </c>
      <c r="D266" s="400" t="s">
        <v>7161</v>
      </c>
      <c r="E266" s="400" t="s">
        <v>521</v>
      </c>
      <c r="F266" s="400" t="str">
        <f t="shared" si="13"/>
        <v>0.00</v>
      </c>
      <c r="G266" s="327">
        <v>272</v>
      </c>
    </row>
    <row r="267" spans="1:7">
      <c r="A267" s="406" t="e">
        <f>ROUND(#REF!,2)</f>
        <v>#REF!</v>
      </c>
      <c r="B267" s="400" t="s">
        <v>130</v>
      </c>
      <c r="C267" s="400" t="s">
        <v>7208</v>
      </c>
      <c r="D267" s="400" t="s">
        <v>7162</v>
      </c>
      <c r="E267" s="400" t="s">
        <v>521</v>
      </c>
      <c r="F267" s="400" t="str">
        <f t="shared" si="13"/>
        <v>0.00</v>
      </c>
      <c r="G267" s="327">
        <v>273</v>
      </c>
    </row>
    <row r="268" spans="1:7">
      <c r="A268" s="406" t="e">
        <f>ROUND(#REF!,2)</f>
        <v>#REF!</v>
      </c>
      <c r="B268" s="400" t="s">
        <v>130</v>
      </c>
      <c r="C268" s="400" t="s">
        <v>7208</v>
      </c>
      <c r="D268" s="400" t="s">
        <v>7163</v>
      </c>
      <c r="E268" s="400" t="s">
        <v>521</v>
      </c>
      <c r="F268" s="400" t="str">
        <f t="shared" si="13"/>
        <v>0.00</v>
      </c>
      <c r="G268" s="327">
        <v>274</v>
      </c>
    </row>
    <row r="269" spans="1:7">
      <c r="B269" s="400" t="s">
        <v>7057</v>
      </c>
      <c r="C269" s="400" t="s">
        <v>7209</v>
      </c>
      <c r="D269" s="400" t="s">
        <v>7059</v>
      </c>
      <c r="F269" s="400" t="str">
        <f t="shared" si="13"/>
        <v/>
      </c>
      <c r="G269" s="327">
        <v>275</v>
      </c>
    </row>
    <row r="270" spans="1:7">
      <c r="A270" s="406" t="e">
        <f>ROUND(#REF!,2)</f>
        <v>#REF!</v>
      </c>
      <c r="B270" s="400" t="s">
        <v>130</v>
      </c>
      <c r="C270" s="400" t="s">
        <v>7209</v>
      </c>
      <c r="D270" s="400" t="s">
        <v>7161</v>
      </c>
      <c r="E270" s="400" t="s">
        <v>523</v>
      </c>
      <c r="F270" s="400" t="str">
        <f t="shared" si="13"/>
        <v>0.00</v>
      </c>
      <c r="G270" s="327">
        <v>276</v>
      </c>
    </row>
    <row r="271" spans="1:7">
      <c r="A271" s="406" t="e">
        <f>ROUND(#REF!,2)</f>
        <v>#REF!</v>
      </c>
      <c r="B271" s="400" t="s">
        <v>130</v>
      </c>
      <c r="C271" s="400" t="s">
        <v>7209</v>
      </c>
      <c r="D271" s="400" t="s">
        <v>7162</v>
      </c>
      <c r="E271" s="400" t="s">
        <v>523</v>
      </c>
      <c r="F271" s="400" t="str">
        <f t="shared" si="13"/>
        <v>0.00</v>
      </c>
      <c r="G271" s="327">
        <v>277</v>
      </c>
    </row>
    <row r="272" spans="1:7">
      <c r="A272" s="406" t="e">
        <f>ROUND(#REF!,2)</f>
        <v>#REF!</v>
      </c>
      <c r="B272" s="400" t="s">
        <v>130</v>
      </c>
      <c r="C272" s="400" t="s">
        <v>7209</v>
      </c>
      <c r="D272" s="400" t="s">
        <v>7163</v>
      </c>
      <c r="E272" s="400" t="s">
        <v>523</v>
      </c>
      <c r="F272" s="400" t="str">
        <f t="shared" si="13"/>
        <v>0.00</v>
      </c>
      <c r="G272" s="327">
        <v>278</v>
      </c>
    </row>
    <row r="273" spans="1:10">
      <c r="B273" s="400" t="s">
        <v>7057</v>
      </c>
      <c r="C273" s="400" t="s">
        <v>7210</v>
      </c>
      <c r="D273" s="400" t="s">
        <v>7059</v>
      </c>
      <c r="F273" s="400" t="str">
        <f t="shared" si="13"/>
        <v/>
      </c>
      <c r="G273" s="327">
        <v>279</v>
      </c>
    </row>
    <row r="274" spans="1:10">
      <c r="A274" s="406" t="e">
        <f>ROUND(#REF!,2)</f>
        <v>#REF!</v>
      </c>
      <c r="B274" s="400" t="s">
        <v>130</v>
      </c>
      <c r="C274" s="400" t="s">
        <v>7210</v>
      </c>
      <c r="D274" s="400" t="s">
        <v>7161</v>
      </c>
      <c r="E274" s="400" t="s">
        <v>524</v>
      </c>
      <c r="F274" s="400" t="str">
        <f t="shared" si="13"/>
        <v>0.00</v>
      </c>
      <c r="G274" s="327">
        <v>280</v>
      </c>
    </row>
    <row r="275" spans="1:10">
      <c r="A275" s="406" t="e">
        <f>ROUND(#REF!,2)</f>
        <v>#REF!</v>
      </c>
      <c r="B275" s="400" t="s">
        <v>130</v>
      </c>
      <c r="C275" s="400" t="s">
        <v>7210</v>
      </c>
      <c r="D275" s="400" t="s">
        <v>7162</v>
      </c>
      <c r="E275" s="400" t="s">
        <v>524</v>
      </c>
      <c r="F275" s="400" t="str">
        <f t="shared" si="13"/>
        <v>0.00</v>
      </c>
      <c r="G275" s="327">
        <v>281</v>
      </c>
    </row>
    <row r="276" spans="1:10">
      <c r="A276" s="406" t="e">
        <f>ROUND(#REF!,2)</f>
        <v>#REF!</v>
      </c>
      <c r="B276" s="400" t="s">
        <v>130</v>
      </c>
      <c r="C276" s="400" t="s">
        <v>7210</v>
      </c>
      <c r="D276" s="400" t="s">
        <v>7163</v>
      </c>
      <c r="E276" s="400" t="s">
        <v>524</v>
      </c>
      <c r="F276" s="400" t="str">
        <f t="shared" si="13"/>
        <v>0.00</v>
      </c>
      <c r="G276" s="327">
        <v>282</v>
      </c>
    </row>
    <row r="277" spans="1:10" s="415" customFormat="1">
      <c r="A277" s="400"/>
      <c r="B277" s="400" t="s">
        <v>7057</v>
      </c>
      <c r="C277" s="400" t="s">
        <v>7211</v>
      </c>
      <c r="D277" s="400" t="s">
        <v>7059</v>
      </c>
      <c r="E277" s="400"/>
      <c r="F277" s="400" t="str">
        <f t="shared" si="13"/>
        <v/>
      </c>
      <c r="G277" s="327">
        <v>283</v>
      </c>
      <c r="H277"/>
      <c r="I277" s="400"/>
      <c r="J277" s="400"/>
    </row>
    <row r="278" spans="1:10" s="415" customFormat="1">
      <c r="A278" s="400"/>
      <c r="B278" s="400" t="s">
        <v>7057</v>
      </c>
      <c r="C278" s="400" t="s">
        <v>7212</v>
      </c>
      <c r="D278" s="400" t="s">
        <v>7059</v>
      </c>
      <c r="E278" s="400"/>
      <c r="F278" s="400" t="str">
        <f t="shared" si="13"/>
        <v/>
      </c>
      <c r="G278" s="327">
        <v>284</v>
      </c>
      <c r="H278"/>
      <c r="I278" s="400"/>
      <c r="J278" s="400"/>
    </row>
    <row r="279" spans="1:10" s="415" customFormat="1">
      <c r="A279" s="406" t="e">
        <f>ROUND(#REF!,2)</f>
        <v>#REF!</v>
      </c>
      <c r="B279" s="400" t="s">
        <v>130</v>
      </c>
      <c r="C279" s="400" t="s">
        <v>7212</v>
      </c>
      <c r="D279" s="400" t="s">
        <v>7161</v>
      </c>
      <c r="E279" s="400" t="s">
        <v>525</v>
      </c>
      <c r="F279" s="400" t="str">
        <f t="shared" si="13"/>
        <v>0.00</v>
      </c>
      <c r="G279" s="327">
        <v>285</v>
      </c>
      <c r="H279"/>
      <c r="I279" s="400"/>
      <c r="J279" s="400"/>
    </row>
    <row r="280" spans="1:10" s="415" customFormat="1">
      <c r="A280" s="406" t="e">
        <f>ROUND(#REF!,2)</f>
        <v>#REF!</v>
      </c>
      <c r="B280" s="400" t="s">
        <v>130</v>
      </c>
      <c r="C280" s="400" t="s">
        <v>7212</v>
      </c>
      <c r="D280" s="400" t="s">
        <v>7162</v>
      </c>
      <c r="E280" s="400" t="s">
        <v>525</v>
      </c>
      <c r="F280" s="400" t="str">
        <f t="shared" si="13"/>
        <v>0.00</v>
      </c>
      <c r="G280" s="327">
        <v>286</v>
      </c>
      <c r="H280"/>
      <c r="I280" s="400"/>
      <c r="J280" s="400"/>
    </row>
    <row r="281" spans="1:10" s="415" customFormat="1">
      <c r="A281" s="406" t="e">
        <f>ROUND(#REF!,2)</f>
        <v>#REF!</v>
      </c>
      <c r="B281" s="400" t="s">
        <v>130</v>
      </c>
      <c r="C281" s="400" t="s">
        <v>7212</v>
      </c>
      <c r="D281" s="400" t="s">
        <v>7163</v>
      </c>
      <c r="E281" s="400" t="s">
        <v>525</v>
      </c>
      <c r="F281" s="400" t="str">
        <f t="shared" si="13"/>
        <v>0.00</v>
      </c>
      <c r="G281" s="327">
        <v>287</v>
      </c>
      <c r="H281"/>
      <c r="I281" s="400"/>
      <c r="J281" s="400"/>
    </row>
    <row r="282" spans="1:10" s="415" customFormat="1">
      <c r="A282" s="400"/>
      <c r="B282" s="400" t="s">
        <v>7057</v>
      </c>
      <c r="C282" s="400" t="s">
        <v>7213</v>
      </c>
      <c r="D282" s="400" t="s">
        <v>7059</v>
      </c>
      <c r="E282" s="400"/>
      <c r="F282" s="400" t="str">
        <f t="shared" si="13"/>
        <v/>
      </c>
      <c r="G282" s="327">
        <v>288</v>
      </c>
      <c r="H282"/>
      <c r="I282" s="400"/>
      <c r="J282" s="400"/>
    </row>
    <row r="283" spans="1:10" s="415" customFormat="1">
      <c r="A283" s="400"/>
      <c r="B283" s="400" t="s">
        <v>7057</v>
      </c>
      <c r="C283" s="400" t="s">
        <v>7214</v>
      </c>
      <c r="D283" s="400" t="s">
        <v>7059</v>
      </c>
      <c r="E283" s="400"/>
      <c r="F283" s="400" t="str">
        <f t="shared" si="13"/>
        <v/>
      </c>
      <c r="G283" s="327">
        <v>289</v>
      </c>
      <c r="H283"/>
      <c r="I283" s="400"/>
      <c r="J283" s="400"/>
    </row>
    <row r="284" spans="1:10" s="415" customFormat="1">
      <c r="A284" s="406" t="e">
        <f>ROUND(#REF!,2)</f>
        <v>#REF!</v>
      </c>
      <c r="B284" s="400" t="s">
        <v>130</v>
      </c>
      <c r="C284" s="400" t="s">
        <v>7214</v>
      </c>
      <c r="D284" s="400" t="s">
        <v>7161</v>
      </c>
      <c r="E284" s="400" t="s">
        <v>249</v>
      </c>
      <c r="F284" s="400" t="str">
        <f t="shared" si="13"/>
        <v>0.00</v>
      </c>
      <c r="G284" s="327">
        <v>290</v>
      </c>
      <c r="H284"/>
      <c r="I284" s="400"/>
      <c r="J284" s="400"/>
    </row>
    <row r="285" spans="1:10" s="415" customFormat="1">
      <c r="A285" s="406" t="e">
        <f>ROUND(#REF!,2)</f>
        <v>#REF!</v>
      </c>
      <c r="B285" s="400" t="s">
        <v>130</v>
      </c>
      <c r="C285" s="400" t="s">
        <v>7214</v>
      </c>
      <c r="D285" s="400" t="s">
        <v>7162</v>
      </c>
      <c r="E285" s="400" t="s">
        <v>249</v>
      </c>
      <c r="F285" s="400" t="str">
        <f t="shared" si="13"/>
        <v>0.00</v>
      </c>
      <c r="G285" s="327">
        <v>291</v>
      </c>
      <c r="H285"/>
      <c r="I285" s="400"/>
      <c r="J285" s="400"/>
    </row>
    <row r="286" spans="1:10" s="415" customFormat="1">
      <c r="A286" s="406" t="e">
        <f>ROUND(#REF!,2)</f>
        <v>#REF!</v>
      </c>
      <c r="B286" s="400" t="s">
        <v>130</v>
      </c>
      <c r="C286" s="400" t="s">
        <v>7214</v>
      </c>
      <c r="D286" s="400" t="s">
        <v>7163</v>
      </c>
      <c r="E286" s="400" t="s">
        <v>249</v>
      </c>
      <c r="F286" s="400" t="str">
        <f t="shared" si="13"/>
        <v>0.00</v>
      </c>
      <c r="G286" s="327">
        <v>292</v>
      </c>
      <c r="H286"/>
      <c r="I286" s="400"/>
      <c r="J286" s="400"/>
    </row>
    <row r="287" spans="1:10" s="415" customFormat="1">
      <c r="A287" s="400"/>
      <c r="B287" s="400" t="s">
        <v>7057</v>
      </c>
      <c r="C287" s="400" t="s">
        <v>7215</v>
      </c>
      <c r="D287" s="400" t="s">
        <v>7059</v>
      </c>
      <c r="E287" s="400"/>
      <c r="F287" s="400" t="str">
        <f t="shared" si="13"/>
        <v/>
      </c>
      <c r="G287" s="327">
        <v>293</v>
      </c>
      <c r="H287"/>
      <c r="I287" s="400"/>
      <c r="J287" s="400"/>
    </row>
    <row r="288" spans="1:10" s="415" customFormat="1">
      <c r="A288" s="400"/>
      <c r="B288" s="400" t="s">
        <v>7057</v>
      </c>
      <c r="C288" s="400" t="s">
        <v>7216</v>
      </c>
      <c r="D288" s="400" t="s">
        <v>7059</v>
      </c>
      <c r="E288" s="400"/>
      <c r="F288" s="400" t="str">
        <f t="shared" si="13"/>
        <v/>
      </c>
      <c r="G288" s="327">
        <v>294</v>
      </c>
      <c r="H288"/>
      <c r="I288" s="400"/>
      <c r="J288" s="400"/>
    </row>
    <row r="289" spans="1:10" s="415" customFormat="1">
      <c r="A289" s="406" t="e">
        <f>ROUND(#REF!,2)</f>
        <v>#REF!</v>
      </c>
      <c r="B289" s="400" t="s">
        <v>130</v>
      </c>
      <c r="C289" s="400" t="s">
        <v>7216</v>
      </c>
      <c r="D289" s="400" t="s">
        <v>7161</v>
      </c>
      <c r="E289" s="400" t="s">
        <v>250</v>
      </c>
      <c r="F289" s="400" t="str">
        <f t="shared" si="13"/>
        <v>0.00</v>
      </c>
      <c r="G289" s="327">
        <v>295</v>
      </c>
      <c r="H289"/>
      <c r="I289" s="400"/>
      <c r="J289" s="400"/>
    </row>
    <row r="290" spans="1:10" s="415" customFormat="1">
      <c r="A290" s="406" t="e">
        <f>ROUND(#REF!,2)</f>
        <v>#REF!</v>
      </c>
      <c r="B290" s="400" t="s">
        <v>130</v>
      </c>
      <c r="C290" s="400" t="s">
        <v>7216</v>
      </c>
      <c r="D290" s="400" t="s">
        <v>7162</v>
      </c>
      <c r="E290" s="400" t="s">
        <v>250</v>
      </c>
      <c r="F290" s="400" t="str">
        <f t="shared" si="13"/>
        <v>0.00</v>
      </c>
      <c r="G290" s="327">
        <v>296</v>
      </c>
      <c r="H290"/>
      <c r="I290" s="400"/>
      <c r="J290" s="400"/>
    </row>
    <row r="291" spans="1:10" s="415" customFormat="1">
      <c r="A291" s="406" t="e">
        <f>ROUND(#REF!,2)</f>
        <v>#REF!</v>
      </c>
      <c r="B291" s="400" t="s">
        <v>130</v>
      </c>
      <c r="C291" s="400" t="s">
        <v>7216</v>
      </c>
      <c r="D291" s="400" t="s">
        <v>7163</v>
      </c>
      <c r="E291" s="400" t="s">
        <v>250</v>
      </c>
      <c r="F291" s="400" t="str">
        <f t="shared" si="13"/>
        <v>0.00</v>
      </c>
      <c r="G291" s="327">
        <v>297</v>
      </c>
      <c r="H291"/>
      <c r="I291" s="400"/>
      <c r="J291" s="400"/>
    </row>
    <row r="292" spans="1:10" s="415" customFormat="1">
      <c r="A292" s="400"/>
      <c r="B292" s="400" t="s">
        <v>7057</v>
      </c>
      <c r="C292" s="400" t="s">
        <v>7217</v>
      </c>
      <c r="D292" s="400" t="s">
        <v>7059</v>
      </c>
      <c r="E292" s="400"/>
      <c r="F292" s="400" t="str">
        <f t="shared" si="13"/>
        <v/>
      </c>
      <c r="G292" s="327">
        <v>298</v>
      </c>
      <c r="H292"/>
      <c r="I292" s="400"/>
      <c r="J292" s="400"/>
    </row>
    <row r="293" spans="1:10" s="415" customFormat="1">
      <c r="A293" s="400"/>
      <c r="B293" s="400" t="s">
        <v>7057</v>
      </c>
      <c r="C293" s="400" t="s">
        <v>7218</v>
      </c>
      <c r="D293" s="400" t="s">
        <v>7059</v>
      </c>
      <c r="E293" s="400"/>
      <c r="F293" s="400" t="str">
        <f t="shared" si="13"/>
        <v/>
      </c>
      <c r="G293" s="327">
        <v>299</v>
      </c>
      <c r="H293"/>
      <c r="I293" s="400"/>
      <c r="J293" s="400"/>
    </row>
    <row r="294" spans="1:10" s="415" customFormat="1">
      <c r="A294" s="400"/>
      <c r="B294" s="400" t="s">
        <v>7057</v>
      </c>
      <c r="C294" s="400" t="s">
        <v>7219</v>
      </c>
      <c r="D294" s="400" t="s">
        <v>7059</v>
      </c>
      <c r="E294" s="400"/>
      <c r="F294" s="400" t="str">
        <f t="shared" si="13"/>
        <v/>
      </c>
      <c r="G294" s="327">
        <v>300</v>
      </c>
      <c r="H294"/>
      <c r="I294" s="400"/>
      <c r="J294" s="400"/>
    </row>
    <row r="295" spans="1:10" s="415" customFormat="1">
      <c r="A295" s="406" t="e">
        <f>ROUND(#REF!,2)</f>
        <v>#REF!</v>
      </c>
      <c r="B295" s="400" t="s">
        <v>130</v>
      </c>
      <c r="C295" s="400" t="s">
        <v>7219</v>
      </c>
      <c r="D295" s="400" t="s">
        <v>7161</v>
      </c>
      <c r="E295" s="400" t="s">
        <v>1980</v>
      </c>
      <c r="F295" s="400" t="str">
        <f t="shared" si="13"/>
        <v>0.00</v>
      </c>
      <c r="G295" s="327">
        <v>301</v>
      </c>
      <c r="H295"/>
      <c r="I295" s="400"/>
      <c r="J295" s="400"/>
    </row>
    <row r="296" spans="1:10" s="415" customFormat="1">
      <c r="A296" s="406" t="e">
        <f>ROUND(#REF!,2)</f>
        <v>#REF!</v>
      </c>
      <c r="B296" s="400" t="s">
        <v>130</v>
      </c>
      <c r="C296" s="400" t="s">
        <v>7219</v>
      </c>
      <c r="D296" s="400" t="s">
        <v>7162</v>
      </c>
      <c r="E296" s="400" t="s">
        <v>1980</v>
      </c>
      <c r="F296" s="400" t="str">
        <f t="shared" si="13"/>
        <v>0.00</v>
      </c>
      <c r="G296" s="327">
        <v>302</v>
      </c>
      <c r="H296"/>
      <c r="I296" s="400"/>
      <c r="J296" s="400"/>
    </row>
    <row r="297" spans="1:10" s="415" customFormat="1">
      <c r="A297" s="406" t="e">
        <f>ROUND(#REF!,2)</f>
        <v>#REF!</v>
      </c>
      <c r="B297" s="400" t="s">
        <v>130</v>
      </c>
      <c r="C297" s="400" t="s">
        <v>7219</v>
      </c>
      <c r="D297" s="400" t="s">
        <v>7163</v>
      </c>
      <c r="E297" s="400" t="s">
        <v>1980</v>
      </c>
      <c r="F297" s="400" t="str">
        <f t="shared" si="13"/>
        <v>0.00</v>
      </c>
      <c r="G297" s="327">
        <v>303</v>
      </c>
      <c r="H297"/>
      <c r="I297" s="400"/>
      <c r="J297" s="400"/>
    </row>
    <row r="298" spans="1:10" s="415" customFormat="1">
      <c r="A298" s="400"/>
      <c r="B298" s="400" t="s">
        <v>7057</v>
      </c>
      <c r="C298" s="400" t="s">
        <v>7220</v>
      </c>
      <c r="D298" s="400" t="s">
        <v>7059</v>
      </c>
      <c r="E298" s="400"/>
      <c r="F298" s="400" t="str">
        <f t="shared" si="13"/>
        <v/>
      </c>
      <c r="G298" s="327">
        <v>304</v>
      </c>
      <c r="H298"/>
      <c r="I298" s="400"/>
      <c r="J298" s="400"/>
    </row>
    <row r="299" spans="1:10" s="415" customFormat="1">
      <c r="A299" s="406" t="e">
        <f>ROUND(#REF!,2)</f>
        <v>#REF!</v>
      </c>
      <c r="B299" s="400" t="s">
        <v>130</v>
      </c>
      <c r="C299" s="400" t="s">
        <v>7220</v>
      </c>
      <c r="D299" s="400" t="s">
        <v>7161</v>
      </c>
      <c r="E299" s="400" t="s">
        <v>524</v>
      </c>
      <c r="F299" s="400" t="str">
        <f t="shared" si="13"/>
        <v>0.00</v>
      </c>
      <c r="G299" s="327">
        <v>305</v>
      </c>
      <c r="H299"/>
      <c r="I299" s="400"/>
      <c r="J299" s="400"/>
    </row>
    <row r="300" spans="1:10" s="415" customFormat="1">
      <c r="A300" s="406" t="e">
        <f>ROUND(#REF!,2)</f>
        <v>#REF!</v>
      </c>
      <c r="B300" s="400" t="s">
        <v>130</v>
      </c>
      <c r="C300" s="400" t="s">
        <v>7220</v>
      </c>
      <c r="D300" s="400" t="s">
        <v>7162</v>
      </c>
      <c r="E300" s="400" t="s">
        <v>524</v>
      </c>
      <c r="F300" s="400" t="str">
        <f t="shared" si="13"/>
        <v>0.00</v>
      </c>
      <c r="G300" s="327">
        <v>306</v>
      </c>
      <c r="H300"/>
      <c r="I300" s="400"/>
      <c r="J300" s="400"/>
    </row>
    <row r="301" spans="1:10" s="415" customFormat="1">
      <c r="A301" s="406" t="e">
        <f>ROUND(#REF!,2)</f>
        <v>#REF!</v>
      </c>
      <c r="B301" s="400" t="s">
        <v>130</v>
      </c>
      <c r="C301" s="400" t="s">
        <v>7220</v>
      </c>
      <c r="D301" s="400" t="s">
        <v>7163</v>
      </c>
      <c r="E301" s="400" t="s">
        <v>524</v>
      </c>
      <c r="F301" s="400" t="str">
        <f t="shared" si="13"/>
        <v>0.00</v>
      </c>
      <c r="G301" s="327">
        <v>307</v>
      </c>
      <c r="H301"/>
      <c r="I301" s="400"/>
      <c r="J301" s="400"/>
    </row>
    <row r="302" spans="1:10" s="415" customFormat="1">
      <c r="A302" s="400"/>
      <c r="B302" s="400" t="s">
        <v>7057</v>
      </c>
      <c r="C302" s="400" t="s">
        <v>7221</v>
      </c>
      <c r="D302" s="400" t="s">
        <v>7059</v>
      </c>
      <c r="E302" s="400"/>
      <c r="F302" s="400" t="str">
        <f t="shared" si="13"/>
        <v/>
      </c>
      <c r="G302" s="327">
        <v>308</v>
      </c>
      <c r="H302"/>
      <c r="I302" s="400"/>
      <c r="J302" s="400"/>
    </row>
    <row r="303" spans="1:10" s="415" customFormat="1">
      <c r="A303" s="400"/>
      <c r="B303" s="400" t="s">
        <v>7057</v>
      </c>
      <c r="C303" s="400" t="s">
        <v>7222</v>
      </c>
      <c r="D303" s="400" t="s">
        <v>7059</v>
      </c>
      <c r="E303" s="400"/>
      <c r="F303" s="400" t="str">
        <f t="shared" si="13"/>
        <v/>
      </c>
      <c r="G303" s="327">
        <v>309</v>
      </c>
      <c r="H303"/>
      <c r="I303" s="400"/>
      <c r="J303" s="400"/>
    </row>
    <row r="304" spans="1:10" s="415" customFormat="1">
      <c r="A304" s="406" t="e">
        <f>ROUND(#REF!,2)</f>
        <v>#REF!</v>
      </c>
      <c r="B304" s="400" t="s">
        <v>130</v>
      </c>
      <c r="C304" s="400" t="s">
        <v>7222</v>
      </c>
      <c r="D304" s="400" t="s">
        <v>7161</v>
      </c>
      <c r="E304" s="400" t="s">
        <v>525</v>
      </c>
      <c r="F304" s="400" t="str">
        <f t="shared" si="13"/>
        <v>0.00</v>
      </c>
      <c r="G304" s="327">
        <v>310</v>
      </c>
      <c r="H304"/>
      <c r="I304" s="400"/>
      <c r="J304" s="400"/>
    </row>
    <row r="305" spans="1:10" s="415" customFormat="1">
      <c r="A305" s="406" t="e">
        <f>ROUND(#REF!,2)</f>
        <v>#REF!</v>
      </c>
      <c r="B305" s="400" t="s">
        <v>130</v>
      </c>
      <c r="C305" s="400" t="s">
        <v>7222</v>
      </c>
      <c r="D305" s="400" t="s">
        <v>7162</v>
      </c>
      <c r="E305" s="400" t="s">
        <v>525</v>
      </c>
      <c r="F305" s="400" t="str">
        <f t="shared" si="13"/>
        <v>0.00</v>
      </c>
      <c r="G305" s="327">
        <v>311</v>
      </c>
      <c r="H305"/>
      <c r="I305" s="400"/>
      <c r="J305" s="400"/>
    </row>
    <row r="306" spans="1:10" s="415" customFormat="1">
      <c r="A306" s="406" t="e">
        <f>ROUND(#REF!,2)</f>
        <v>#REF!</v>
      </c>
      <c r="B306" s="400" t="s">
        <v>130</v>
      </c>
      <c r="C306" s="400" t="s">
        <v>7222</v>
      </c>
      <c r="D306" s="400" t="s">
        <v>7163</v>
      </c>
      <c r="E306" s="400" t="s">
        <v>525</v>
      </c>
      <c r="F306" s="400" t="str">
        <f t="shared" si="13"/>
        <v>0.00</v>
      </c>
      <c r="G306" s="327">
        <v>312</v>
      </c>
      <c r="H306"/>
      <c r="I306" s="400"/>
      <c r="J306" s="400"/>
    </row>
    <row r="307" spans="1:10" s="415" customFormat="1">
      <c r="A307" s="400"/>
      <c r="B307" s="400" t="s">
        <v>7057</v>
      </c>
      <c r="C307" s="400" t="s">
        <v>7223</v>
      </c>
      <c r="D307" s="400" t="s">
        <v>7059</v>
      </c>
      <c r="E307" s="400"/>
      <c r="F307" s="400" t="str">
        <f t="shared" si="13"/>
        <v/>
      </c>
      <c r="G307" s="327">
        <v>313</v>
      </c>
      <c r="H307"/>
      <c r="I307" s="400"/>
      <c r="J307" s="400"/>
    </row>
    <row r="308" spans="1:10" s="415" customFormat="1">
      <c r="A308" s="400"/>
      <c r="B308" s="400" t="s">
        <v>7057</v>
      </c>
      <c r="C308" s="400" t="s">
        <v>7224</v>
      </c>
      <c r="D308" s="400" t="s">
        <v>7059</v>
      </c>
      <c r="E308" s="400"/>
      <c r="F308" s="400" t="str">
        <f t="shared" si="13"/>
        <v/>
      </c>
      <c r="G308" s="327">
        <v>314</v>
      </c>
      <c r="H308"/>
      <c r="I308" s="400"/>
      <c r="J308" s="400"/>
    </row>
    <row r="309" spans="1:10" s="415" customFormat="1">
      <c r="A309" s="406" t="e">
        <f>ROUND(#REF!,2)</f>
        <v>#REF!</v>
      </c>
      <c r="B309" s="400" t="s">
        <v>130</v>
      </c>
      <c r="C309" s="400" t="s">
        <v>7224</v>
      </c>
      <c r="D309" s="400" t="s">
        <v>7161</v>
      </c>
      <c r="E309" s="400" t="s">
        <v>249</v>
      </c>
      <c r="F309" s="400" t="str">
        <f t="shared" si="13"/>
        <v>0.00</v>
      </c>
      <c r="G309" s="327">
        <v>315</v>
      </c>
      <c r="H309"/>
      <c r="I309" s="400"/>
      <c r="J309" s="400"/>
    </row>
    <row r="310" spans="1:10" s="415" customFormat="1">
      <c r="A310" s="406" t="e">
        <f>ROUND(#REF!,2)</f>
        <v>#REF!</v>
      </c>
      <c r="B310" s="400" t="s">
        <v>130</v>
      </c>
      <c r="C310" s="400" t="s">
        <v>7224</v>
      </c>
      <c r="D310" s="400" t="s">
        <v>7162</v>
      </c>
      <c r="E310" s="400" t="s">
        <v>249</v>
      </c>
      <c r="F310" s="400" t="str">
        <f t="shared" si="13"/>
        <v>0.00</v>
      </c>
      <c r="G310" s="327">
        <v>316</v>
      </c>
      <c r="H310"/>
      <c r="I310" s="400"/>
      <c r="J310" s="400"/>
    </row>
    <row r="311" spans="1:10" s="415" customFormat="1">
      <c r="A311" s="406" t="e">
        <f>ROUND(#REF!,2)</f>
        <v>#REF!</v>
      </c>
      <c r="B311" s="400" t="s">
        <v>130</v>
      </c>
      <c r="C311" s="400" t="s">
        <v>7224</v>
      </c>
      <c r="D311" s="400" t="s">
        <v>7163</v>
      </c>
      <c r="E311" s="400" t="s">
        <v>249</v>
      </c>
      <c r="F311" s="400" t="str">
        <f t="shared" si="13"/>
        <v>0.00</v>
      </c>
      <c r="G311" s="327">
        <v>317</v>
      </c>
      <c r="H311"/>
      <c r="I311" s="400"/>
      <c r="J311" s="400"/>
    </row>
    <row r="312" spans="1:10" s="415" customFormat="1">
      <c r="A312" s="400"/>
      <c r="B312" s="400" t="s">
        <v>7057</v>
      </c>
      <c r="C312" s="400" t="s">
        <v>7225</v>
      </c>
      <c r="D312" s="400" t="s">
        <v>7059</v>
      </c>
      <c r="E312" s="400"/>
      <c r="F312" s="400" t="str">
        <f t="shared" si="13"/>
        <v/>
      </c>
      <c r="G312" s="327">
        <v>318</v>
      </c>
      <c r="H312"/>
      <c r="I312" s="400"/>
      <c r="J312" s="400"/>
    </row>
    <row r="313" spans="1:10" s="415" customFormat="1">
      <c r="A313" s="400"/>
      <c r="B313" s="400" t="s">
        <v>7057</v>
      </c>
      <c r="C313" s="400" t="s">
        <v>7226</v>
      </c>
      <c r="D313" s="400" t="s">
        <v>7059</v>
      </c>
      <c r="E313" s="400"/>
      <c r="F313" s="400" t="str">
        <f t="shared" si="13"/>
        <v/>
      </c>
      <c r="G313" s="327">
        <v>319</v>
      </c>
      <c r="H313"/>
      <c r="I313" s="400"/>
      <c r="J313" s="400"/>
    </row>
    <row r="314" spans="1:10" s="415" customFormat="1">
      <c r="A314" s="406" t="e">
        <f>ROUND(#REF!,2)</f>
        <v>#REF!</v>
      </c>
      <c r="B314" s="400" t="s">
        <v>130</v>
      </c>
      <c r="C314" s="400" t="s">
        <v>7226</v>
      </c>
      <c r="D314" s="400" t="s">
        <v>7161</v>
      </c>
      <c r="E314" s="400" t="s">
        <v>250</v>
      </c>
      <c r="F314" s="400" t="str">
        <f t="shared" si="13"/>
        <v>0.00</v>
      </c>
      <c r="G314" s="327">
        <v>320</v>
      </c>
      <c r="H314"/>
      <c r="I314" s="400"/>
      <c r="J314" s="400"/>
    </row>
    <row r="315" spans="1:10" s="415" customFormat="1">
      <c r="A315" s="406" t="e">
        <f>ROUND(#REF!,2)</f>
        <v>#REF!</v>
      </c>
      <c r="B315" s="400" t="s">
        <v>130</v>
      </c>
      <c r="C315" s="400" t="s">
        <v>7226</v>
      </c>
      <c r="D315" s="400" t="s">
        <v>7162</v>
      </c>
      <c r="E315" s="400" t="s">
        <v>250</v>
      </c>
      <c r="F315" s="400" t="str">
        <f t="shared" si="13"/>
        <v>0.00</v>
      </c>
      <c r="G315" s="327">
        <v>321</v>
      </c>
      <c r="H315"/>
      <c r="I315" s="400"/>
      <c r="J315" s="400"/>
    </row>
    <row r="316" spans="1:10" s="415" customFormat="1">
      <c r="A316" s="406" t="e">
        <f>ROUND(#REF!,2)</f>
        <v>#REF!</v>
      </c>
      <c r="B316" s="400" t="s">
        <v>130</v>
      </c>
      <c r="C316" s="400" t="s">
        <v>7226</v>
      </c>
      <c r="D316" s="400" t="s">
        <v>7163</v>
      </c>
      <c r="E316" s="400" t="s">
        <v>250</v>
      </c>
      <c r="F316" s="400" t="str">
        <f t="shared" si="13"/>
        <v>0.00</v>
      </c>
      <c r="G316" s="327">
        <v>322</v>
      </c>
      <c r="H316"/>
      <c r="I316" s="400"/>
      <c r="J316" s="400"/>
    </row>
    <row r="317" spans="1:10" s="415" customFormat="1">
      <c r="A317" s="400"/>
      <c r="B317" s="400" t="s">
        <v>7057</v>
      </c>
      <c r="C317" s="400" t="s">
        <v>7227</v>
      </c>
      <c r="D317" s="400" t="s">
        <v>7059</v>
      </c>
      <c r="E317" s="400"/>
      <c r="F317" s="400" t="str">
        <f t="shared" si="13"/>
        <v/>
      </c>
      <c r="G317" s="327">
        <v>323</v>
      </c>
      <c r="H317"/>
      <c r="I317" s="400"/>
      <c r="J317" s="400"/>
    </row>
    <row r="318" spans="1:10" s="415" customFormat="1">
      <c r="A318" s="400"/>
      <c r="B318" s="400" t="s">
        <v>7057</v>
      </c>
      <c r="C318" s="400" t="s">
        <v>7228</v>
      </c>
      <c r="D318" s="400" t="s">
        <v>7059</v>
      </c>
      <c r="E318" s="400"/>
      <c r="F318" s="400" t="str">
        <f t="shared" si="13"/>
        <v/>
      </c>
      <c r="G318" s="327">
        <v>324</v>
      </c>
      <c r="H318"/>
      <c r="I318" s="400"/>
      <c r="J318" s="400"/>
    </row>
    <row r="319" spans="1:10" s="415" customFormat="1">
      <c r="A319" s="400"/>
      <c r="B319" s="400" t="s">
        <v>7057</v>
      </c>
      <c r="C319" s="400" t="s">
        <v>7229</v>
      </c>
      <c r="D319" s="400" t="s">
        <v>7059</v>
      </c>
      <c r="E319" s="400"/>
      <c r="F319" s="400" t="str">
        <f t="shared" si="13"/>
        <v/>
      </c>
      <c r="G319" s="327">
        <v>325</v>
      </c>
      <c r="H319"/>
      <c r="I319" s="400"/>
      <c r="J319" s="400"/>
    </row>
    <row r="320" spans="1:10" s="415" customFormat="1">
      <c r="A320" s="406" t="e">
        <f>ROUND(#REF!,2)</f>
        <v>#REF!</v>
      </c>
      <c r="B320" s="400" t="s">
        <v>130</v>
      </c>
      <c r="C320" s="400" t="s">
        <v>7229</v>
      </c>
      <c r="D320" s="400" t="s">
        <v>7161</v>
      </c>
      <c r="E320" s="400" t="s">
        <v>251</v>
      </c>
      <c r="F320" s="400" t="str">
        <f t="shared" si="13"/>
        <v>0.00</v>
      </c>
      <c r="G320" s="327">
        <v>326</v>
      </c>
      <c r="H320"/>
      <c r="I320" s="400"/>
      <c r="J320" s="400"/>
    </row>
    <row r="321" spans="1:10" s="415" customFormat="1">
      <c r="A321" s="406" t="e">
        <f>ROUND(#REF!,2)</f>
        <v>#REF!</v>
      </c>
      <c r="B321" s="400" t="s">
        <v>130</v>
      </c>
      <c r="C321" s="400" t="s">
        <v>7229</v>
      </c>
      <c r="D321" s="400" t="s">
        <v>7162</v>
      </c>
      <c r="E321" s="400" t="s">
        <v>251</v>
      </c>
      <c r="F321" s="400" t="str">
        <f t="shared" si="13"/>
        <v>0.00</v>
      </c>
      <c r="G321" s="327">
        <v>327</v>
      </c>
      <c r="H321"/>
      <c r="I321" s="400"/>
      <c r="J321" s="400"/>
    </row>
    <row r="322" spans="1:10" s="415" customFormat="1">
      <c r="A322" s="406" t="e">
        <f>ROUND(#REF!,2)</f>
        <v>#REF!</v>
      </c>
      <c r="B322" s="400" t="s">
        <v>130</v>
      </c>
      <c r="C322" s="400" t="s">
        <v>7229</v>
      </c>
      <c r="D322" s="400" t="s">
        <v>7163</v>
      </c>
      <c r="E322" s="400" t="s">
        <v>251</v>
      </c>
      <c r="F322" s="400" t="str">
        <f t="shared" ref="F322:F385" si="14">IFERROR(IF(B322="Parent","",IF(B322="Data",TEXT(A322,"rrrr-mm-dd"),IF(B322="kwota",IFERROR(REPLACE(A322,SEARCH(",",A322),1,"."),A322),IF(A322="","",IF(A322="",IF(AND(B322="Kwota",E322&lt;&gt;0),A322,""),A322))))),"0.00")</f>
        <v>0.00</v>
      </c>
      <c r="G322" s="327">
        <v>328</v>
      </c>
      <c r="H322"/>
      <c r="I322" s="400"/>
      <c r="J322" s="400"/>
    </row>
    <row r="323" spans="1:10" s="415" customFormat="1">
      <c r="A323" s="400"/>
      <c r="B323" s="400" t="s">
        <v>7057</v>
      </c>
      <c r="C323" s="400" t="s">
        <v>7230</v>
      </c>
      <c r="D323" s="400" t="s">
        <v>7059</v>
      </c>
      <c r="E323" s="400"/>
      <c r="F323" s="400" t="str">
        <f t="shared" si="14"/>
        <v/>
      </c>
      <c r="G323" s="327">
        <v>329</v>
      </c>
      <c r="H323"/>
      <c r="I323" s="400"/>
      <c r="J323" s="400"/>
    </row>
    <row r="324" spans="1:10" s="415" customFormat="1">
      <c r="A324" s="406" t="e">
        <f>ROUND(#REF!,2)</f>
        <v>#REF!</v>
      </c>
      <c r="B324" s="400" t="s">
        <v>130</v>
      </c>
      <c r="C324" s="400" t="s">
        <v>7230</v>
      </c>
      <c r="D324" s="400" t="s">
        <v>7161</v>
      </c>
      <c r="E324" s="400" t="s">
        <v>524</v>
      </c>
      <c r="F324" s="400" t="str">
        <f t="shared" si="14"/>
        <v>0.00</v>
      </c>
      <c r="G324" s="327">
        <v>330</v>
      </c>
      <c r="H324"/>
      <c r="I324" s="400"/>
      <c r="J324" s="400"/>
    </row>
    <row r="325" spans="1:10" s="415" customFormat="1">
      <c r="A325" s="406" t="e">
        <f>ROUND(#REF!,2)</f>
        <v>#REF!</v>
      </c>
      <c r="B325" s="400" t="s">
        <v>130</v>
      </c>
      <c r="C325" s="400" t="s">
        <v>7230</v>
      </c>
      <c r="D325" s="400" t="s">
        <v>7162</v>
      </c>
      <c r="E325" s="400" t="s">
        <v>524</v>
      </c>
      <c r="F325" s="400" t="str">
        <f t="shared" si="14"/>
        <v>0.00</v>
      </c>
      <c r="G325" s="327">
        <v>331</v>
      </c>
      <c r="H325"/>
      <c r="I325" s="400"/>
      <c r="J325" s="400"/>
    </row>
    <row r="326" spans="1:10" s="415" customFormat="1">
      <c r="A326" s="406" t="e">
        <f>ROUND(#REF!,2)</f>
        <v>#REF!</v>
      </c>
      <c r="B326" s="400" t="s">
        <v>130</v>
      </c>
      <c r="C326" s="400" t="s">
        <v>7230</v>
      </c>
      <c r="D326" s="400" t="s">
        <v>7163</v>
      </c>
      <c r="E326" s="400" t="s">
        <v>524</v>
      </c>
      <c r="F326" s="400" t="str">
        <f t="shared" si="14"/>
        <v>0.00</v>
      </c>
      <c r="G326" s="327">
        <v>332</v>
      </c>
      <c r="H326"/>
      <c r="I326" s="400"/>
      <c r="J326" s="400"/>
    </row>
    <row r="327" spans="1:10" s="415" customFormat="1">
      <c r="A327" s="400"/>
      <c r="B327" s="400" t="s">
        <v>7057</v>
      </c>
      <c r="C327" s="400" t="s">
        <v>7231</v>
      </c>
      <c r="D327" s="400" t="s">
        <v>7059</v>
      </c>
      <c r="E327" s="400"/>
      <c r="F327" s="400" t="str">
        <f t="shared" si="14"/>
        <v/>
      </c>
      <c r="G327" s="327">
        <v>333</v>
      </c>
      <c r="H327"/>
      <c r="I327" s="400"/>
      <c r="J327" s="400"/>
    </row>
    <row r="328" spans="1:10" s="415" customFormat="1">
      <c r="A328" s="400"/>
      <c r="B328" s="400" t="s">
        <v>7057</v>
      </c>
      <c r="C328" s="400" t="s">
        <v>7232</v>
      </c>
      <c r="D328" s="400" t="s">
        <v>7059</v>
      </c>
      <c r="E328" s="400"/>
      <c r="F328" s="400" t="str">
        <f t="shared" si="14"/>
        <v/>
      </c>
      <c r="G328" s="327">
        <v>334</v>
      </c>
      <c r="H328"/>
      <c r="I328" s="400"/>
      <c r="J328" s="400"/>
    </row>
    <row r="329" spans="1:10" s="415" customFormat="1">
      <c r="A329" s="406" t="e">
        <f>ROUND(#REF!,2)</f>
        <v>#REF!</v>
      </c>
      <c r="B329" s="400" t="s">
        <v>130</v>
      </c>
      <c r="C329" s="400" t="s">
        <v>7232</v>
      </c>
      <c r="D329" s="400" t="s">
        <v>7161</v>
      </c>
      <c r="E329" s="400" t="s">
        <v>525</v>
      </c>
      <c r="F329" s="400" t="str">
        <f t="shared" si="14"/>
        <v>0.00</v>
      </c>
      <c r="G329" s="327">
        <v>335</v>
      </c>
      <c r="H329"/>
      <c r="I329" s="400"/>
      <c r="J329" s="400"/>
    </row>
    <row r="330" spans="1:10" s="415" customFormat="1">
      <c r="A330" s="406" t="e">
        <f>ROUND(#REF!,2)</f>
        <v>#REF!</v>
      </c>
      <c r="B330" s="400" t="s">
        <v>130</v>
      </c>
      <c r="C330" s="400" t="s">
        <v>7232</v>
      </c>
      <c r="D330" s="400" t="s">
        <v>7162</v>
      </c>
      <c r="E330" s="400" t="s">
        <v>525</v>
      </c>
      <c r="F330" s="400" t="str">
        <f t="shared" si="14"/>
        <v>0.00</v>
      </c>
      <c r="G330" s="327">
        <v>336</v>
      </c>
      <c r="H330"/>
      <c r="I330" s="400"/>
      <c r="J330" s="400"/>
    </row>
    <row r="331" spans="1:10" s="415" customFormat="1">
      <c r="A331" s="406" t="e">
        <f>ROUND(#REF!,2)</f>
        <v>#REF!</v>
      </c>
      <c r="B331" s="400" t="s">
        <v>130</v>
      </c>
      <c r="C331" s="400" t="s">
        <v>7232</v>
      </c>
      <c r="D331" s="400" t="s">
        <v>7163</v>
      </c>
      <c r="E331" s="400" t="s">
        <v>525</v>
      </c>
      <c r="F331" s="400" t="str">
        <f t="shared" si="14"/>
        <v>0.00</v>
      </c>
      <c r="G331" s="327">
        <v>337</v>
      </c>
      <c r="H331"/>
      <c r="I331" s="400"/>
      <c r="J331" s="400"/>
    </row>
    <row r="332" spans="1:10" s="415" customFormat="1">
      <c r="A332" s="400"/>
      <c r="B332" s="400" t="s">
        <v>7057</v>
      </c>
      <c r="C332" s="400" t="s">
        <v>7233</v>
      </c>
      <c r="D332" s="400" t="s">
        <v>7059</v>
      </c>
      <c r="E332" s="400"/>
      <c r="F332" s="400" t="str">
        <f t="shared" si="14"/>
        <v/>
      </c>
      <c r="G332" s="327">
        <v>338</v>
      </c>
      <c r="H332"/>
      <c r="I332" s="400"/>
      <c r="J332" s="400"/>
    </row>
    <row r="333" spans="1:10" s="415" customFormat="1">
      <c r="A333" s="400"/>
      <c r="B333" s="400" t="s">
        <v>7057</v>
      </c>
      <c r="C333" s="400" t="s">
        <v>7234</v>
      </c>
      <c r="D333" s="400" t="s">
        <v>7059</v>
      </c>
      <c r="E333" s="400"/>
      <c r="F333" s="400" t="str">
        <f t="shared" si="14"/>
        <v/>
      </c>
      <c r="G333" s="327">
        <v>339</v>
      </c>
      <c r="H333"/>
      <c r="I333" s="400"/>
      <c r="J333" s="400"/>
    </row>
    <row r="334" spans="1:10" s="415" customFormat="1">
      <c r="A334" s="406" t="e">
        <f>ROUND(#REF!,2)</f>
        <v>#REF!</v>
      </c>
      <c r="B334" s="400" t="s">
        <v>130</v>
      </c>
      <c r="C334" s="400" t="s">
        <v>7234</v>
      </c>
      <c r="D334" s="400" t="s">
        <v>7161</v>
      </c>
      <c r="E334" s="400" t="s">
        <v>249</v>
      </c>
      <c r="F334" s="400" t="str">
        <f t="shared" si="14"/>
        <v>0.00</v>
      </c>
      <c r="G334" s="327">
        <v>340</v>
      </c>
      <c r="H334"/>
      <c r="I334" s="400"/>
      <c r="J334" s="400"/>
    </row>
    <row r="335" spans="1:10" s="415" customFormat="1">
      <c r="A335" s="406" t="e">
        <f>ROUND(#REF!,2)</f>
        <v>#REF!</v>
      </c>
      <c r="B335" s="400" t="s">
        <v>130</v>
      </c>
      <c r="C335" s="400" t="s">
        <v>7234</v>
      </c>
      <c r="D335" s="400" t="s">
        <v>7162</v>
      </c>
      <c r="E335" s="400" t="s">
        <v>249</v>
      </c>
      <c r="F335" s="400" t="str">
        <f t="shared" si="14"/>
        <v>0.00</v>
      </c>
      <c r="G335" s="327">
        <v>341</v>
      </c>
      <c r="H335"/>
      <c r="I335" s="400"/>
      <c r="J335" s="400"/>
    </row>
    <row r="336" spans="1:10" s="415" customFormat="1">
      <c r="A336" s="406" t="e">
        <f>ROUND(#REF!,2)</f>
        <v>#REF!</v>
      </c>
      <c r="B336" s="400" t="s">
        <v>130</v>
      </c>
      <c r="C336" s="400" t="s">
        <v>7234</v>
      </c>
      <c r="D336" s="400" t="s">
        <v>7163</v>
      </c>
      <c r="E336" s="400" t="s">
        <v>249</v>
      </c>
      <c r="F336" s="400" t="str">
        <f t="shared" si="14"/>
        <v>0.00</v>
      </c>
      <c r="G336" s="327">
        <v>342</v>
      </c>
      <c r="H336"/>
      <c r="I336" s="400"/>
      <c r="J336" s="400"/>
    </row>
    <row r="337" spans="1:10" s="415" customFormat="1">
      <c r="A337" s="400"/>
      <c r="B337" s="400" t="s">
        <v>7057</v>
      </c>
      <c r="C337" s="400" t="s">
        <v>7235</v>
      </c>
      <c r="D337" s="400" t="s">
        <v>7059</v>
      </c>
      <c r="E337" s="400"/>
      <c r="F337" s="400" t="str">
        <f t="shared" si="14"/>
        <v/>
      </c>
      <c r="G337" s="327">
        <v>343</v>
      </c>
      <c r="H337"/>
      <c r="I337" s="400"/>
      <c r="J337" s="400"/>
    </row>
    <row r="338" spans="1:10" s="415" customFormat="1">
      <c r="A338" s="400"/>
      <c r="B338" s="400" t="s">
        <v>7057</v>
      </c>
      <c r="C338" s="400" t="s">
        <v>7236</v>
      </c>
      <c r="D338" s="400" t="s">
        <v>7059</v>
      </c>
      <c r="E338" s="400"/>
      <c r="F338" s="400" t="str">
        <f t="shared" si="14"/>
        <v/>
      </c>
      <c r="G338" s="327">
        <v>344</v>
      </c>
      <c r="H338"/>
      <c r="I338" s="400"/>
      <c r="J338" s="400"/>
    </row>
    <row r="339" spans="1:10" s="415" customFormat="1">
      <c r="A339" s="406" t="e">
        <f>ROUND(#REF!,2)</f>
        <v>#REF!</v>
      </c>
      <c r="B339" s="400" t="s">
        <v>130</v>
      </c>
      <c r="C339" s="400" t="s">
        <v>7236</v>
      </c>
      <c r="D339" s="400" t="s">
        <v>7161</v>
      </c>
      <c r="E339" s="400" t="s">
        <v>250</v>
      </c>
      <c r="F339" s="400" t="str">
        <f t="shared" si="14"/>
        <v>0.00</v>
      </c>
      <c r="G339" s="327">
        <v>345</v>
      </c>
      <c r="H339"/>
      <c r="I339" s="400"/>
      <c r="J339" s="400"/>
    </row>
    <row r="340" spans="1:10" s="415" customFormat="1">
      <c r="A340" s="406" t="e">
        <f>ROUND(#REF!,2)</f>
        <v>#REF!</v>
      </c>
      <c r="B340" s="400" t="s">
        <v>130</v>
      </c>
      <c r="C340" s="400" t="s">
        <v>7236</v>
      </c>
      <c r="D340" s="400" t="s">
        <v>7162</v>
      </c>
      <c r="E340" s="400" t="s">
        <v>250</v>
      </c>
      <c r="F340" s="400" t="str">
        <f t="shared" si="14"/>
        <v>0.00</v>
      </c>
      <c r="G340" s="327">
        <v>346</v>
      </c>
      <c r="H340"/>
      <c r="I340" s="400"/>
      <c r="J340" s="400"/>
    </row>
    <row r="341" spans="1:10" s="415" customFormat="1">
      <c r="A341" s="406" t="e">
        <f>ROUND(#REF!,2)</f>
        <v>#REF!</v>
      </c>
      <c r="B341" s="400" t="s">
        <v>130</v>
      </c>
      <c r="C341" s="400" t="s">
        <v>7236</v>
      </c>
      <c r="D341" s="400" t="s">
        <v>7163</v>
      </c>
      <c r="E341" s="400" t="s">
        <v>250</v>
      </c>
      <c r="F341" s="400" t="str">
        <f t="shared" si="14"/>
        <v>0.00</v>
      </c>
      <c r="G341" s="327">
        <v>347</v>
      </c>
      <c r="H341"/>
      <c r="I341" s="400"/>
      <c r="J341" s="400"/>
    </row>
    <row r="342" spans="1:10" s="415" customFormat="1">
      <c r="A342" s="400"/>
      <c r="B342" s="400" t="s">
        <v>7057</v>
      </c>
      <c r="C342" s="400" t="s">
        <v>7237</v>
      </c>
      <c r="D342" s="400" t="s">
        <v>7059</v>
      </c>
      <c r="E342" s="400"/>
      <c r="F342" s="400" t="str">
        <f t="shared" si="14"/>
        <v/>
      </c>
      <c r="G342" s="327">
        <v>348</v>
      </c>
      <c r="H342"/>
      <c r="I342" s="400"/>
      <c r="J342" s="400"/>
    </row>
    <row r="343" spans="1:10" s="415" customFormat="1">
      <c r="A343" s="400"/>
      <c r="B343" s="400" t="s">
        <v>7057</v>
      </c>
      <c r="C343" s="400" t="s">
        <v>7238</v>
      </c>
      <c r="D343" s="400" t="s">
        <v>7059</v>
      </c>
      <c r="E343" s="400"/>
      <c r="F343" s="400" t="str">
        <f t="shared" si="14"/>
        <v/>
      </c>
      <c r="G343" s="327">
        <v>349</v>
      </c>
      <c r="H343"/>
      <c r="I343" s="400"/>
      <c r="J343" s="400"/>
    </row>
    <row r="344" spans="1:10" s="415" customFormat="1">
      <c r="A344" s="400"/>
      <c r="B344" s="400" t="s">
        <v>7057</v>
      </c>
      <c r="C344" s="400" t="s">
        <v>7239</v>
      </c>
      <c r="D344" s="400" t="s">
        <v>7059</v>
      </c>
      <c r="E344" s="400"/>
      <c r="F344" s="400" t="str">
        <f t="shared" si="14"/>
        <v/>
      </c>
      <c r="G344" s="327">
        <v>350</v>
      </c>
      <c r="H344"/>
      <c r="I344" s="400"/>
      <c r="J344" s="400"/>
    </row>
    <row r="345" spans="1:10" s="415" customFormat="1">
      <c r="A345" s="400"/>
      <c r="B345" s="400" t="s">
        <v>7057</v>
      </c>
      <c r="C345" s="400" t="s">
        <v>7240</v>
      </c>
      <c r="D345" s="400" t="s">
        <v>7059</v>
      </c>
      <c r="E345" s="400"/>
      <c r="F345" s="400" t="str">
        <f t="shared" si="14"/>
        <v/>
      </c>
      <c r="G345" s="327">
        <v>351</v>
      </c>
      <c r="H345"/>
      <c r="I345" s="400"/>
      <c r="J345" s="400"/>
    </row>
    <row r="346" spans="1:10" s="415" customFormat="1">
      <c r="A346" s="406" t="e">
        <f>ROUND(#REF!,2)</f>
        <v>#REF!</v>
      </c>
      <c r="B346" s="400" t="s">
        <v>130</v>
      </c>
      <c r="C346" s="400" t="s">
        <v>7240</v>
      </c>
      <c r="D346" s="400" t="s">
        <v>7161</v>
      </c>
      <c r="E346" s="400" t="s">
        <v>252</v>
      </c>
      <c r="F346" s="400" t="str">
        <f t="shared" si="14"/>
        <v>0.00</v>
      </c>
      <c r="G346" s="327">
        <v>352</v>
      </c>
      <c r="H346"/>
      <c r="I346" s="400"/>
      <c r="J346" s="400"/>
    </row>
    <row r="347" spans="1:10" s="415" customFormat="1">
      <c r="A347" s="406" t="e">
        <f>ROUND(#REF!,2)</f>
        <v>#REF!</v>
      </c>
      <c r="B347" s="400" t="s">
        <v>130</v>
      </c>
      <c r="C347" s="400" t="s">
        <v>7240</v>
      </c>
      <c r="D347" s="400" t="s">
        <v>7162</v>
      </c>
      <c r="E347" s="400" t="s">
        <v>252</v>
      </c>
      <c r="F347" s="400" t="str">
        <f t="shared" si="14"/>
        <v>0.00</v>
      </c>
      <c r="G347" s="327">
        <v>353</v>
      </c>
      <c r="H347"/>
      <c r="I347" s="400"/>
      <c r="J347" s="400"/>
    </row>
    <row r="348" spans="1:10" s="415" customFormat="1">
      <c r="A348" s="406" t="e">
        <f>ROUND(#REF!,2)</f>
        <v>#REF!</v>
      </c>
      <c r="B348" s="400" t="s">
        <v>130</v>
      </c>
      <c r="C348" s="400" t="s">
        <v>7240</v>
      </c>
      <c r="D348" s="400" t="s">
        <v>7163</v>
      </c>
      <c r="E348" s="400" t="s">
        <v>252</v>
      </c>
      <c r="F348" s="400" t="str">
        <f t="shared" si="14"/>
        <v>0.00</v>
      </c>
      <c r="G348" s="327">
        <v>354</v>
      </c>
      <c r="H348"/>
      <c r="I348" s="400"/>
      <c r="J348" s="400"/>
    </row>
    <row r="349" spans="1:10" s="415" customFormat="1">
      <c r="A349" s="400"/>
      <c r="B349" s="400" t="s">
        <v>7057</v>
      </c>
      <c r="C349" s="400" t="s">
        <v>7241</v>
      </c>
      <c r="D349" s="400" t="s">
        <v>7059</v>
      </c>
      <c r="E349" s="400"/>
      <c r="F349" s="400" t="str">
        <f t="shared" si="14"/>
        <v/>
      </c>
      <c r="G349" s="327">
        <v>355</v>
      </c>
      <c r="H349"/>
      <c r="I349" s="400"/>
      <c r="J349" s="400"/>
    </row>
    <row r="350" spans="1:10" s="415" customFormat="1">
      <c r="A350" s="400"/>
      <c r="B350" s="400" t="s">
        <v>7057</v>
      </c>
      <c r="C350" s="400" t="s">
        <v>7242</v>
      </c>
      <c r="D350" s="400" t="s">
        <v>7059</v>
      </c>
      <c r="E350" s="400"/>
      <c r="F350" s="400" t="str">
        <f t="shared" si="14"/>
        <v/>
      </c>
      <c r="G350" s="327">
        <v>356</v>
      </c>
      <c r="H350"/>
      <c r="I350" s="400"/>
      <c r="J350" s="400"/>
    </row>
    <row r="351" spans="1:10" s="415" customFormat="1">
      <c r="A351" s="400"/>
      <c r="B351" s="400" t="s">
        <v>7057</v>
      </c>
      <c r="C351" s="400" t="s">
        <v>7243</v>
      </c>
      <c r="D351" s="400" t="s">
        <v>7059</v>
      </c>
      <c r="E351" s="400"/>
      <c r="F351" s="400" t="str">
        <f t="shared" si="14"/>
        <v/>
      </c>
      <c r="G351" s="327">
        <v>357</v>
      </c>
      <c r="H351"/>
      <c r="I351" s="400"/>
      <c r="J351" s="400"/>
    </row>
    <row r="352" spans="1:10" s="415" customFormat="1">
      <c r="A352" s="406" t="e">
        <f>ROUND(#REF!,2)</f>
        <v>#REF!</v>
      </c>
      <c r="B352" s="400" t="s">
        <v>130</v>
      </c>
      <c r="C352" s="400" t="s">
        <v>7243</v>
      </c>
      <c r="D352" s="400" t="s">
        <v>7161</v>
      </c>
      <c r="E352" s="400" t="s">
        <v>253</v>
      </c>
      <c r="F352" s="400" t="str">
        <f t="shared" si="14"/>
        <v>0.00</v>
      </c>
      <c r="G352" s="327">
        <v>358</v>
      </c>
      <c r="H352"/>
      <c r="I352" s="400"/>
      <c r="J352" s="400"/>
    </row>
    <row r="353" spans="1:10" s="415" customFormat="1">
      <c r="A353" s="406" t="e">
        <f>ROUND(#REF!,2)</f>
        <v>#REF!</v>
      </c>
      <c r="B353" s="400" t="s">
        <v>130</v>
      </c>
      <c r="C353" s="400" t="s">
        <v>7243</v>
      </c>
      <c r="D353" s="400" t="s">
        <v>7162</v>
      </c>
      <c r="E353" s="400" t="s">
        <v>253</v>
      </c>
      <c r="F353" s="400" t="str">
        <f t="shared" si="14"/>
        <v>0.00</v>
      </c>
      <c r="G353" s="327">
        <v>359</v>
      </c>
      <c r="H353"/>
      <c r="I353" s="400"/>
      <c r="J353" s="400"/>
    </row>
    <row r="354" spans="1:10" s="415" customFormat="1">
      <c r="A354" s="406" t="e">
        <f>ROUND(#REF!,2)</f>
        <v>#REF!</v>
      </c>
      <c r="B354" s="400" t="s">
        <v>130</v>
      </c>
      <c r="C354" s="400" t="s">
        <v>7243</v>
      </c>
      <c r="D354" s="400" t="s">
        <v>7163</v>
      </c>
      <c r="E354" s="400" t="s">
        <v>253</v>
      </c>
      <c r="F354" s="400" t="str">
        <f t="shared" si="14"/>
        <v>0.00</v>
      </c>
      <c r="G354" s="327">
        <v>360</v>
      </c>
      <c r="H354"/>
      <c r="I354" s="400"/>
      <c r="J354" s="400"/>
    </row>
    <row r="355" spans="1:10" s="415" customFormat="1">
      <c r="A355" s="400"/>
      <c r="B355" s="400" t="s">
        <v>7057</v>
      </c>
      <c r="C355" s="400" t="s">
        <v>7244</v>
      </c>
      <c r="D355" s="400" t="s">
        <v>7059</v>
      </c>
      <c r="E355" s="400"/>
      <c r="F355" s="400" t="str">
        <f t="shared" si="14"/>
        <v/>
      </c>
      <c r="G355" s="327">
        <v>361</v>
      </c>
      <c r="H355"/>
      <c r="I355" s="400"/>
      <c r="J355" s="400"/>
    </row>
    <row r="356" spans="1:10" s="415" customFormat="1">
      <c r="A356" s="406" t="e">
        <f>ROUND(#REF!,2)</f>
        <v>#REF!</v>
      </c>
      <c r="B356" s="400" t="s">
        <v>130</v>
      </c>
      <c r="C356" s="400" t="s">
        <v>7244</v>
      </c>
      <c r="D356" s="400" t="s">
        <v>7161</v>
      </c>
      <c r="E356" s="400" t="s">
        <v>254</v>
      </c>
      <c r="F356" s="400" t="str">
        <f t="shared" si="14"/>
        <v>0.00</v>
      </c>
      <c r="G356" s="327">
        <v>362</v>
      </c>
      <c r="H356"/>
      <c r="I356" s="400"/>
      <c r="J356" s="400"/>
    </row>
    <row r="357" spans="1:10" s="415" customFormat="1">
      <c r="A357" s="406" t="e">
        <f>ROUND(#REF!,2)</f>
        <v>#REF!</v>
      </c>
      <c r="B357" s="400" t="s">
        <v>130</v>
      </c>
      <c r="C357" s="400" t="s">
        <v>7244</v>
      </c>
      <c r="D357" s="400" t="s">
        <v>7162</v>
      </c>
      <c r="E357" s="400" t="s">
        <v>254</v>
      </c>
      <c r="F357" s="400" t="str">
        <f t="shared" si="14"/>
        <v>0.00</v>
      </c>
      <c r="G357" s="327">
        <v>363</v>
      </c>
      <c r="H357"/>
      <c r="I357" s="400"/>
      <c r="J357" s="400"/>
    </row>
    <row r="358" spans="1:10" s="415" customFormat="1">
      <c r="A358" s="406" t="e">
        <f>ROUND(#REF!,2)</f>
        <v>#REF!</v>
      </c>
      <c r="B358" s="400" t="s">
        <v>130</v>
      </c>
      <c r="C358" s="400" t="s">
        <v>7244</v>
      </c>
      <c r="D358" s="400" t="s">
        <v>7163</v>
      </c>
      <c r="E358" s="400" t="s">
        <v>254</v>
      </c>
      <c r="F358" s="400" t="str">
        <f t="shared" si="14"/>
        <v>0.00</v>
      </c>
      <c r="G358" s="327">
        <v>364</v>
      </c>
      <c r="H358"/>
      <c r="I358" s="400"/>
      <c r="J358" s="400"/>
    </row>
    <row r="359" spans="1:10" s="415" customFormat="1">
      <c r="A359" s="400"/>
      <c r="B359" s="400" t="s">
        <v>7057</v>
      </c>
      <c r="C359" s="400" t="s">
        <v>7245</v>
      </c>
      <c r="D359" s="400" t="s">
        <v>7059</v>
      </c>
      <c r="E359" s="400"/>
      <c r="F359" s="400" t="str">
        <f t="shared" si="14"/>
        <v/>
      </c>
      <c r="G359" s="327">
        <v>365</v>
      </c>
      <c r="H359"/>
      <c r="I359" s="400"/>
      <c r="J359" s="400"/>
    </row>
    <row r="360" spans="1:10" s="415" customFormat="1">
      <c r="A360" s="400"/>
      <c r="B360" s="400" t="s">
        <v>7057</v>
      </c>
      <c r="C360" s="400" t="s">
        <v>7246</v>
      </c>
      <c r="D360" s="400" t="s">
        <v>7059</v>
      </c>
      <c r="E360" s="400"/>
      <c r="F360" s="400" t="str">
        <f t="shared" si="14"/>
        <v/>
      </c>
      <c r="G360" s="327">
        <v>366</v>
      </c>
      <c r="H360"/>
      <c r="I360" s="400"/>
      <c r="J360" s="400"/>
    </row>
    <row r="361" spans="1:10" s="415" customFormat="1">
      <c r="A361" s="406" t="e">
        <f>ROUND(#REF!,2)</f>
        <v>#REF!</v>
      </c>
      <c r="B361" s="400" t="s">
        <v>130</v>
      </c>
      <c r="C361" s="400" t="s">
        <v>7246</v>
      </c>
      <c r="D361" s="400" t="s">
        <v>7161</v>
      </c>
      <c r="E361" s="400" t="s">
        <v>590</v>
      </c>
      <c r="F361" s="400" t="str">
        <f t="shared" si="14"/>
        <v>0.00</v>
      </c>
      <c r="G361" s="327">
        <v>367</v>
      </c>
      <c r="H361"/>
      <c r="I361" s="400"/>
      <c r="J361" s="400"/>
    </row>
    <row r="362" spans="1:10" s="415" customFormat="1">
      <c r="A362" s="406" t="e">
        <f>ROUND(#REF!,2)</f>
        <v>#REF!</v>
      </c>
      <c r="B362" s="400" t="s">
        <v>130</v>
      </c>
      <c r="C362" s="400" t="s">
        <v>7246</v>
      </c>
      <c r="D362" s="400" t="s">
        <v>7162</v>
      </c>
      <c r="E362" s="400" t="s">
        <v>590</v>
      </c>
      <c r="F362" s="400" t="str">
        <f t="shared" si="14"/>
        <v>0.00</v>
      </c>
      <c r="G362" s="327">
        <v>368</v>
      </c>
      <c r="H362"/>
      <c r="I362" s="400"/>
      <c r="J362" s="400"/>
    </row>
    <row r="363" spans="1:10" s="415" customFormat="1">
      <c r="A363" s="406" t="e">
        <f>ROUND(#REF!,2)</f>
        <v>#REF!</v>
      </c>
      <c r="B363" s="400" t="s">
        <v>130</v>
      </c>
      <c r="C363" s="400" t="s">
        <v>7246</v>
      </c>
      <c r="D363" s="400" t="s">
        <v>7163</v>
      </c>
      <c r="E363" s="400" t="s">
        <v>590</v>
      </c>
      <c r="F363" s="400" t="str">
        <f t="shared" si="14"/>
        <v>0.00</v>
      </c>
      <c r="G363" s="327">
        <v>369</v>
      </c>
      <c r="H363"/>
      <c r="I363" s="400"/>
      <c r="J363" s="400"/>
    </row>
    <row r="364" spans="1:10" s="415" customFormat="1">
      <c r="A364" s="400"/>
      <c r="B364" s="400" t="s">
        <v>7057</v>
      </c>
      <c r="C364" s="400" t="s">
        <v>7247</v>
      </c>
      <c r="D364" s="400" t="s">
        <v>7059</v>
      </c>
      <c r="E364" s="400"/>
      <c r="F364" s="400" t="str">
        <f t="shared" si="14"/>
        <v/>
      </c>
      <c r="G364" s="327">
        <v>370</v>
      </c>
      <c r="H364"/>
      <c r="I364" s="400"/>
      <c r="J364" s="400"/>
    </row>
    <row r="365" spans="1:10" s="415" customFormat="1">
      <c r="A365" s="400"/>
      <c r="B365" s="400" t="s">
        <v>7057</v>
      </c>
      <c r="C365" s="400" t="s">
        <v>7248</v>
      </c>
      <c r="D365" s="400" t="s">
        <v>7059</v>
      </c>
      <c r="E365" s="400"/>
      <c r="F365" s="400" t="str">
        <f t="shared" si="14"/>
        <v/>
      </c>
      <c r="G365" s="327">
        <v>371</v>
      </c>
      <c r="H365"/>
      <c r="I365" s="400"/>
      <c r="J365" s="400"/>
    </row>
    <row r="366" spans="1:10" s="415" customFormat="1">
      <c r="A366" s="400"/>
      <c r="B366" s="400" t="s">
        <v>7057</v>
      </c>
      <c r="C366" s="400" t="s">
        <v>7249</v>
      </c>
      <c r="D366" s="400" t="s">
        <v>7059</v>
      </c>
      <c r="E366" s="400"/>
      <c r="F366" s="400" t="str">
        <f t="shared" si="14"/>
        <v/>
      </c>
      <c r="G366" s="327">
        <v>372</v>
      </c>
      <c r="H366"/>
      <c r="I366" s="400"/>
      <c r="J366" s="400"/>
    </row>
    <row r="367" spans="1:10" s="415" customFormat="1">
      <c r="A367" s="400"/>
      <c r="B367" s="400" t="s">
        <v>7057</v>
      </c>
      <c r="C367" s="400" t="s">
        <v>7250</v>
      </c>
      <c r="D367" s="400" t="s">
        <v>7059</v>
      </c>
      <c r="E367" s="400"/>
      <c r="F367" s="400" t="str">
        <f t="shared" si="14"/>
        <v/>
      </c>
      <c r="G367" s="327">
        <v>373</v>
      </c>
      <c r="H367"/>
      <c r="I367" s="400"/>
      <c r="J367" s="400"/>
    </row>
    <row r="368" spans="1:10" s="415" customFormat="1">
      <c r="A368" s="406" t="e">
        <f>ROUND(#REF!,2)</f>
        <v>#REF!</v>
      </c>
      <c r="B368" s="400" t="s">
        <v>130</v>
      </c>
      <c r="C368" s="400" t="s">
        <v>7250</v>
      </c>
      <c r="D368" s="400" t="s">
        <v>7161</v>
      </c>
      <c r="E368" s="400" t="s">
        <v>255</v>
      </c>
      <c r="F368" s="400" t="str">
        <f t="shared" si="14"/>
        <v>0.00</v>
      </c>
      <c r="G368" s="327">
        <v>374</v>
      </c>
      <c r="H368"/>
      <c r="I368" s="400"/>
      <c r="J368" s="400"/>
    </row>
    <row r="369" spans="1:10" s="415" customFormat="1">
      <c r="A369" s="406" t="e">
        <f>ROUND(#REF!,2)</f>
        <v>#REF!</v>
      </c>
      <c r="B369" s="400" t="s">
        <v>130</v>
      </c>
      <c r="C369" s="400" t="s">
        <v>7250</v>
      </c>
      <c r="D369" s="400" t="s">
        <v>7162</v>
      </c>
      <c r="E369" s="400" t="s">
        <v>255</v>
      </c>
      <c r="F369" s="400" t="str">
        <f t="shared" si="14"/>
        <v>0.00</v>
      </c>
      <c r="G369" s="327">
        <v>375</v>
      </c>
      <c r="H369"/>
      <c r="I369" s="400"/>
      <c r="J369" s="400"/>
    </row>
    <row r="370" spans="1:10" s="415" customFormat="1">
      <c r="A370" s="406" t="e">
        <f>ROUND(#REF!,2)</f>
        <v>#REF!</v>
      </c>
      <c r="B370" s="400" t="s">
        <v>130</v>
      </c>
      <c r="C370" s="400" t="s">
        <v>7250</v>
      </c>
      <c r="D370" s="400" t="s">
        <v>7163</v>
      </c>
      <c r="E370" s="400" t="s">
        <v>255</v>
      </c>
      <c r="F370" s="400" t="str">
        <f t="shared" si="14"/>
        <v>0.00</v>
      </c>
      <c r="G370" s="327">
        <v>376</v>
      </c>
      <c r="H370"/>
      <c r="I370" s="400"/>
      <c r="J370" s="400"/>
    </row>
    <row r="371" spans="1:10" s="415" customFormat="1">
      <c r="A371" s="400"/>
      <c r="B371" s="400" t="s">
        <v>7057</v>
      </c>
      <c r="C371" s="400" t="s">
        <v>7251</v>
      </c>
      <c r="D371" s="400" t="s">
        <v>7059</v>
      </c>
      <c r="E371" s="400"/>
      <c r="F371" s="400" t="str">
        <f t="shared" si="14"/>
        <v/>
      </c>
      <c r="G371" s="327">
        <v>377</v>
      </c>
      <c r="H371"/>
      <c r="I371" s="400"/>
      <c r="J371" s="400"/>
    </row>
    <row r="372" spans="1:10" s="415" customFormat="1">
      <c r="A372" s="406" t="e">
        <f>ROUND(#REF!,2)</f>
        <v>#REF!</v>
      </c>
      <c r="B372" s="400" t="s">
        <v>130</v>
      </c>
      <c r="C372" s="400" t="s">
        <v>7251</v>
      </c>
      <c r="D372" s="400" t="s">
        <v>7161</v>
      </c>
      <c r="E372" s="400" t="s">
        <v>1088</v>
      </c>
      <c r="F372" s="400" t="str">
        <f t="shared" si="14"/>
        <v>0.00</v>
      </c>
      <c r="G372" s="327">
        <v>378</v>
      </c>
      <c r="H372"/>
      <c r="I372" s="400"/>
      <c r="J372" s="400"/>
    </row>
    <row r="373" spans="1:10" s="415" customFormat="1">
      <c r="A373" s="406" t="e">
        <f>ROUND(#REF!,2)</f>
        <v>#REF!</v>
      </c>
      <c r="B373" s="400" t="s">
        <v>130</v>
      </c>
      <c r="C373" s="400" t="s">
        <v>7251</v>
      </c>
      <c r="D373" s="400" t="s">
        <v>7162</v>
      </c>
      <c r="E373" s="400" t="s">
        <v>1088</v>
      </c>
      <c r="F373" s="400" t="str">
        <f t="shared" si="14"/>
        <v>0.00</v>
      </c>
      <c r="G373" s="327">
        <v>379</v>
      </c>
      <c r="H373"/>
      <c r="I373" s="400"/>
      <c r="J373" s="400"/>
    </row>
    <row r="374" spans="1:10" s="415" customFormat="1">
      <c r="A374" s="406" t="e">
        <f>ROUND(#REF!,2)</f>
        <v>#REF!</v>
      </c>
      <c r="B374" s="400" t="s">
        <v>130</v>
      </c>
      <c r="C374" s="400" t="s">
        <v>7251</v>
      </c>
      <c r="D374" s="400" t="s">
        <v>7163</v>
      </c>
      <c r="E374" s="400" t="s">
        <v>1088</v>
      </c>
      <c r="F374" s="400" t="str">
        <f t="shared" si="14"/>
        <v>0.00</v>
      </c>
      <c r="G374" s="327">
        <v>380</v>
      </c>
      <c r="H374"/>
      <c r="I374" s="400"/>
      <c r="J374" s="400"/>
    </row>
    <row r="375" spans="1:10" s="415" customFormat="1">
      <c r="A375" s="400"/>
      <c r="B375" s="400" t="s">
        <v>7057</v>
      </c>
      <c r="C375" s="400" t="s">
        <v>7252</v>
      </c>
      <c r="D375" s="400" t="s">
        <v>7059</v>
      </c>
      <c r="E375" s="400"/>
      <c r="F375" s="400" t="str">
        <f t="shared" si="14"/>
        <v/>
      </c>
      <c r="G375" s="327">
        <v>381</v>
      </c>
      <c r="H375"/>
      <c r="I375" s="400"/>
      <c r="J375" s="400"/>
    </row>
    <row r="376" spans="1:10" s="415" customFormat="1">
      <c r="A376" s="406" t="e">
        <f>ROUND(#REF!,2)</f>
        <v>#REF!</v>
      </c>
      <c r="B376" s="400" t="s">
        <v>130</v>
      </c>
      <c r="C376" s="400" t="s">
        <v>7252</v>
      </c>
      <c r="D376" s="400" t="s">
        <v>7161</v>
      </c>
      <c r="E376" s="400" t="s">
        <v>1089</v>
      </c>
      <c r="F376" s="400" t="str">
        <f t="shared" si="14"/>
        <v>0.00</v>
      </c>
      <c r="G376" s="327">
        <v>382</v>
      </c>
      <c r="H376"/>
      <c r="I376" s="400"/>
      <c r="J376" s="400"/>
    </row>
    <row r="377" spans="1:10" s="415" customFormat="1">
      <c r="A377" s="406" t="e">
        <f>ROUND(#REF!,2)</f>
        <v>#REF!</v>
      </c>
      <c r="B377" s="400" t="s">
        <v>130</v>
      </c>
      <c r="C377" s="400" t="s">
        <v>7252</v>
      </c>
      <c r="D377" s="400" t="s">
        <v>7162</v>
      </c>
      <c r="E377" s="400" t="s">
        <v>1089</v>
      </c>
      <c r="F377" s="400" t="str">
        <f t="shared" si="14"/>
        <v>0.00</v>
      </c>
      <c r="G377" s="327">
        <v>383</v>
      </c>
      <c r="H377"/>
      <c r="I377" s="400"/>
      <c r="J377" s="400"/>
    </row>
    <row r="378" spans="1:10" s="415" customFormat="1">
      <c r="A378" s="406" t="e">
        <f>ROUND(#REF!,2)</f>
        <v>#REF!</v>
      </c>
      <c r="B378" s="400" t="s">
        <v>130</v>
      </c>
      <c r="C378" s="400" t="s">
        <v>7252</v>
      </c>
      <c r="D378" s="400" t="s">
        <v>7163</v>
      </c>
      <c r="E378" s="400" t="s">
        <v>1089</v>
      </c>
      <c r="F378" s="400" t="str">
        <f t="shared" si="14"/>
        <v>0.00</v>
      </c>
      <c r="G378" s="327">
        <v>384</v>
      </c>
      <c r="H378"/>
      <c r="I378" s="400"/>
      <c r="J378" s="400"/>
    </row>
    <row r="379" spans="1:10" s="415" customFormat="1">
      <c r="A379" s="400"/>
      <c r="B379" s="400" t="s">
        <v>7057</v>
      </c>
      <c r="C379" s="400" t="s">
        <v>7253</v>
      </c>
      <c r="D379" s="400" t="s">
        <v>7059</v>
      </c>
      <c r="E379" s="400"/>
      <c r="F379" s="400" t="str">
        <f t="shared" si="14"/>
        <v/>
      </c>
      <c r="G379" s="327">
        <v>385</v>
      </c>
      <c r="H379"/>
      <c r="I379" s="400"/>
      <c r="J379" s="400"/>
    </row>
    <row r="380" spans="1:10" s="415" customFormat="1">
      <c r="A380" s="400"/>
      <c r="B380" s="400" t="s">
        <v>7057</v>
      </c>
      <c r="C380" s="400" t="s">
        <v>7254</v>
      </c>
      <c r="D380" s="400" t="s">
        <v>7059</v>
      </c>
      <c r="E380" s="400"/>
      <c r="F380" s="400" t="str">
        <f t="shared" si="14"/>
        <v/>
      </c>
      <c r="G380" s="327">
        <v>386</v>
      </c>
      <c r="H380"/>
      <c r="I380" s="400"/>
      <c r="J380" s="400"/>
    </row>
    <row r="381" spans="1:10" s="415" customFormat="1">
      <c r="A381" s="406" t="e">
        <f>ROUND(#REF!,2)</f>
        <v>#REF!</v>
      </c>
      <c r="B381" s="400" t="s">
        <v>130</v>
      </c>
      <c r="C381" s="400" t="s">
        <v>7254</v>
      </c>
      <c r="D381" s="400" t="s">
        <v>7161</v>
      </c>
      <c r="E381" s="400" t="s">
        <v>1090</v>
      </c>
      <c r="F381" s="400" t="str">
        <f t="shared" si="14"/>
        <v>0.00</v>
      </c>
      <c r="G381" s="327">
        <v>387</v>
      </c>
      <c r="H381"/>
      <c r="I381" s="400"/>
      <c r="J381" s="400"/>
    </row>
    <row r="382" spans="1:10" s="415" customFormat="1">
      <c r="A382" s="406" t="e">
        <f>ROUND(#REF!,2)</f>
        <v>#REF!</v>
      </c>
      <c r="B382" s="400" t="s">
        <v>130</v>
      </c>
      <c r="C382" s="400" t="s">
        <v>7254</v>
      </c>
      <c r="D382" s="400" t="s">
        <v>7162</v>
      </c>
      <c r="E382" s="400" t="s">
        <v>1090</v>
      </c>
      <c r="F382" s="400" t="str">
        <f t="shared" si="14"/>
        <v>0.00</v>
      </c>
      <c r="G382" s="327">
        <v>388</v>
      </c>
      <c r="H382"/>
      <c r="I382" s="400"/>
      <c r="J382" s="400"/>
    </row>
    <row r="383" spans="1:10" s="415" customFormat="1">
      <c r="A383" s="406" t="e">
        <f>ROUND(#REF!,2)</f>
        <v>#REF!</v>
      </c>
      <c r="B383" s="400" t="s">
        <v>130</v>
      </c>
      <c r="C383" s="400" t="s">
        <v>7254</v>
      </c>
      <c r="D383" s="400" t="s">
        <v>7163</v>
      </c>
      <c r="E383" s="400" t="s">
        <v>1090</v>
      </c>
      <c r="F383" s="400" t="str">
        <f t="shared" si="14"/>
        <v>0.00</v>
      </c>
      <c r="G383" s="327">
        <v>389</v>
      </c>
      <c r="H383"/>
      <c r="I383" s="400"/>
      <c r="J383" s="400"/>
    </row>
    <row r="384" spans="1:10" s="415" customFormat="1">
      <c r="A384" s="400"/>
      <c r="B384" s="400" t="s">
        <v>7057</v>
      </c>
      <c r="C384" s="400" t="s">
        <v>7255</v>
      </c>
      <c r="D384" s="400" t="s">
        <v>7059</v>
      </c>
      <c r="E384" s="400"/>
      <c r="F384" s="400" t="str">
        <f t="shared" si="14"/>
        <v/>
      </c>
      <c r="G384" s="327">
        <v>390</v>
      </c>
      <c r="H384"/>
      <c r="I384" s="400"/>
      <c r="J384" s="400"/>
    </row>
    <row r="385" spans="1:10" s="415" customFormat="1">
      <c r="A385" s="400"/>
      <c r="B385" s="400" t="s">
        <v>7057</v>
      </c>
      <c r="C385" s="400" t="s">
        <v>7256</v>
      </c>
      <c r="D385" s="400" t="s">
        <v>7059</v>
      </c>
      <c r="E385" s="400"/>
      <c r="F385" s="400" t="str">
        <f t="shared" si="14"/>
        <v/>
      </c>
      <c r="G385" s="327">
        <v>391</v>
      </c>
      <c r="H385"/>
      <c r="I385" s="400"/>
      <c r="J385" s="400"/>
    </row>
    <row r="386" spans="1:10" s="415" customFormat="1">
      <c r="A386" s="406" t="e">
        <f>ROUND(#REF!,2)</f>
        <v>#REF!</v>
      </c>
      <c r="B386" s="400" t="s">
        <v>130</v>
      </c>
      <c r="C386" s="400" t="s">
        <v>7256</v>
      </c>
      <c r="D386" s="400" t="s">
        <v>7161</v>
      </c>
      <c r="E386" s="400" t="s">
        <v>1091</v>
      </c>
      <c r="F386" s="400" t="str">
        <f t="shared" ref="F386:F449" si="15">IFERROR(IF(B386="Parent","",IF(B386="Data",TEXT(A386,"rrrr-mm-dd"),IF(B386="kwota",IFERROR(REPLACE(A386,SEARCH(",",A386),1,"."),A386),IF(A386="","",IF(A386="",IF(AND(B386="Kwota",E386&lt;&gt;0),A386,""),A386))))),"0.00")</f>
        <v>0.00</v>
      </c>
      <c r="G386" s="327">
        <v>392</v>
      </c>
      <c r="H386"/>
      <c r="I386" s="400"/>
      <c r="J386" s="400"/>
    </row>
    <row r="387" spans="1:10" s="415" customFormat="1">
      <c r="A387" s="406" t="e">
        <f>ROUND(#REF!,2)</f>
        <v>#REF!</v>
      </c>
      <c r="B387" s="400" t="s">
        <v>130</v>
      </c>
      <c r="C387" s="400" t="s">
        <v>7256</v>
      </c>
      <c r="D387" s="400" t="s">
        <v>7162</v>
      </c>
      <c r="E387" s="400" t="s">
        <v>1091</v>
      </c>
      <c r="F387" s="400" t="str">
        <f t="shared" si="15"/>
        <v>0.00</v>
      </c>
      <c r="G387" s="327">
        <v>393</v>
      </c>
      <c r="H387"/>
      <c r="I387" s="400"/>
      <c r="J387" s="400"/>
    </row>
    <row r="388" spans="1:10" s="415" customFormat="1">
      <c r="A388" s="406" t="e">
        <f>ROUND(#REF!,2)</f>
        <v>#REF!</v>
      </c>
      <c r="B388" s="400" t="s">
        <v>130</v>
      </c>
      <c r="C388" s="400" t="s">
        <v>7256</v>
      </c>
      <c r="D388" s="400" t="s">
        <v>7163</v>
      </c>
      <c r="E388" s="400" t="s">
        <v>1091</v>
      </c>
      <c r="F388" s="400" t="str">
        <f t="shared" si="15"/>
        <v>0.00</v>
      </c>
      <c r="G388" s="327">
        <v>394</v>
      </c>
      <c r="H388"/>
      <c r="I388" s="400"/>
      <c r="J388" s="400"/>
    </row>
    <row r="389" spans="1:10" s="415" customFormat="1">
      <c r="A389" s="400"/>
      <c r="B389" s="400" t="s">
        <v>7057</v>
      </c>
      <c r="C389" s="400" t="s">
        <v>7257</v>
      </c>
      <c r="D389" s="400" t="s">
        <v>7059</v>
      </c>
      <c r="E389" s="400"/>
      <c r="F389" s="400" t="str">
        <f t="shared" si="15"/>
        <v/>
      </c>
      <c r="G389" s="327">
        <v>395</v>
      </c>
      <c r="H389"/>
      <c r="I389" s="400"/>
      <c r="J389" s="400"/>
    </row>
    <row r="390" spans="1:10" s="415" customFormat="1">
      <c r="A390" s="400"/>
      <c r="B390" s="400" t="s">
        <v>7057</v>
      </c>
      <c r="C390" s="400" t="s">
        <v>7258</v>
      </c>
      <c r="D390" s="400" t="s">
        <v>7059</v>
      </c>
      <c r="E390" s="400"/>
      <c r="F390" s="400" t="str">
        <f t="shared" si="15"/>
        <v/>
      </c>
      <c r="G390" s="327">
        <v>396</v>
      </c>
      <c r="H390"/>
      <c r="I390" s="400"/>
      <c r="J390" s="400"/>
    </row>
    <row r="391" spans="1:10" s="415" customFormat="1">
      <c r="A391" s="406" t="e">
        <f>ROUND(#REF!,2)</f>
        <v>#REF!</v>
      </c>
      <c r="B391" s="400" t="s">
        <v>130</v>
      </c>
      <c r="C391" s="400" t="s">
        <v>7258</v>
      </c>
      <c r="D391" s="400" t="s">
        <v>7161</v>
      </c>
      <c r="E391" s="400" t="s">
        <v>1092</v>
      </c>
      <c r="F391" s="400" t="str">
        <f t="shared" si="15"/>
        <v>0.00</v>
      </c>
      <c r="G391" s="327">
        <v>397</v>
      </c>
      <c r="H391"/>
      <c r="I391" s="400"/>
      <c r="J391" s="400"/>
    </row>
    <row r="392" spans="1:10" s="415" customFormat="1">
      <c r="A392" s="406" t="e">
        <f>ROUND(#REF!,2)</f>
        <v>#REF!</v>
      </c>
      <c r="B392" s="400" t="s">
        <v>130</v>
      </c>
      <c r="C392" s="400" t="s">
        <v>7258</v>
      </c>
      <c r="D392" s="400" t="s">
        <v>7162</v>
      </c>
      <c r="E392" s="400" t="s">
        <v>1092</v>
      </c>
      <c r="F392" s="400" t="str">
        <f t="shared" si="15"/>
        <v>0.00</v>
      </c>
      <c r="G392" s="327">
        <v>398</v>
      </c>
      <c r="H392"/>
      <c r="I392" s="400"/>
      <c r="J392" s="400"/>
    </row>
    <row r="393" spans="1:10" s="415" customFormat="1">
      <c r="A393" s="406" t="e">
        <f>ROUND(#REF!,2)</f>
        <v>#REF!</v>
      </c>
      <c r="B393" s="400" t="s">
        <v>130</v>
      </c>
      <c r="C393" s="400" t="s">
        <v>7258</v>
      </c>
      <c r="D393" s="400" t="s">
        <v>7163</v>
      </c>
      <c r="E393" s="400" t="s">
        <v>1092</v>
      </c>
      <c r="F393" s="400" t="str">
        <f t="shared" si="15"/>
        <v>0.00</v>
      </c>
      <c r="G393" s="327">
        <v>399</v>
      </c>
      <c r="H393"/>
      <c r="I393" s="400"/>
      <c r="J393" s="400"/>
    </row>
    <row r="394" spans="1:10" s="415" customFormat="1">
      <c r="A394" s="400"/>
      <c r="B394" s="400" t="s">
        <v>7057</v>
      </c>
      <c r="C394" s="400" t="s">
        <v>7259</v>
      </c>
      <c r="D394" s="400" t="s">
        <v>7059</v>
      </c>
      <c r="E394" s="400"/>
      <c r="F394" s="400" t="str">
        <f t="shared" si="15"/>
        <v/>
      </c>
      <c r="G394" s="327">
        <v>400</v>
      </c>
      <c r="H394"/>
      <c r="I394" s="400"/>
      <c r="J394" s="400"/>
    </row>
    <row r="395" spans="1:10" s="415" customFormat="1">
      <c r="A395" s="400"/>
      <c r="B395" s="400" t="s">
        <v>7057</v>
      </c>
      <c r="C395" s="400" t="s">
        <v>7260</v>
      </c>
      <c r="D395" s="400" t="s">
        <v>7059</v>
      </c>
      <c r="E395" s="400"/>
      <c r="F395" s="400" t="str">
        <f t="shared" si="15"/>
        <v/>
      </c>
      <c r="G395" s="327">
        <v>401</v>
      </c>
      <c r="H395"/>
      <c r="I395" s="400"/>
      <c r="J395" s="400"/>
    </row>
    <row r="396" spans="1:10" s="415" customFormat="1">
      <c r="A396" s="406" t="e">
        <f>ROUND(#REF!,2)</f>
        <v>#REF!</v>
      </c>
      <c r="B396" s="400" t="s">
        <v>130</v>
      </c>
      <c r="C396" s="400" t="s">
        <v>7260</v>
      </c>
      <c r="D396" s="400" t="s">
        <v>7161</v>
      </c>
      <c r="E396" s="400" t="s">
        <v>1969</v>
      </c>
      <c r="F396" s="400" t="str">
        <f t="shared" si="15"/>
        <v>0.00</v>
      </c>
      <c r="G396" s="327">
        <v>402</v>
      </c>
      <c r="H396"/>
      <c r="I396" s="400"/>
      <c r="J396" s="400"/>
    </row>
    <row r="397" spans="1:10" s="415" customFormat="1">
      <c r="A397" s="406" t="e">
        <f>ROUND(#REF!,2)</f>
        <v>#REF!</v>
      </c>
      <c r="B397" s="400" t="s">
        <v>130</v>
      </c>
      <c r="C397" s="400" t="s">
        <v>7260</v>
      </c>
      <c r="D397" s="400" t="s">
        <v>7162</v>
      </c>
      <c r="E397" s="400" t="s">
        <v>1969</v>
      </c>
      <c r="F397" s="400" t="str">
        <f t="shared" si="15"/>
        <v>0.00</v>
      </c>
      <c r="G397" s="327">
        <v>403</v>
      </c>
      <c r="H397"/>
      <c r="I397" s="400"/>
      <c r="J397" s="400"/>
    </row>
    <row r="398" spans="1:10" s="415" customFormat="1">
      <c r="A398" s="406" t="e">
        <f>ROUND(#REF!,2)</f>
        <v>#REF!</v>
      </c>
      <c r="B398" s="400" t="s">
        <v>130</v>
      </c>
      <c r="C398" s="400" t="s">
        <v>7260</v>
      </c>
      <c r="D398" s="400" t="s">
        <v>7163</v>
      </c>
      <c r="E398" s="400" t="s">
        <v>1969</v>
      </c>
      <c r="F398" s="400" t="str">
        <f t="shared" si="15"/>
        <v>0.00</v>
      </c>
      <c r="G398" s="327">
        <v>404</v>
      </c>
      <c r="H398"/>
      <c r="I398" s="400"/>
      <c r="J398" s="400"/>
    </row>
    <row r="399" spans="1:10" s="415" customFormat="1">
      <c r="A399" s="400"/>
      <c r="B399" s="400" t="s">
        <v>7057</v>
      </c>
      <c r="C399" s="400" t="s">
        <v>7261</v>
      </c>
      <c r="D399" s="400" t="s">
        <v>7059</v>
      </c>
      <c r="E399" s="400"/>
      <c r="F399" s="400" t="str">
        <f t="shared" si="15"/>
        <v/>
      </c>
      <c r="G399" s="327">
        <v>405</v>
      </c>
      <c r="H399"/>
      <c r="I399" s="400"/>
      <c r="J399" s="400"/>
    </row>
    <row r="400" spans="1:10" s="415" customFormat="1">
      <c r="A400" s="400"/>
      <c r="B400" s="400" t="s">
        <v>7057</v>
      </c>
      <c r="C400" s="400" t="s">
        <v>7262</v>
      </c>
      <c r="D400" s="400" t="s">
        <v>7059</v>
      </c>
      <c r="E400" s="400"/>
      <c r="F400" s="400" t="str">
        <f t="shared" si="15"/>
        <v/>
      </c>
      <c r="G400" s="327">
        <v>406</v>
      </c>
      <c r="H400"/>
      <c r="I400" s="400"/>
      <c r="J400" s="400"/>
    </row>
    <row r="401" spans="1:10" s="415" customFormat="1">
      <c r="A401" s="400"/>
      <c r="B401" s="400" t="s">
        <v>7057</v>
      </c>
      <c r="C401" s="400" t="s">
        <v>7263</v>
      </c>
      <c r="D401" s="400" t="s">
        <v>7059</v>
      </c>
      <c r="E401" s="400"/>
      <c r="F401" s="400" t="str">
        <f t="shared" si="15"/>
        <v/>
      </c>
      <c r="G401" s="327">
        <v>407</v>
      </c>
      <c r="H401"/>
      <c r="I401" s="400"/>
      <c r="J401" s="400"/>
    </row>
    <row r="402" spans="1:10" s="415" customFormat="1">
      <c r="A402" s="406" t="e">
        <f>ROUND(#REF!,2)</f>
        <v>#REF!</v>
      </c>
      <c r="B402" s="400" t="s">
        <v>130</v>
      </c>
      <c r="C402" s="400" t="s">
        <v>7263</v>
      </c>
      <c r="D402" s="400" t="s">
        <v>7161</v>
      </c>
      <c r="E402" s="400" t="s">
        <v>256</v>
      </c>
      <c r="F402" s="400" t="str">
        <f t="shared" si="15"/>
        <v>0.00</v>
      </c>
      <c r="G402" s="327">
        <v>408</v>
      </c>
      <c r="H402"/>
      <c r="I402" s="400"/>
      <c r="J402" s="400"/>
    </row>
    <row r="403" spans="1:10" s="415" customFormat="1">
      <c r="A403" s="406" t="e">
        <f>ROUND(#REF!,2)</f>
        <v>#REF!</v>
      </c>
      <c r="B403" s="400" t="s">
        <v>130</v>
      </c>
      <c r="C403" s="400" t="s">
        <v>7263</v>
      </c>
      <c r="D403" s="400" t="s">
        <v>7162</v>
      </c>
      <c r="E403" s="400" t="s">
        <v>256</v>
      </c>
      <c r="F403" s="400" t="str">
        <f t="shared" si="15"/>
        <v>0.00</v>
      </c>
      <c r="G403" s="327">
        <v>409</v>
      </c>
      <c r="H403"/>
      <c r="I403" s="400"/>
      <c r="J403" s="400"/>
    </row>
    <row r="404" spans="1:10" s="415" customFormat="1">
      <c r="A404" s="406" t="e">
        <f>ROUND(#REF!,2)</f>
        <v>#REF!</v>
      </c>
      <c r="B404" s="400" t="s">
        <v>130</v>
      </c>
      <c r="C404" s="400" t="s">
        <v>7263</v>
      </c>
      <c r="D404" s="400" t="s">
        <v>7163</v>
      </c>
      <c r="E404" s="400" t="s">
        <v>256</v>
      </c>
      <c r="F404" s="400" t="str">
        <f t="shared" si="15"/>
        <v>0.00</v>
      </c>
      <c r="G404" s="327">
        <v>410</v>
      </c>
      <c r="H404"/>
      <c r="I404" s="400"/>
      <c r="J404" s="400"/>
    </row>
    <row r="405" spans="1:10" s="415" customFormat="1">
      <c r="A405" s="400"/>
      <c r="B405" s="400" t="s">
        <v>7057</v>
      </c>
      <c r="C405" s="400" t="s">
        <v>7264</v>
      </c>
      <c r="D405" s="400" t="s">
        <v>7059</v>
      </c>
      <c r="E405" s="400"/>
      <c r="F405" s="400" t="str">
        <f t="shared" si="15"/>
        <v/>
      </c>
      <c r="G405" s="327">
        <v>411</v>
      </c>
      <c r="H405"/>
      <c r="I405" s="400"/>
      <c r="J405" s="400"/>
    </row>
    <row r="406" spans="1:10" s="415" customFormat="1">
      <c r="A406" s="406" t="e">
        <f>ROUND(#REF!,2)</f>
        <v>#REF!</v>
      </c>
      <c r="B406" s="400" t="s">
        <v>130</v>
      </c>
      <c r="C406" s="400" t="s">
        <v>7264</v>
      </c>
      <c r="D406" s="400" t="s">
        <v>7161</v>
      </c>
      <c r="E406" s="400" t="s">
        <v>257</v>
      </c>
      <c r="F406" s="400" t="str">
        <f t="shared" si="15"/>
        <v>0.00</v>
      </c>
      <c r="G406" s="327">
        <v>412</v>
      </c>
      <c r="H406"/>
      <c r="I406" s="400"/>
      <c r="J406" s="400"/>
    </row>
    <row r="407" spans="1:10" s="415" customFormat="1">
      <c r="A407" s="406" t="e">
        <f>ROUND(#REF!,2)</f>
        <v>#REF!</v>
      </c>
      <c r="B407" s="400" t="s">
        <v>130</v>
      </c>
      <c r="C407" s="400" t="s">
        <v>7264</v>
      </c>
      <c r="D407" s="400" t="s">
        <v>7162</v>
      </c>
      <c r="E407" s="400" t="s">
        <v>257</v>
      </c>
      <c r="F407" s="400" t="str">
        <f t="shared" si="15"/>
        <v>0.00</v>
      </c>
      <c r="G407" s="327">
        <v>413</v>
      </c>
      <c r="H407"/>
      <c r="I407" s="400"/>
      <c r="J407" s="400"/>
    </row>
    <row r="408" spans="1:10" s="415" customFormat="1">
      <c r="A408" s="406" t="e">
        <f>ROUND(#REF!,2)</f>
        <v>#REF!</v>
      </c>
      <c r="B408" s="400" t="s">
        <v>130</v>
      </c>
      <c r="C408" s="400" t="s">
        <v>7264</v>
      </c>
      <c r="D408" s="400" t="s">
        <v>7163</v>
      </c>
      <c r="E408" s="400" t="s">
        <v>257</v>
      </c>
      <c r="F408" s="400" t="str">
        <f t="shared" si="15"/>
        <v>0.00</v>
      </c>
      <c r="G408" s="327">
        <v>414</v>
      </c>
      <c r="H408"/>
      <c r="I408" s="400"/>
      <c r="J408" s="400"/>
    </row>
    <row r="409" spans="1:10" s="415" customFormat="1">
      <c r="A409" s="400"/>
      <c r="B409" s="400" t="s">
        <v>7057</v>
      </c>
      <c r="C409" s="400" t="s">
        <v>7265</v>
      </c>
      <c r="D409" s="400" t="s">
        <v>7059</v>
      </c>
      <c r="E409" s="400"/>
      <c r="F409" s="400" t="str">
        <f t="shared" si="15"/>
        <v/>
      </c>
      <c r="G409" s="327">
        <v>415</v>
      </c>
      <c r="H409"/>
      <c r="I409" s="400"/>
      <c r="J409" s="400"/>
    </row>
    <row r="410" spans="1:10" s="415" customFormat="1">
      <c r="A410" s="406" t="e">
        <f>ROUND(#REF!,2)</f>
        <v>#REF!</v>
      </c>
      <c r="B410" s="400" t="s">
        <v>130</v>
      </c>
      <c r="C410" s="400" t="s">
        <v>7265</v>
      </c>
      <c r="D410" s="400" t="s">
        <v>7161</v>
      </c>
      <c r="E410" s="400" t="s">
        <v>7266</v>
      </c>
      <c r="F410" s="400" t="str">
        <f t="shared" si="15"/>
        <v>0.00</v>
      </c>
      <c r="G410" s="327">
        <v>416</v>
      </c>
      <c r="H410"/>
      <c r="I410" s="400"/>
      <c r="J410" s="400"/>
    </row>
    <row r="411" spans="1:10" s="415" customFormat="1">
      <c r="A411" s="406" t="e">
        <f>ROUND(#REF!,2)</f>
        <v>#REF!</v>
      </c>
      <c r="B411" s="400" t="s">
        <v>130</v>
      </c>
      <c r="C411" s="400" t="s">
        <v>7265</v>
      </c>
      <c r="D411" s="400" t="s">
        <v>7162</v>
      </c>
      <c r="E411" s="400" t="s">
        <v>7266</v>
      </c>
      <c r="F411" s="400" t="str">
        <f t="shared" si="15"/>
        <v>0.00</v>
      </c>
      <c r="G411" s="327">
        <v>417</v>
      </c>
      <c r="H411"/>
      <c r="I411" s="400"/>
      <c r="J411" s="400"/>
    </row>
    <row r="412" spans="1:10" s="415" customFormat="1">
      <c r="A412" s="406" t="e">
        <f>ROUND(#REF!,2)</f>
        <v>#REF!</v>
      </c>
      <c r="B412" s="400" t="s">
        <v>130</v>
      </c>
      <c r="C412" s="400" t="s">
        <v>7265</v>
      </c>
      <c r="D412" s="400" t="s">
        <v>7163</v>
      </c>
      <c r="E412" s="400" t="s">
        <v>7266</v>
      </c>
      <c r="F412" s="400" t="str">
        <f t="shared" si="15"/>
        <v>0.00</v>
      </c>
      <c r="G412" s="327">
        <v>418</v>
      </c>
      <c r="H412"/>
      <c r="I412" s="400"/>
      <c r="J412" s="400"/>
    </row>
    <row r="413" spans="1:10" s="415" customFormat="1">
      <c r="A413" s="400"/>
      <c r="B413" s="400" t="s">
        <v>7057</v>
      </c>
      <c r="C413" s="400" t="s">
        <v>7267</v>
      </c>
      <c r="D413" s="400" t="s">
        <v>7059</v>
      </c>
      <c r="E413" s="400"/>
      <c r="F413" s="400" t="str">
        <f t="shared" si="15"/>
        <v/>
      </c>
      <c r="G413" s="327">
        <v>419</v>
      </c>
      <c r="H413"/>
      <c r="I413" s="400"/>
      <c r="J413" s="400"/>
    </row>
    <row r="414" spans="1:10" s="415" customFormat="1">
      <c r="A414" s="406" t="e">
        <f>ROUND(#REF!,2)</f>
        <v>#REF!</v>
      </c>
      <c r="B414" s="400" t="s">
        <v>130</v>
      </c>
      <c r="C414" s="400" t="s">
        <v>7267</v>
      </c>
      <c r="D414" s="400" t="s">
        <v>7161</v>
      </c>
      <c r="E414" s="400" t="s">
        <v>259</v>
      </c>
      <c r="F414" s="400" t="str">
        <f t="shared" si="15"/>
        <v>0.00</v>
      </c>
      <c r="G414" s="327">
        <v>420</v>
      </c>
      <c r="H414"/>
      <c r="I414" s="400"/>
      <c r="J414" s="400"/>
    </row>
    <row r="415" spans="1:10" s="415" customFormat="1">
      <c r="A415" s="406" t="e">
        <f>ROUND(#REF!,2)</f>
        <v>#REF!</v>
      </c>
      <c r="B415" s="400" t="s">
        <v>130</v>
      </c>
      <c r="C415" s="400" t="s">
        <v>7267</v>
      </c>
      <c r="D415" s="400" t="s">
        <v>7162</v>
      </c>
      <c r="E415" s="400" t="s">
        <v>259</v>
      </c>
      <c r="F415" s="400" t="str">
        <f t="shared" si="15"/>
        <v>0.00</v>
      </c>
      <c r="G415" s="327">
        <v>421</v>
      </c>
      <c r="H415"/>
      <c r="I415" s="400"/>
      <c r="J415" s="400"/>
    </row>
    <row r="416" spans="1:10" s="415" customFormat="1">
      <c r="A416" s="406" t="e">
        <f>ROUND(#REF!,2)</f>
        <v>#REF!</v>
      </c>
      <c r="B416" s="400" t="s">
        <v>130</v>
      </c>
      <c r="C416" s="400" t="s">
        <v>7267</v>
      </c>
      <c r="D416" s="400" t="s">
        <v>7163</v>
      </c>
      <c r="E416" s="400" t="s">
        <v>259</v>
      </c>
      <c r="F416" s="400" t="str">
        <f t="shared" si="15"/>
        <v>0.00</v>
      </c>
      <c r="G416" s="327">
        <v>422</v>
      </c>
      <c r="H416"/>
      <c r="I416" s="400"/>
      <c r="J416" s="400"/>
    </row>
    <row r="417" spans="1:10" s="415" customFormat="1">
      <c r="A417" s="400"/>
      <c r="B417" s="400" t="s">
        <v>7057</v>
      </c>
      <c r="C417" s="400" t="s">
        <v>7268</v>
      </c>
      <c r="D417" s="400" t="s">
        <v>7059</v>
      </c>
      <c r="E417" s="400"/>
      <c r="F417" s="400" t="str">
        <f t="shared" si="15"/>
        <v/>
      </c>
      <c r="G417" s="327">
        <v>423</v>
      </c>
      <c r="H417"/>
      <c r="I417" s="400"/>
      <c r="J417" s="400"/>
    </row>
    <row r="418" spans="1:10" s="415" customFormat="1">
      <c r="A418" s="400"/>
      <c r="B418" s="400" t="s">
        <v>7057</v>
      </c>
      <c r="C418" s="400" t="s">
        <v>7269</v>
      </c>
      <c r="D418" s="400" t="s">
        <v>7059</v>
      </c>
      <c r="E418" s="400"/>
      <c r="F418" s="400" t="str">
        <f t="shared" si="15"/>
        <v/>
      </c>
      <c r="G418" s="327">
        <v>424</v>
      </c>
      <c r="H418"/>
      <c r="I418" s="400"/>
      <c r="J418" s="400"/>
    </row>
    <row r="419" spans="1:10" s="415" customFormat="1">
      <c r="A419" s="406" t="e">
        <f>ROUND(#REF!,2)</f>
        <v>#REF!</v>
      </c>
      <c r="B419" s="400" t="s">
        <v>130</v>
      </c>
      <c r="C419" s="400" t="s">
        <v>7269</v>
      </c>
      <c r="D419" s="400" t="s">
        <v>7161</v>
      </c>
      <c r="E419" s="400" t="s">
        <v>260</v>
      </c>
      <c r="F419" s="400" t="str">
        <f t="shared" si="15"/>
        <v>0.00</v>
      </c>
      <c r="G419" s="327">
        <v>425</v>
      </c>
      <c r="H419"/>
      <c r="I419" s="400"/>
      <c r="J419" s="400"/>
    </row>
    <row r="420" spans="1:10" s="415" customFormat="1">
      <c r="A420" s="406" t="e">
        <f>ROUND(#REF!,2)</f>
        <v>#REF!</v>
      </c>
      <c r="B420" s="400" t="s">
        <v>130</v>
      </c>
      <c r="C420" s="400" t="s">
        <v>7269</v>
      </c>
      <c r="D420" s="400" t="s">
        <v>7162</v>
      </c>
      <c r="E420" s="400" t="s">
        <v>260</v>
      </c>
      <c r="F420" s="400" t="str">
        <f t="shared" si="15"/>
        <v>0.00</v>
      </c>
      <c r="G420" s="327">
        <v>426</v>
      </c>
      <c r="H420"/>
      <c r="I420" s="400"/>
      <c r="J420" s="400"/>
    </row>
    <row r="421" spans="1:10" s="415" customFormat="1">
      <c r="A421" s="406" t="e">
        <f>ROUND(#REF!,2)</f>
        <v>#REF!</v>
      </c>
      <c r="B421" s="400" t="s">
        <v>130</v>
      </c>
      <c r="C421" s="400" t="s">
        <v>7269</v>
      </c>
      <c r="D421" s="400" t="s">
        <v>7163</v>
      </c>
      <c r="E421" s="400" t="s">
        <v>260</v>
      </c>
      <c r="F421" s="400" t="str">
        <f t="shared" si="15"/>
        <v>0.00</v>
      </c>
      <c r="G421" s="327">
        <v>427</v>
      </c>
      <c r="H421"/>
      <c r="I421" s="400"/>
      <c r="J421" s="400"/>
    </row>
    <row r="422" spans="1:10" s="415" customFormat="1">
      <c r="A422" s="400"/>
      <c r="B422" s="400" t="s">
        <v>7057</v>
      </c>
      <c r="C422" s="400" t="s">
        <v>7270</v>
      </c>
      <c r="D422" s="400" t="s">
        <v>7059</v>
      </c>
      <c r="E422" s="400"/>
      <c r="F422" s="400" t="str">
        <f t="shared" si="15"/>
        <v/>
      </c>
      <c r="G422" s="327">
        <v>428</v>
      </c>
      <c r="H422"/>
      <c r="I422" s="400"/>
      <c r="J422" s="400"/>
    </row>
    <row r="423" spans="1:10" s="415" customFormat="1">
      <c r="A423" s="400"/>
      <c r="B423" s="400" t="s">
        <v>7057</v>
      </c>
      <c r="C423" s="400" t="s">
        <v>7271</v>
      </c>
      <c r="D423" s="400" t="s">
        <v>7059</v>
      </c>
      <c r="E423" s="400"/>
      <c r="F423" s="400" t="str">
        <f t="shared" si="15"/>
        <v/>
      </c>
      <c r="G423" s="327">
        <v>429</v>
      </c>
      <c r="H423"/>
      <c r="I423" s="400"/>
      <c r="J423" s="400"/>
    </row>
    <row r="424" spans="1:10" s="415" customFormat="1">
      <c r="A424" s="400"/>
      <c r="B424" s="400" t="s">
        <v>7057</v>
      </c>
      <c r="C424" s="400" t="s">
        <v>7272</v>
      </c>
      <c r="D424" s="400" t="s">
        <v>7059</v>
      </c>
      <c r="E424" s="400"/>
      <c r="F424" s="400" t="str">
        <f t="shared" si="15"/>
        <v/>
      </c>
      <c r="G424" s="327">
        <v>430</v>
      </c>
      <c r="H424"/>
      <c r="I424" s="400"/>
      <c r="J424" s="400"/>
    </row>
    <row r="425" spans="1:10" s="415" customFormat="1">
      <c r="A425" s="406" t="e">
        <f>ROUND(#REF!,2)</f>
        <v>#REF!</v>
      </c>
      <c r="B425" s="400" t="s">
        <v>130</v>
      </c>
      <c r="C425" s="400" t="s">
        <v>7272</v>
      </c>
      <c r="D425" s="400" t="s">
        <v>7161</v>
      </c>
      <c r="E425" s="400" t="s">
        <v>261</v>
      </c>
      <c r="F425" s="400" t="str">
        <f t="shared" si="15"/>
        <v>0.00</v>
      </c>
      <c r="G425" s="327">
        <v>431</v>
      </c>
      <c r="H425"/>
      <c r="I425" s="400"/>
      <c r="J425" s="400"/>
    </row>
    <row r="426" spans="1:10" s="415" customFormat="1">
      <c r="A426" s="406" t="e">
        <f>ROUND(#REF!,2)</f>
        <v>#REF!</v>
      </c>
      <c r="B426" s="400" t="s">
        <v>130</v>
      </c>
      <c r="C426" s="400" t="s">
        <v>7272</v>
      </c>
      <c r="D426" s="400" t="s">
        <v>7162</v>
      </c>
      <c r="E426" s="400" t="s">
        <v>261</v>
      </c>
      <c r="F426" s="400" t="str">
        <f t="shared" si="15"/>
        <v>0.00</v>
      </c>
      <c r="G426" s="327">
        <v>432</v>
      </c>
      <c r="H426"/>
      <c r="I426" s="400"/>
      <c r="J426" s="400"/>
    </row>
    <row r="427" spans="1:10" s="415" customFormat="1">
      <c r="A427" s="406" t="e">
        <f>ROUND(#REF!,2)</f>
        <v>#REF!</v>
      </c>
      <c r="B427" s="400" t="s">
        <v>130</v>
      </c>
      <c r="C427" s="400" t="s">
        <v>7272</v>
      </c>
      <c r="D427" s="400" t="s">
        <v>7163</v>
      </c>
      <c r="E427" s="400" t="s">
        <v>261</v>
      </c>
      <c r="F427" s="400" t="str">
        <f t="shared" si="15"/>
        <v>0.00</v>
      </c>
      <c r="G427" s="327">
        <v>433</v>
      </c>
      <c r="H427"/>
      <c r="I427" s="400"/>
      <c r="J427" s="400"/>
    </row>
    <row r="428" spans="1:10" s="415" customFormat="1">
      <c r="A428" s="400"/>
      <c r="B428" s="400" t="s">
        <v>7057</v>
      </c>
      <c r="C428" s="400" t="s">
        <v>7273</v>
      </c>
      <c r="D428" s="400" t="s">
        <v>7059</v>
      </c>
      <c r="E428" s="400"/>
      <c r="F428" s="400" t="str">
        <f t="shared" si="15"/>
        <v/>
      </c>
      <c r="G428" s="327">
        <v>434</v>
      </c>
      <c r="H428"/>
      <c r="I428" s="400"/>
      <c r="J428" s="400"/>
    </row>
    <row r="429" spans="1:10" s="415" customFormat="1">
      <c r="A429" s="400"/>
      <c r="B429" s="400" t="s">
        <v>7057</v>
      </c>
      <c r="C429" s="400" t="s">
        <v>7274</v>
      </c>
      <c r="D429" s="400" t="s">
        <v>7059</v>
      </c>
      <c r="E429" s="400"/>
      <c r="F429" s="400" t="str">
        <f t="shared" si="15"/>
        <v/>
      </c>
      <c r="G429" s="327">
        <v>435</v>
      </c>
      <c r="H429"/>
      <c r="I429" s="400"/>
      <c r="J429" s="400"/>
    </row>
    <row r="430" spans="1:10" s="415" customFormat="1">
      <c r="A430" s="400"/>
      <c r="B430" s="400" t="s">
        <v>7057</v>
      </c>
      <c r="C430" s="400" t="s">
        <v>7275</v>
      </c>
      <c r="D430" s="400" t="s">
        <v>7059</v>
      </c>
      <c r="E430" s="400"/>
      <c r="F430" s="400" t="str">
        <f t="shared" si="15"/>
        <v/>
      </c>
      <c r="G430" s="327">
        <v>436</v>
      </c>
      <c r="H430"/>
      <c r="I430" s="400"/>
      <c r="J430" s="400"/>
    </row>
    <row r="431" spans="1:10" s="415" customFormat="1">
      <c r="A431" s="406" t="e">
        <f>ROUND(#REF!,2)</f>
        <v>#REF!</v>
      </c>
      <c r="B431" s="400" t="s">
        <v>130</v>
      </c>
      <c r="C431" s="400" t="s">
        <v>7275</v>
      </c>
      <c r="D431" s="400" t="s">
        <v>7161</v>
      </c>
      <c r="E431" s="400" t="s">
        <v>1973</v>
      </c>
      <c r="F431" s="400" t="str">
        <f t="shared" si="15"/>
        <v>0.00</v>
      </c>
      <c r="G431" s="327">
        <v>437</v>
      </c>
      <c r="H431"/>
      <c r="I431" s="400"/>
      <c r="J431" s="400"/>
    </row>
    <row r="432" spans="1:10" s="415" customFormat="1">
      <c r="A432" s="406" t="e">
        <f>ROUND(#REF!,2)</f>
        <v>#REF!</v>
      </c>
      <c r="B432" s="400" t="s">
        <v>130</v>
      </c>
      <c r="C432" s="400" t="s">
        <v>7275</v>
      </c>
      <c r="D432" s="400" t="s">
        <v>7162</v>
      </c>
      <c r="E432" s="400" t="s">
        <v>1973</v>
      </c>
      <c r="F432" s="400" t="str">
        <f t="shared" si="15"/>
        <v>0.00</v>
      </c>
      <c r="G432" s="327">
        <v>438</v>
      </c>
      <c r="H432"/>
      <c r="I432" s="400"/>
      <c r="J432" s="400"/>
    </row>
    <row r="433" spans="1:10" s="415" customFormat="1">
      <c r="A433" s="406" t="e">
        <f>ROUND(#REF!,2)</f>
        <v>#REF!</v>
      </c>
      <c r="B433" s="400" t="s">
        <v>130</v>
      </c>
      <c r="C433" s="400" t="s">
        <v>7275</v>
      </c>
      <c r="D433" s="400" t="s">
        <v>7163</v>
      </c>
      <c r="E433" s="400" t="s">
        <v>1973</v>
      </c>
      <c r="F433" s="400" t="str">
        <f t="shared" si="15"/>
        <v>0.00</v>
      </c>
      <c r="G433" s="327">
        <v>439</v>
      </c>
      <c r="H433"/>
      <c r="I433" s="400"/>
      <c r="J433" s="400"/>
    </row>
    <row r="434" spans="1:10" s="415" customFormat="1">
      <c r="A434" s="400"/>
      <c r="B434" s="400" t="s">
        <v>7057</v>
      </c>
      <c r="C434" s="400" t="s">
        <v>7276</v>
      </c>
      <c r="D434" s="400" t="s">
        <v>7059</v>
      </c>
      <c r="E434" s="400"/>
      <c r="F434" s="400" t="str">
        <f t="shared" si="15"/>
        <v/>
      </c>
      <c r="G434" s="327">
        <v>440</v>
      </c>
      <c r="H434"/>
      <c r="I434" s="400"/>
      <c r="J434" s="400"/>
    </row>
    <row r="435" spans="1:10" s="415" customFormat="1">
      <c r="A435" s="406" t="e">
        <f>ROUND(#REF!,2)</f>
        <v>#REF!</v>
      </c>
      <c r="B435" s="400" t="s">
        <v>130</v>
      </c>
      <c r="C435" s="400" t="s">
        <v>7276</v>
      </c>
      <c r="D435" s="400" t="s">
        <v>7161</v>
      </c>
      <c r="E435" s="400" t="s">
        <v>7266</v>
      </c>
      <c r="F435" s="400" t="str">
        <f t="shared" si="15"/>
        <v>0.00</v>
      </c>
      <c r="G435" s="327">
        <v>441</v>
      </c>
      <c r="H435"/>
      <c r="I435" s="400"/>
      <c r="J435" s="400"/>
    </row>
    <row r="436" spans="1:10" s="415" customFormat="1">
      <c r="A436" s="406" t="e">
        <f>ROUND(#REF!,2)</f>
        <v>#REF!</v>
      </c>
      <c r="B436" s="400" t="s">
        <v>130</v>
      </c>
      <c r="C436" s="400" t="s">
        <v>7276</v>
      </c>
      <c r="D436" s="400" t="s">
        <v>7162</v>
      </c>
      <c r="E436" s="400" t="s">
        <v>7266</v>
      </c>
      <c r="F436" s="400" t="str">
        <f t="shared" si="15"/>
        <v>0.00</v>
      </c>
      <c r="G436" s="327">
        <v>442</v>
      </c>
      <c r="H436"/>
      <c r="I436" s="400"/>
      <c r="J436" s="400"/>
    </row>
    <row r="437" spans="1:10" s="415" customFormat="1">
      <c r="A437" s="406" t="e">
        <f>ROUND(#REF!,2)</f>
        <v>#REF!</v>
      </c>
      <c r="B437" s="400" t="s">
        <v>130</v>
      </c>
      <c r="C437" s="400" t="s">
        <v>7276</v>
      </c>
      <c r="D437" s="400" t="s">
        <v>7163</v>
      </c>
      <c r="E437" s="400" t="s">
        <v>7266</v>
      </c>
      <c r="F437" s="400" t="str">
        <f t="shared" si="15"/>
        <v>0.00</v>
      </c>
      <c r="G437" s="327">
        <v>443</v>
      </c>
      <c r="H437"/>
      <c r="I437" s="400"/>
      <c r="J437" s="400"/>
    </row>
    <row r="438" spans="1:10" s="415" customFormat="1">
      <c r="A438" s="400"/>
      <c r="B438" s="400" t="s">
        <v>7057</v>
      </c>
      <c r="C438" s="400" t="s">
        <v>7277</v>
      </c>
      <c r="D438" s="400" t="s">
        <v>7059</v>
      </c>
      <c r="E438" s="400"/>
      <c r="F438" s="400" t="str">
        <f t="shared" si="15"/>
        <v/>
      </c>
      <c r="G438" s="327">
        <v>444</v>
      </c>
      <c r="H438"/>
      <c r="I438" s="400"/>
      <c r="J438" s="400"/>
    </row>
    <row r="439" spans="1:10" s="415" customFormat="1">
      <c r="A439" s="406" t="e">
        <f>ROUND(#REF!,2)</f>
        <v>#REF!</v>
      </c>
      <c r="B439" s="400" t="s">
        <v>130</v>
      </c>
      <c r="C439" s="400" t="s">
        <v>7277</v>
      </c>
      <c r="D439" s="400" t="s">
        <v>7161</v>
      </c>
      <c r="E439" s="400" t="s">
        <v>259</v>
      </c>
      <c r="F439" s="400" t="str">
        <f t="shared" si="15"/>
        <v>0.00</v>
      </c>
      <c r="G439" s="327">
        <v>445</v>
      </c>
      <c r="H439"/>
      <c r="I439" s="400"/>
      <c r="J439" s="400"/>
    </row>
    <row r="440" spans="1:10" s="415" customFormat="1">
      <c r="A440" s="406" t="e">
        <f>ROUND(#REF!,2)</f>
        <v>#REF!</v>
      </c>
      <c r="B440" s="400" t="s">
        <v>130</v>
      </c>
      <c r="C440" s="400" t="s">
        <v>7277</v>
      </c>
      <c r="D440" s="400" t="s">
        <v>7162</v>
      </c>
      <c r="E440" s="400" t="s">
        <v>259</v>
      </c>
      <c r="F440" s="400" t="str">
        <f t="shared" si="15"/>
        <v>0.00</v>
      </c>
      <c r="G440" s="327">
        <v>446</v>
      </c>
      <c r="H440"/>
      <c r="I440" s="400"/>
      <c r="J440" s="400"/>
    </row>
    <row r="441" spans="1:10" s="415" customFormat="1">
      <c r="A441" s="406" t="e">
        <f>ROUND(#REF!,2)</f>
        <v>#REF!</v>
      </c>
      <c r="B441" s="400" t="s">
        <v>130</v>
      </c>
      <c r="C441" s="400" t="s">
        <v>7277</v>
      </c>
      <c r="D441" s="400" t="s">
        <v>7163</v>
      </c>
      <c r="E441" s="400" t="s">
        <v>259</v>
      </c>
      <c r="F441" s="400" t="str">
        <f t="shared" si="15"/>
        <v>0.00</v>
      </c>
      <c r="G441" s="327">
        <v>447</v>
      </c>
      <c r="H441"/>
      <c r="I441" s="400"/>
      <c r="J441" s="400"/>
    </row>
    <row r="442" spans="1:10" s="415" customFormat="1">
      <c r="A442" s="400"/>
      <c r="B442" s="400" t="s">
        <v>7057</v>
      </c>
      <c r="C442" s="400" t="s">
        <v>7278</v>
      </c>
      <c r="D442" s="400" t="s">
        <v>7059</v>
      </c>
      <c r="E442" s="400"/>
      <c r="F442" s="400" t="str">
        <f t="shared" si="15"/>
        <v/>
      </c>
      <c r="G442" s="327">
        <v>448</v>
      </c>
      <c r="H442"/>
      <c r="I442" s="400"/>
      <c r="J442" s="400"/>
    </row>
    <row r="443" spans="1:10" s="415" customFormat="1">
      <c r="A443" s="400"/>
      <c r="B443" s="400" t="s">
        <v>7057</v>
      </c>
      <c r="C443" s="400" t="s">
        <v>7279</v>
      </c>
      <c r="D443" s="400" t="s">
        <v>7059</v>
      </c>
      <c r="E443" s="400"/>
      <c r="F443" s="400" t="str">
        <f t="shared" si="15"/>
        <v/>
      </c>
      <c r="G443" s="327">
        <v>449</v>
      </c>
      <c r="H443"/>
      <c r="I443" s="400"/>
      <c r="J443" s="400"/>
    </row>
    <row r="444" spans="1:10" s="415" customFormat="1">
      <c r="A444" s="406" t="e">
        <f>ROUND(#REF!,2)</f>
        <v>#REF!</v>
      </c>
      <c r="B444" s="400" t="s">
        <v>130</v>
      </c>
      <c r="C444" s="400" t="s">
        <v>7279</v>
      </c>
      <c r="D444" s="400" t="s">
        <v>7161</v>
      </c>
      <c r="E444" s="400" t="s">
        <v>260</v>
      </c>
      <c r="F444" s="400" t="str">
        <f t="shared" si="15"/>
        <v>0.00</v>
      </c>
      <c r="G444" s="327">
        <v>450</v>
      </c>
      <c r="H444"/>
      <c r="I444" s="400"/>
      <c r="J444" s="400"/>
    </row>
    <row r="445" spans="1:10" s="415" customFormat="1">
      <c r="A445" s="406" t="e">
        <f>ROUND(#REF!,2)</f>
        <v>#REF!</v>
      </c>
      <c r="B445" s="400" t="s">
        <v>130</v>
      </c>
      <c r="C445" s="400" t="s">
        <v>7279</v>
      </c>
      <c r="D445" s="400" t="s">
        <v>7162</v>
      </c>
      <c r="E445" s="400" t="s">
        <v>260</v>
      </c>
      <c r="F445" s="400" t="str">
        <f t="shared" si="15"/>
        <v>0.00</v>
      </c>
      <c r="G445" s="327">
        <v>451</v>
      </c>
      <c r="H445"/>
      <c r="I445" s="400"/>
      <c r="J445" s="400"/>
    </row>
    <row r="446" spans="1:10" s="415" customFormat="1">
      <c r="A446" s="406" t="e">
        <f>ROUND(#REF!,2)</f>
        <v>#REF!</v>
      </c>
      <c r="B446" s="400" t="s">
        <v>130</v>
      </c>
      <c r="C446" s="400" t="s">
        <v>7279</v>
      </c>
      <c r="D446" s="400" t="s">
        <v>7163</v>
      </c>
      <c r="E446" s="400" t="s">
        <v>260</v>
      </c>
      <c r="F446" s="400" t="str">
        <f t="shared" si="15"/>
        <v>0.00</v>
      </c>
      <c r="G446" s="327">
        <v>452</v>
      </c>
      <c r="H446"/>
      <c r="I446" s="400"/>
      <c r="J446" s="400"/>
    </row>
    <row r="447" spans="1:10" s="415" customFormat="1">
      <c r="A447" s="400"/>
      <c r="B447" s="400" t="s">
        <v>7057</v>
      </c>
      <c r="C447" s="400" t="s">
        <v>7280</v>
      </c>
      <c r="D447" s="400" t="s">
        <v>7059</v>
      </c>
      <c r="E447" s="400"/>
      <c r="F447" s="400" t="str">
        <f t="shared" si="15"/>
        <v/>
      </c>
      <c r="G447" s="327">
        <v>453</v>
      </c>
      <c r="H447"/>
      <c r="I447" s="400"/>
      <c r="J447" s="400"/>
    </row>
    <row r="448" spans="1:10" s="415" customFormat="1">
      <c r="A448" s="400"/>
      <c r="B448" s="400" t="s">
        <v>7057</v>
      </c>
      <c r="C448" s="400" t="s">
        <v>7281</v>
      </c>
      <c r="D448" s="400" t="s">
        <v>7059</v>
      </c>
      <c r="E448" s="400"/>
      <c r="F448" s="400" t="str">
        <f t="shared" si="15"/>
        <v/>
      </c>
      <c r="G448" s="327">
        <v>454</v>
      </c>
      <c r="H448"/>
      <c r="I448" s="400"/>
      <c r="J448" s="400"/>
    </row>
    <row r="449" spans="1:10" s="415" customFormat="1">
      <c r="A449" s="400"/>
      <c r="B449" s="400" t="s">
        <v>7057</v>
      </c>
      <c r="C449" s="400" t="s">
        <v>7282</v>
      </c>
      <c r="D449" s="400" t="s">
        <v>7059</v>
      </c>
      <c r="E449" s="400"/>
      <c r="F449" s="400" t="str">
        <f t="shared" si="15"/>
        <v/>
      </c>
      <c r="G449" s="327">
        <v>455</v>
      </c>
      <c r="H449"/>
      <c r="I449" s="400"/>
      <c r="J449" s="400"/>
    </row>
    <row r="450" spans="1:10" s="415" customFormat="1">
      <c r="A450" s="406" t="e">
        <f>ROUND(#REF!,2)</f>
        <v>#REF!</v>
      </c>
      <c r="B450" s="400" t="s">
        <v>130</v>
      </c>
      <c r="C450" s="400" t="s">
        <v>7282</v>
      </c>
      <c r="D450" s="400" t="s">
        <v>7161</v>
      </c>
      <c r="E450" s="400" t="s">
        <v>261</v>
      </c>
      <c r="F450" s="400" t="str">
        <f t="shared" ref="F450:F513" si="16">IFERROR(IF(B450="Parent","",IF(B450="Data",TEXT(A450,"rrrr-mm-dd"),IF(B450="kwota",IFERROR(REPLACE(A450,SEARCH(",",A450),1,"."),A450),IF(A450="","",IF(A450="",IF(AND(B450="Kwota",E450&lt;&gt;0),A450,""),A450))))),"0.00")</f>
        <v>0.00</v>
      </c>
      <c r="G450" s="327">
        <v>456</v>
      </c>
      <c r="H450"/>
      <c r="I450" s="400"/>
      <c r="J450" s="400"/>
    </row>
    <row r="451" spans="1:10" s="415" customFormat="1">
      <c r="A451" s="406" t="e">
        <f>ROUND(#REF!,2)</f>
        <v>#REF!</v>
      </c>
      <c r="B451" s="400" t="s">
        <v>130</v>
      </c>
      <c r="C451" s="400" t="s">
        <v>7282</v>
      </c>
      <c r="D451" s="400" t="s">
        <v>7162</v>
      </c>
      <c r="E451" s="400" t="s">
        <v>261</v>
      </c>
      <c r="F451" s="400" t="str">
        <f t="shared" si="16"/>
        <v>0.00</v>
      </c>
      <c r="G451" s="327">
        <v>457</v>
      </c>
      <c r="H451"/>
      <c r="I451" s="400"/>
      <c r="J451" s="400"/>
    </row>
    <row r="452" spans="1:10" s="415" customFormat="1">
      <c r="A452" s="406" t="e">
        <f>ROUND(#REF!,2)</f>
        <v>#REF!</v>
      </c>
      <c r="B452" s="400" t="s">
        <v>130</v>
      </c>
      <c r="C452" s="400" t="s">
        <v>7282</v>
      </c>
      <c r="D452" s="400" t="s">
        <v>7163</v>
      </c>
      <c r="E452" s="400" t="s">
        <v>261</v>
      </c>
      <c r="F452" s="400" t="str">
        <f t="shared" si="16"/>
        <v>0.00</v>
      </c>
      <c r="G452" s="327">
        <v>458</v>
      </c>
      <c r="H452"/>
      <c r="I452" s="400"/>
      <c r="J452" s="400"/>
    </row>
    <row r="453" spans="1:10" s="415" customFormat="1">
      <c r="A453" s="400"/>
      <c r="B453" s="400" t="s">
        <v>7057</v>
      </c>
      <c r="C453" s="400" t="s">
        <v>7283</v>
      </c>
      <c r="D453" s="400" t="s">
        <v>7059</v>
      </c>
      <c r="E453" s="400"/>
      <c r="F453" s="400" t="str">
        <f t="shared" si="16"/>
        <v/>
      </c>
      <c r="G453" s="327">
        <v>459</v>
      </c>
      <c r="H453"/>
      <c r="I453" s="400"/>
      <c r="J453" s="400"/>
    </row>
    <row r="454" spans="1:10" s="415" customFormat="1">
      <c r="A454" s="400"/>
      <c r="B454" s="400" t="s">
        <v>7057</v>
      </c>
      <c r="C454" s="400" t="s">
        <v>7284</v>
      </c>
      <c r="D454" s="400" t="s">
        <v>7059</v>
      </c>
      <c r="E454" s="400"/>
      <c r="F454" s="400" t="str">
        <f t="shared" si="16"/>
        <v/>
      </c>
      <c r="G454" s="327">
        <v>460</v>
      </c>
      <c r="H454"/>
      <c r="I454" s="400"/>
      <c r="J454" s="400"/>
    </row>
    <row r="455" spans="1:10" s="415" customFormat="1">
      <c r="A455" s="400"/>
      <c r="B455" s="400" t="s">
        <v>7057</v>
      </c>
      <c r="C455" s="400" t="s">
        <v>7285</v>
      </c>
      <c r="D455" s="400" t="s">
        <v>7059</v>
      </c>
      <c r="E455" s="400"/>
      <c r="F455" s="400" t="str">
        <f t="shared" si="16"/>
        <v/>
      </c>
      <c r="G455" s="327">
        <v>461</v>
      </c>
      <c r="H455"/>
      <c r="I455" s="400"/>
      <c r="J455" s="400"/>
    </row>
    <row r="456" spans="1:10" s="415" customFormat="1">
      <c r="A456" s="406" t="e">
        <f>ROUND(#REF!,2)</f>
        <v>#REF!</v>
      </c>
      <c r="B456" s="400" t="s">
        <v>130</v>
      </c>
      <c r="C456" s="400" t="s">
        <v>7285</v>
      </c>
      <c r="D456" s="400" t="s">
        <v>7161</v>
      </c>
      <c r="E456" s="400" t="s">
        <v>262</v>
      </c>
      <c r="F456" s="400" t="str">
        <f t="shared" si="16"/>
        <v>0.00</v>
      </c>
      <c r="G456" s="327">
        <v>462</v>
      </c>
      <c r="H456"/>
      <c r="I456" s="400"/>
      <c r="J456" s="400"/>
    </row>
    <row r="457" spans="1:10" s="415" customFormat="1">
      <c r="A457" s="406" t="e">
        <f>ROUND(#REF!,2)</f>
        <v>#REF!</v>
      </c>
      <c r="B457" s="400" t="s">
        <v>130</v>
      </c>
      <c r="C457" s="400" t="s">
        <v>7285</v>
      </c>
      <c r="D457" s="400" t="s">
        <v>7162</v>
      </c>
      <c r="E457" s="400" t="s">
        <v>262</v>
      </c>
      <c r="F457" s="400" t="str">
        <f t="shared" si="16"/>
        <v>0.00</v>
      </c>
      <c r="G457" s="327">
        <v>463</v>
      </c>
      <c r="H457"/>
      <c r="I457" s="400"/>
      <c r="J457" s="400"/>
    </row>
    <row r="458" spans="1:10" s="415" customFormat="1">
      <c r="A458" s="406" t="e">
        <f>ROUND(#REF!,2)</f>
        <v>#REF!</v>
      </c>
      <c r="B458" s="400" t="s">
        <v>130</v>
      </c>
      <c r="C458" s="400" t="s">
        <v>7285</v>
      </c>
      <c r="D458" s="400" t="s">
        <v>7163</v>
      </c>
      <c r="E458" s="400" t="s">
        <v>262</v>
      </c>
      <c r="F458" s="400" t="str">
        <f t="shared" si="16"/>
        <v>0.00</v>
      </c>
      <c r="G458" s="327">
        <v>464</v>
      </c>
      <c r="H458"/>
      <c r="I458" s="400"/>
      <c r="J458" s="400"/>
    </row>
    <row r="459" spans="1:10" s="415" customFormat="1">
      <c r="A459" s="400"/>
      <c r="B459" s="400" t="s">
        <v>7057</v>
      </c>
      <c r="C459" s="400" t="s">
        <v>7286</v>
      </c>
      <c r="D459" s="400" t="s">
        <v>7059</v>
      </c>
      <c r="E459" s="400"/>
      <c r="F459" s="400" t="str">
        <f t="shared" si="16"/>
        <v/>
      </c>
      <c r="G459" s="327">
        <v>465</v>
      </c>
      <c r="H459"/>
      <c r="I459" s="400"/>
      <c r="J459" s="400"/>
    </row>
    <row r="460" spans="1:10" s="415" customFormat="1">
      <c r="A460" s="406" t="e">
        <f>ROUND(#REF!,2)</f>
        <v>#REF!</v>
      </c>
      <c r="B460" s="400" t="s">
        <v>130</v>
      </c>
      <c r="C460" s="400" t="s">
        <v>7286</v>
      </c>
      <c r="D460" s="400" t="s">
        <v>7161</v>
      </c>
      <c r="E460" s="400" t="s">
        <v>7266</v>
      </c>
      <c r="F460" s="400" t="str">
        <f t="shared" si="16"/>
        <v>0.00</v>
      </c>
      <c r="G460" s="327">
        <v>466</v>
      </c>
      <c r="H460"/>
      <c r="I460" s="400"/>
      <c r="J460" s="400"/>
    </row>
    <row r="461" spans="1:10" s="415" customFormat="1">
      <c r="A461" s="406" t="e">
        <f>ROUND(#REF!,2)</f>
        <v>#REF!</v>
      </c>
      <c r="B461" s="400" t="s">
        <v>130</v>
      </c>
      <c r="C461" s="400" t="s">
        <v>7286</v>
      </c>
      <c r="D461" s="400" t="s">
        <v>7162</v>
      </c>
      <c r="E461" s="400" t="s">
        <v>7266</v>
      </c>
      <c r="F461" s="400" t="str">
        <f t="shared" si="16"/>
        <v>0.00</v>
      </c>
      <c r="G461" s="327">
        <v>467</v>
      </c>
      <c r="H461"/>
      <c r="I461" s="400"/>
      <c r="J461" s="400"/>
    </row>
    <row r="462" spans="1:10" s="415" customFormat="1">
      <c r="A462" s="406" t="e">
        <f>ROUND(#REF!,2)</f>
        <v>#REF!</v>
      </c>
      <c r="B462" s="400" t="s">
        <v>130</v>
      </c>
      <c r="C462" s="400" t="s">
        <v>7286</v>
      </c>
      <c r="D462" s="400" t="s">
        <v>7163</v>
      </c>
      <c r="E462" s="400" t="s">
        <v>7266</v>
      </c>
      <c r="F462" s="400" t="str">
        <f t="shared" si="16"/>
        <v>0.00</v>
      </c>
      <c r="G462" s="327">
        <v>468</v>
      </c>
      <c r="H462"/>
      <c r="I462" s="400"/>
      <c r="J462" s="400"/>
    </row>
    <row r="463" spans="1:10" s="415" customFormat="1">
      <c r="A463" s="400"/>
      <c r="B463" s="400" t="s">
        <v>7057</v>
      </c>
      <c r="C463" s="400" t="s">
        <v>7287</v>
      </c>
      <c r="D463" s="400" t="s">
        <v>7059</v>
      </c>
      <c r="E463" s="400"/>
      <c r="F463" s="400" t="str">
        <f t="shared" si="16"/>
        <v/>
      </c>
      <c r="G463" s="327">
        <v>469</v>
      </c>
      <c r="H463"/>
      <c r="I463" s="400"/>
      <c r="J463" s="400"/>
    </row>
    <row r="464" spans="1:10" s="415" customFormat="1">
      <c r="A464" s="406" t="e">
        <f>ROUND(#REF!,2)</f>
        <v>#REF!</v>
      </c>
      <c r="B464" s="400" t="s">
        <v>130</v>
      </c>
      <c r="C464" s="400" t="s">
        <v>7287</v>
      </c>
      <c r="D464" s="400" t="s">
        <v>7161</v>
      </c>
      <c r="E464" s="400" t="s">
        <v>259</v>
      </c>
      <c r="F464" s="400" t="str">
        <f t="shared" si="16"/>
        <v>0.00</v>
      </c>
      <c r="G464" s="327">
        <v>470</v>
      </c>
      <c r="H464"/>
      <c r="I464" s="400"/>
      <c r="J464" s="400"/>
    </row>
    <row r="465" spans="1:10" s="415" customFormat="1">
      <c r="A465" s="406" t="e">
        <f>ROUND(#REF!,2)</f>
        <v>#REF!</v>
      </c>
      <c r="B465" s="400" t="s">
        <v>130</v>
      </c>
      <c r="C465" s="400" t="s">
        <v>7287</v>
      </c>
      <c r="D465" s="400" t="s">
        <v>7162</v>
      </c>
      <c r="E465" s="400" t="s">
        <v>259</v>
      </c>
      <c r="F465" s="400" t="str">
        <f t="shared" si="16"/>
        <v>0.00</v>
      </c>
      <c r="G465" s="327">
        <v>471</v>
      </c>
      <c r="H465"/>
      <c r="I465" s="400"/>
      <c r="J465" s="400"/>
    </row>
    <row r="466" spans="1:10" s="415" customFormat="1">
      <c r="A466" s="406" t="e">
        <f>ROUND(#REF!,2)</f>
        <v>#REF!</v>
      </c>
      <c r="B466" s="400" t="s">
        <v>130</v>
      </c>
      <c r="C466" s="400" t="s">
        <v>7287</v>
      </c>
      <c r="D466" s="400" t="s">
        <v>7163</v>
      </c>
      <c r="E466" s="400" t="s">
        <v>259</v>
      </c>
      <c r="F466" s="400" t="str">
        <f t="shared" si="16"/>
        <v>0.00</v>
      </c>
      <c r="G466" s="327">
        <v>472</v>
      </c>
      <c r="H466"/>
      <c r="I466" s="400"/>
      <c r="J466" s="400"/>
    </row>
    <row r="467" spans="1:10" s="415" customFormat="1">
      <c r="A467" s="400"/>
      <c r="B467" s="400" t="s">
        <v>7057</v>
      </c>
      <c r="C467" s="400" t="s">
        <v>7288</v>
      </c>
      <c r="D467" s="400" t="s">
        <v>7059</v>
      </c>
      <c r="E467" s="400"/>
      <c r="F467" s="400" t="str">
        <f t="shared" si="16"/>
        <v/>
      </c>
      <c r="G467" s="327">
        <v>473</v>
      </c>
      <c r="H467"/>
      <c r="I467" s="400"/>
      <c r="J467" s="400"/>
    </row>
    <row r="468" spans="1:10" s="415" customFormat="1">
      <c r="A468" s="400"/>
      <c r="B468" s="400" t="s">
        <v>7057</v>
      </c>
      <c r="C468" s="400" t="s">
        <v>7289</v>
      </c>
      <c r="D468" s="400" t="s">
        <v>7059</v>
      </c>
      <c r="E468" s="400"/>
      <c r="F468" s="400" t="str">
        <f t="shared" si="16"/>
        <v/>
      </c>
      <c r="G468" s="327">
        <v>474</v>
      </c>
      <c r="H468"/>
      <c r="I468" s="400"/>
      <c r="J468" s="400"/>
    </row>
    <row r="469" spans="1:10" s="415" customFormat="1">
      <c r="A469" s="406" t="e">
        <f>ROUND(#REF!,2)</f>
        <v>#REF!</v>
      </c>
      <c r="B469" s="400" t="s">
        <v>130</v>
      </c>
      <c r="C469" s="400" t="s">
        <v>7289</v>
      </c>
      <c r="D469" s="400" t="s">
        <v>7161</v>
      </c>
      <c r="E469" s="400" t="s">
        <v>260</v>
      </c>
      <c r="F469" s="400" t="str">
        <f t="shared" si="16"/>
        <v>0.00</v>
      </c>
      <c r="G469" s="327">
        <v>475</v>
      </c>
      <c r="H469"/>
      <c r="I469" s="400"/>
      <c r="J469" s="400"/>
    </row>
    <row r="470" spans="1:10" s="415" customFormat="1">
      <c r="A470" s="406" t="e">
        <f>ROUND(#REF!,2)</f>
        <v>#REF!</v>
      </c>
      <c r="B470" s="400" t="s">
        <v>130</v>
      </c>
      <c r="C470" s="400" t="s">
        <v>7289</v>
      </c>
      <c r="D470" s="400" t="s">
        <v>7162</v>
      </c>
      <c r="E470" s="400" t="s">
        <v>260</v>
      </c>
      <c r="F470" s="400" t="str">
        <f t="shared" si="16"/>
        <v>0.00</v>
      </c>
      <c r="G470" s="327">
        <v>476</v>
      </c>
      <c r="H470"/>
      <c r="I470" s="400"/>
      <c r="J470" s="400"/>
    </row>
    <row r="471" spans="1:10" s="415" customFormat="1">
      <c r="A471" s="406" t="e">
        <f>ROUND(#REF!,2)</f>
        <v>#REF!</v>
      </c>
      <c r="B471" s="400" t="s">
        <v>130</v>
      </c>
      <c r="C471" s="400" t="s">
        <v>7289</v>
      </c>
      <c r="D471" s="400" t="s">
        <v>7163</v>
      </c>
      <c r="E471" s="400" t="s">
        <v>260</v>
      </c>
      <c r="F471" s="400" t="str">
        <f t="shared" si="16"/>
        <v>0.00</v>
      </c>
      <c r="G471" s="327">
        <v>477</v>
      </c>
      <c r="H471"/>
      <c r="I471" s="400"/>
      <c r="J471" s="400"/>
    </row>
    <row r="472" spans="1:10" s="415" customFormat="1">
      <c r="A472" s="400"/>
      <c r="B472" s="400" t="s">
        <v>7057</v>
      </c>
      <c r="C472" s="400" t="s">
        <v>7290</v>
      </c>
      <c r="D472" s="400" t="s">
        <v>7059</v>
      </c>
      <c r="E472" s="400"/>
      <c r="F472" s="400" t="str">
        <f t="shared" si="16"/>
        <v/>
      </c>
      <c r="G472" s="327">
        <v>478</v>
      </c>
      <c r="H472"/>
      <c r="I472" s="400"/>
      <c r="J472" s="400"/>
    </row>
    <row r="473" spans="1:10" s="415" customFormat="1">
      <c r="A473" s="400"/>
      <c r="B473" s="400" t="s">
        <v>7057</v>
      </c>
      <c r="C473" s="400" t="s">
        <v>7291</v>
      </c>
      <c r="D473" s="400" t="s">
        <v>7059</v>
      </c>
      <c r="E473" s="400"/>
      <c r="F473" s="400" t="str">
        <f t="shared" si="16"/>
        <v/>
      </c>
      <c r="G473" s="327">
        <v>479</v>
      </c>
      <c r="H473"/>
      <c r="I473" s="400"/>
      <c r="J473" s="400"/>
    </row>
    <row r="474" spans="1:10" s="415" customFormat="1">
      <c r="A474" s="400"/>
      <c r="B474" s="400" t="s">
        <v>7057</v>
      </c>
      <c r="C474" s="400" t="s">
        <v>7292</v>
      </c>
      <c r="D474" s="400" t="s">
        <v>7059</v>
      </c>
      <c r="E474" s="400"/>
      <c r="F474" s="400" t="str">
        <f t="shared" si="16"/>
        <v/>
      </c>
      <c r="G474" s="327">
        <v>480</v>
      </c>
      <c r="H474"/>
      <c r="I474" s="400"/>
      <c r="J474" s="400"/>
    </row>
    <row r="475" spans="1:10" s="415" customFormat="1">
      <c r="A475" s="406" t="e">
        <f>ROUND(#REF!,2)</f>
        <v>#REF!</v>
      </c>
      <c r="B475" s="400" t="s">
        <v>130</v>
      </c>
      <c r="C475" s="400" t="s">
        <v>7292</v>
      </c>
      <c r="D475" s="400" t="s">
        <v>7161</v>
      </c>
      <c r="E475" s="400" t="s">
        <v>7293</v>
      </c>
      <c r="F475" s="400" t="str">
        <f t="shared" si="16"/>
        <v>0.00</v>
      </c>
      <c r="G475" s="327">
        <v>481</v>
      </c>
      <c r="H475"/>
      <c r="I475" s="400"/>
      <c r="J475" s="400"/>
    </row>
    <row r="476" spans="1:10" s="415" customFormat="1">
      <c r="A476" s="406" t="e">
        <f>ROUND(#REF!,2)</f>
        <v>#REF!</v>
      </c>
      <c r="B476" s="400" t="s">
        <v>130</v>
      </c>
      <c r="C476" s="400" t="s">
        <v>7292</v>
      </c>
      <c r="D476" s="400" t="s">
        <v>7162</v>
      </c>
      <c r="E476" s="400" t="s">
        <v>7293</v>
      </c>
      <c r="F476" s="400" t="str">
        <f t="shared" si="16"/>
        <v>0.00</v>
      </c>
      <c r="G476" s="327">
        <v>482</v>
      </c>
      <c r="H476"/>
      <c r="I476" s="400"/>
      <c r="J476" s="400"/>
    </row>
    <row r="477" spans="1:10" s="415" customFormat="1">
      <c r="A477" s="406" t="e">
        <f>ROUND(#REF!,2)</f>
        <v>#REF!</v>
      </c>
      <c r="B477" s="400" t="s">
        <v>130</v>
      </c>
      <c r="C477" s="400" t="s">
        <v>7292</v>
      </c>
      <c r="D477" s="400" t="s">
        <v>7163</v>
      </c>
      <c r="E477" s="400" t="s">
        <v>7293</v>
      </c>
      <c r="F477" s="400" t="str">
        <f t="shared" si="16"/>
        <v>0.00</v>
      </c>
      <c r="G477" s="327">
        <v>483</v>
      </c>
      <c r="H477"/>
      <c r="I477" s="400"/>
      <c r="J477" s="400"/>
    </row>
    <row r="478" spans="1:10" s="415" customFormat="1">
      <c r="A478" s="400"/>
      <c r="B478" s="400" t="s">
        <v>7057</v>
      </c>
      <c r="C478" s="400" t="s">
        <v>7294</v>
      </c>
      <c r="D478" s="400" t="s">
        <v>7059</v>
      </c>
      <c r="E478" s="400"/>
      <c r="F478" s="400" t="str">
        <f t="shared" si="16"/>
        <v/>
      </c>
      <c r="G478" s="327">
        <v>484</v>
      </c>
      <c r="H478"/>
      <c r="I478" s="400"/>
      <c r="J478" s="400"/>
    </row>
    <row r="479" spans="1:10" s="415" customFormat="1">
      <c r="A479" s="400"/>
      <c r="B479" s="400" t="s">
        <v>7057</v>
      </c>
      <c r="C479" s="400" t="s">
        <v>7295</v>
      </c>
      <c r="D479" s="400" t="s">
        <v>7059</v>
      </c>
      <c r="E479" s="400"/>
      <c r="F479" s="400" t="str">
        <f t="shared" si="16"/>
        <v/>
      </c>
      <c r="G479" s="327">
        <v>485</v>
      </c>
      <c r="H479"/>
      <c r="I479" s="400"/>
      <c r="J479" s="400"/>
    </row>
    <row r="480" spans="1:10" s="415" customFormat="1">
      <c r="A480" s="406" t="e">
        <f>ROUND(#REF!,2)</f>
        <v>#REF!</v>
      </c>
      <c r="B480" s="400" t="s">
        <v>130</v>
      </c>
      <c r="C480" s="400" t="s">
        <v>7295</v>
      </c>
      <c r="D480" s="400" t="s">
        <v>7161</v>
      </c>
      <c r="E480" s="400" t="s">
        <v>261</v>
      </c>
      <c r="F480" s="400" t="str">
        <f t="shared" si="16"/>
        <v>0.00</v>
      </c>
      <c r="G480" s="327">
        <v>486</v>
      </c>
      <c r="H480"/>
      <c r="I480" s="400"/>
      <c r="J480" s="400"/>
    </row>
    <row r="481" spans="1:10" s="415" customFormat="1">
      <c r="A481" s="406" t="e">
        <f>ROUND(#REF!,2)</f>
        <v>#REF!</v>
      </c>
      <c r="B481" s="400" t="s">
        <v>130</v>
      </c>
      <c r="C481" s="400" t="s">
        <v>7295</v>
      </c>
      <c r="D481" s="400" t="s">
        <v>7162</v>
      </c>
      <c r="E481" s="400" t="s">
        <v>261</v>
      </c>
      <c r="F481" s="400" t="str">
        <f t="shared" si="16"/>
        <v>0.00</v>
      </c>
      <c r="G481" s="327">
        <v>487</v>
      </c>
      <c r="H481"/>
      <c r="I481" s="400"/>
      <c r="J481" s="400"/>
    </row>
    <row r="482" spans="1:10" s="415" customFormat="1">
      <c r="A482" s="406" t="e">
        <f>ROUND(#REF!,2)</f>
        <v>#REF!</v>
      </c>
      <c r="B482" s="400" t="s">
        <v>130</v>
      </c>
      <c r="C482" s="400" t="s">
        <v>7295</v>
      </c>
      <c r="D482" s="400" t="s">
        <v>7163</v>
      </c>
      <c r="E482" s="400" t="s">
        <v>261</v>
      </c>
      <c r="F482" s="400" t="str">
        <f t="shared" si="16"/>
        <v>0.00</v>
      </c>
      <c r="G482" s="327">
        <v>488</v>
      </c>
      <c r="H482"/>
      <c r="I482" s="400"/>
      <c r="J482" s="400"/>
    </row>
    <row r="483" spans="1:10" s="415" customFormat="1">
      <c r="A483" s="400"/>
      <c r="B483" s="400" t="s">
        <v>7057</v>
      </c>
      <c r="C483" s="400" t="s">
        <v>7296</v>
      </c>
      <c r="D483" s="400" t="s">
        <v>7059</v>
      </c>
      <c r="E483" s="400"/>
      <c r="F483" s="400" t="str">
        <f t="shared" si="16"/>
        <v/>
      </c>
      <c r="G483" s="327">
        <v>489</v>
      </c>
      <c r="H483"/>
      <c r="I483" s="400"/>
      <c r="J483" s="400"/>
    </row>
    <row r="484" spans="1:10" s="415" customFormat="1">
      <c r="A484" s="400"/>
      <c r="B484" s="400" t="s">
        <v>7057</v>
      </c>
      <c r="C484" s="400" t="s">
        <v>7297</v>
      </c>
      <c r="D484" s="400" t="s">
        <v>7059</v>
      </c>
      <c r="E484" s="400"/>
      <c r="F484" s="400" t="str">
        <f t="shared" si="16"/>
        <v/>
      </c>
      <c r="G484" s="327">
        <v>490</v>
      </c>
      <c r="H484"/>
      <c r="I484" s="400"/>
      <c r="J484" s="400"/>
    </row>
    <row r="485" spans="1:10" s="415" customFormat="1">
      <c r="A485" s="406" t="e">
        <f>ROUND(#REF!,2)</f>
        <v>#REF!</v>
      </c>
      <c r="B485" s="400" t="s">
        <v>130</v>
      </c>
      <c r="C485" s="400" t="s">
        <v>7297</v>
      </c>
      <c r="D485" s="400" t="s">
        <v>7161</v>
      </c>
      <c r="E485" s="400" t="s">
        <v>263</v>
      </c>
      <c r="F485" s="400" t="str">
        <f t="shared" si="16"/>
        <v>0.00</v>
      </c>
      <c r="G485" s="327">
        <v>491</v>
      </c>
      <c r="H485"/>
      <c r="I485" s="400"/>
      <c r="J485" s="400"/>
    </row>
    <row r="486" spans="1:10" s="415" customFormat="1">
      <c r="A486" s="406" t="e">
        <f>ROUND(#REF!,2)</f>
        <v>#REF!</v>
      </c>
      <c r="B486" s="400" t="s">
        <v>130</v>
      </c>
      <c r="C486" s="400" t="s">
        <v>7297</v>
      </c>
      <c r="D486" s="400" t="s">
        <v>7162</v>
      </c>
      <c r="E486" s="400" t="s">
        <v>263</v>
      </c>
      <c r="F486" s="400" t="str">
        <f t="shared" si="16"/>
        <v>0.00</v>
      </c>
      <c r="G486" s="327">
        <v>492</v>
      </c>
      <c r="H486"/>
      <c r="I486" s="400"/>
      <c r="J486" s="400"/>
    </row>
    <row r="487" spans="1:10" s="415" customFormat="1">
      <c r="A487" s="406" t="e">
        <f>ROUND(#REF!,2)</f>
        <v>#REF!</v>
      </c>
      <c r="B487" s="400" t="s">
        <v>130</v>
      </c>
      <c r="C487" s="400" t="s">
        <v>7297</v>
      </c>
      <c r="D487" s="400" t="s">
        <v>7163</v>
      </c>
      <c r="E487" s="400" t="s">
        <v>263</v>
      </c>
      <c r="F487" s="400" t="str">
        <f t="shared" si="16"/>
        <v>0.00</v>
      </c>
      <c r="G487" s="327">
        <v>493</v>
      </c>
      <c r="H487"/>
      <c r="I487" s="400"/>
      <c r="J487" s="400"/>
    </row>
    <row r="488" spans="1:10" s="415" customFormat="1">
      <c r="A488" s="400"/>
      <c r="B488" s="400" t="s">
        <v>7057</v>
      </c>
      <c r="C488" s="400" t="s">
        <v>7298</v>
      </c>
      <c r="D488" s="400" t="s">
        <v>7059</v>
      </c>
      <c r="E488" s="400"/>
      <c r="F488" s="400" t="str">
        <f t="shared" si="16"/>
        <v/>
      </c>
      <c r="G488" s="327">
        <v>494</v>
      </c>
      <c r="H488"/>
      <c r="I488" s="400"/>
      <c r="J488" s="400"/>
    </row>
    <row r="489" spans="1:10" s="415" customFormat="1">
      <c r="A489" s="400"/>
      <c r="B489" s="400" t="s">
        <v>7057</v>
      </c>
      <c r="C489" s="400" t="s">
        <v>7299</v>
      </c>
      <c r="D489" s="400" t="s">
        <v>7059</v>
      </c>
      <c r="E489" s="400"/>
      <c r="F489" s="400" t="str">
        <f t="shared" si="16"/>
        <v/>
      </c>
      <c r="G489" s="327">
        <v>495</v>
      </c>
      <c r="H489"/>
      <c r="I489" s="400"/>
      <c r="J489" s="400"/>
    </row>
    <row r="490" spans="1:10" s="415" customFormat="1">
      <c r="A490" s="400"/>
      <c r="B490" s="400" t="s">
        <v>7057</v>
      </c>
      <c r="C490" s="400" t="s">
        <v>7300</v>
      </c>
      <c r="D490" s="400" t="s">
        <v>7059</v>
      </c>
      <c r="E490" s="400"/>
      <c r="F490" s="400" t="str">
        <f t="shared" si="16"/>
        <v/>
      </c>
      <c r="G490" s="327">
        <v>496</v>
      </c>
      <c r="H490"/>
      <c r="I490" s="400"/>
      <c r="J490" s="400"/>
    </row>
    <row r="491" spans="1:10" s="415" customFormat="1">
      <c r="A491" s="400"/>
      <c r="B491" s="400" t="s">
        <v>7057</v>
      </c>
      <c r="C491" s="400" t="s">
        <v>7301</v>
      </c>
      <c r="D491" s="400" t="s">
        <v>7059</v>
      </c>
      <c r="E491" s="400"/>
      <c r="F491" s="400" t="str">
        <f t="shared" si="16"/>
        <v/>
      </c>
      <c r="G491" s="327">
        <v>497</v>
      </c>
      <c r="H491"/>
      <c r="I491" s="400"/>
      <c r="J491" s="400"/>
    </row>
    <row r="492" spans="1:10" s="415" customFormat="1">
      <c r="A492" s="406" t="e">
        <f>ROUND(#REF!,2)</f>
        <v>#REF!</v>
      </c>
      <c r="B492" s="400" t="s">
        <v>130</v>
      </c>
      <c r="C492" s="400" t="s">
        <v>7301</v>
      </c>
      <c r="D492" s="400" t="s">
        <v>7161</v>
      </c>
      <c r="E492" s="400" t="s">
        <v>496</v>
      </c>
      <c r="F492" s="400" t="str">
        <f t="shared" si="16"/>
        <v>0.00</v>
      </c>
      <c r="G492" s="327">
        <v>498</v>
      </c>
      <c r="H492"/>
      <c r="I492" s="400"/>
      <c r="J492" s="400"/>
    </row>
    <row r="493" spans="1:10" s="415" customFormat="1">
      <c r="A493" s="406" t="e">
        <f>ROUND(#REF!,2)</f>
        <v>#REF!</v>
      </c>
      <c r="B493" s="400" t="s">
        <v>130</v>
      </c>
      <c r="C493" s="400" t="s">
        <v>7301</v>
      </c>
      <c r="D493" s="400" t="s">
        <v>7162</v>
      </c>
      <c r="E493" s="400" t="s">
        <v>496</v>
      </c>
      <c r="F493" s="400" t="str">
        <f t="shared" si="16"/>
        <v>0.00</v>
      </c>
      <c r="G493" s="327">
        <v>499</v>
      </c>
      <c r="H493"/>
      <c r="I493" s="400"/>
      <c r="J493" s="400"/>
    </row>
    <row r="494" spans="1:10" s="415" customFormat="1">
      <c r="A494" s="406" t="e">
        <f>ROUND(#REF!,2)</f>
        <v>#REF!</v>
      </c>
      <c r="B494" s="400" t="s">
        <v>130</v>
      </c>
      <c r="C494" s="400" t="s">
        <v>7301</v>
      </c>
      <c r="D494" s="400" t="s">
        <v>7163</v>
      </c>
      <c r="E494" s="400" t="s">
        <v>496</v>
      </c>
      <c r="F494" s="400" t="str">
        <f t="shared" si="16"/>
        <v>0.00</v>
      </c>
      <c r="G494" s="327">
        <v>500</v>
      </c>
      <c r="H494"/>
      <c r="I494" s="400"/>
      <c r="J494" s="400"/>
    </row>
    <row r="495" spans="1:10" s="415" customFormat="1">
      <c r="A495" s="400"/>
      <c r="B495" s="400" t="s">
        <v>7057</v>
      </c>
      <c r="C495" s="400" t="s">
        <v>7302</v>
      </c>
      <c r="D495" s="400" t="s">
        <v>7059</v>
      </c>
      <c r="E495" s="400"/>
      <c r="F495" s="400" t="str">
        <f t="shared" si="16"/>
        <v/>
      </c>
      <c r="G495" s="327">
        <v>501</v>
      </c>
      <c r="H495"/>
      <c r="I495" s="400"/>
      <c r="J495" s="400"/>
    </row>
    <row r="496" spans="1:10" s="415" customFormat="1">
      <c r="A496" s="406" t="e">
        <f>ROUND(#REF!,2)</f>
        <v>#REF!</v>
      </c>
      <c r="B496" s="400" t="s">
        <v>130</v>
      </c>
      <c r="C496" s="400" t="s">
        <v>7302</v>
      </c>
      <c r="D496" s="400" t="s">
        <v>7161</v>
      </c>
      <c r="E496" s="400" t="s">
        <v>497</v>
      </c>
      <c r="F496" s="400" t="str">
        <f t="shared" si="16"/>
        <v>0.00</v>
      </c>
      <c r="G496" s="327">
        <v>502</v>
      </c>
      <c r="H496"/>
      <c r="I496" s="400"/>
      <c r="J496" s="400"/>
    </row>
    <row r="497" spans="1:10" s="415" customFormat="1">
      <c r="A497" s="406" t="e">
        <f>ROUND(#REF!,2)</f>
        <v>#REF!</v>
      </c>
      <c r="B497" s="400" t="s">
        <v>130</v>
      </c>
      <c r="C497" s="400" t="s">
        <v>7302</v>
      </c>
      <c r="D497" s="400" t="s">
        <v>7162</v>
      </c>
      <c r="E497" s="400" t="s">
        <v>497</v>
      </c>
      <c r="F497" s="400" t="str">
        <f t="shared" si="16"/>
        <v>0.00</v>
      </c>
      <c r="G497" s="327">
        <v>503</v>
      </c>
      <c r="H497"/>
      <c r="I497" s="400"/>
      <c r="J497" s="400"/>
    </row>
    <row r="498" spans="1:10" s="415" customFormat="1">
      <c r="A498" s="406" t="e">
        <f>ROUND(#REF!,2)</f>
        <v>#REF!</v>
      </c>
      <c r="B498" s="400" t="s">
        <v>130</v>
      </c>
      <c r="C498" s="400" t="s">
        <v>7302</v>
      </c>
      <c r="D498" s="400" t="s">
        <v>7163</v>
      </c>
      <c r="E498" s="400" t="s">
        <v>497</v>
      </c>
      <c r="F498" s="400" t="str">
        <f t="shared" si="16"/>
        <v>0.00</v>
      </c>
      <c r="G498" s="327">
        <v>504</v>
      </c>
      <c r="H498"/>
      <c r="I498" s="400"/>
      <c r="J498" s="400"/>
    </row>
    <row r="499" spans="1:10" s="415" customFormat="1">
      <c r="A499" s="400"/>
      <c r="B499" s="400" t="s">
        <v>7057</v>
      </c>
      <c r="C499" s="400" t="s">
        <v>7303</v>
      </c>
      <c r="D499" s="400" t="s">
        <v>7059</v>
      </c>
      <c r="E499" s="400"/>
      <c r="F499" s="400" t="str">
        <f t="shared" si="16"/>
        <v/>
      </c>
      <c r="G499" s="327">
        <v>505</v>
      </c>
      <c r="H499"/>
      <c r="I499" s="400"/>
      <c r="J499" s="400"/>
    </row>
    <row r="500" spans="1:10" s="415" customFormat="1">
      <c r="A500" s="406" t="e">
        <f>ROUND(#REF!,2)</f>
        <v>#REF!</v>
      </c>
      <c r="B500" s="400" t="s">
        <v>130</v>
      </c>
      <c r="C500" s="400" t="s">
        <v>7303</v>
      </c>
      <c r="D500" s="400" t="s">
        <v>7161</v>
      </c>
      <c r="E500" s="400" t="s">
        <v>523</v>
      </c>
      <c r="F500" s="400" t="str">
        <f t="shared" si="16"/>
        <v>0.00</v>
      </c>
      <c r="G500" s="327">
        <v>506</v>
      </c>
      <c r="H500"/>
      <c r="I500" s="400"/>
      <c r="J500" s="400"/>
    </row>
    <row r="501" spans="1:10" s="415" customFormat="1">
      <c r="A501" s="406" t="e">
        <f>ROUND(#REF!,2)</f>
        <v>#REF!</v>
      </c>
      <c r="B501" s="400" t="s">
        <v>130</v>
      </c>
      <c r="C501" s="400" t="s">
        <v>7303</v>
      </c>
      <c r="D501" s="400" t="s">
        <v>7162</v>
      </c>
      <c r="E501" s="400" t="s">
        <v>523</v>
      </c>
      <c r="F501" s="400" t="str">
        <f t="shared" si="16"/>
        <v>0.00</v>
      </c>
      <c r="G501" s="327">
        <v>507</v>
      </c>
      <c r="H501"/>
      <c r="I501" s="400"/>
      <c r="J501" s="400"/>
    </row>
    <row r="502" spans="1:10" s="415" customFormat="1">
      <c r="A502" s="406" t="e">
        <f>ROUND(#REF!,2)</f>
        <v>#REF!</v>
      </c>
      <c r="B502" s="400" t="s">
        <v>130</v>
      </c>
      <c r="C502" s="400" t="s">
        <v>7303</v>
      </c>
      <c r="D502" s="400" t="s">
        <v>7163</v>
      </c>
      <c r="E502" s="400" t="s">
        <v>523</v>
      </c>
      <c r="F502" s="400" t="str">
        <f t="shared" si="16"/>
        <v>0.00</v>
      </c>
      <c r="G502" s="327">
        <v>508</v>
      </c>
      <c r="H502"/>
      <c r="I502" s="400"/>
      <c r="J502" s="400"/>
    </row>
    <row r="503" spans="1:10" s="415" customFormat="1">
      <c r="A503" s="400"/>
      <c r="B503" s="400" t="s">
        <v>7057</v>
      </c>
      <c r="C503" s="400" t="s">
        <v>7304</v>
      </c>
      <c r="D503" s="400" t="s">
        <v>7059</v>
      </c>
      <c r="E503" s="400"/>
      <c r="F503" s="400" t="str">
        <f t="shared" si="16"/>
        <v/>
      </c>
      <c r="G503" s="327">
        <v>509</v>
      </c>
      <c r="H503"/>
      <c r="I503" s="400"/>
      <c r="J503" s="400"/>
    </row>
    <row r="504" spans="1:10" s="415" customFormat="1">
      <c r="A504" s="406" t="e">
        <f>ROUND(#REF!,2)</f>
        <v>#REF!</v>
      </c>
      <c r="B504" s="400" t="s">
        <v>130</v>
      </c>
      <c r="C504" s="400" t="s">
        <v>7304</v>
      </c>
      <c r="D504" s="400" t="s">
        <v>7161</v>
      </c>
      <c r="E504" s="400" t="s">
        <v>524</v>
      </c>
      <c r="F504" s="400" t="str">
        <f t="shared" si="16"/>
        <v>0.00</v>
      </c>
      <c r="G504" s="327">
        <v>510</v>
      </c>
      <c r="H504"/>
      <c r="I504" s="400"/>
      <c r="J504" s="400"/>
    </row>
    <row r="505" spans="1:10" s="415" customFormat="1">
      <c r="A505" s="406" t="e">
        <f>ROUND(#REF!,2)</f>
        <v>#REF!</v>
      </c>
      <c r="B505" s="400" t="s">
        <v>130</v>
      </c>
      <c r="C505" s="400" t="s">
        <v>7304</v>
      </c>
      <c r="D505" s="400" t="s">
        <v>7162</v>
      </c>
      <c r="E505" s="400" t="s">
        <v>524</v>
      </c>
      <c r="F505" s="400" t="str">
        <f t="shared" si="16"/>
        <v>0.00</v>
      </c>
      <c r="G505" s="327">
        <v>511</v>
      </c>
      <c r="H505"/>
      <c r="I505" s="400"/>
      <c r="J505" s="400"/>
    </row>
    <row r="506" spans="1:10" s="415" customFormat="1">
      <c r="A506" s="406" t="e">
        <f>ROUND(#REF!,2)</f>
        <v>#REF!</v>
      </c>
      <c r="B506" s="400" t="s">
        <v>130</v>
      </c>
      <c r="C506" s="400" t="s">
        <v>7304</v>
      </c>
      <c r="D506" s="400" t="s">
        <v>7163</v>
      </c>
      <c r="E506" s="400" t="s">
        <v>524</v>
      </c>
      <c r="F506" s="400" t="str">
        <f t="shared" si="16"/>
        <v>0.00</v>
      </c>
      <c r="G506" s="327">
        <v>512</v>
      </c>
      <c r="H506"/>
      <c r="I506" s="400"/>
      <c r="J506" s="400"/>
    </row>
    <row r="507" spans="1:10" s="415" customFormat="1">
      <c r="A507" s="400"/>
      <c r="B507" s="400" t="s">
        <v>7057</v>
      </c>
      <c r="C507" s="400" t="s">
        <v>7305</v>
      </c>
      <c r="D507" s="400" t="s">
        <v>7059</v>
      </c>
      <c r="E507" s="400"/>
      <c r="F507" s="400" t="str">
        <f t="shared" si="16"/>
        <v/>
      </c>
      <c r="G507" s="327">
        <v>513</v>
      </c>
      <c r="H507"/>
      <c r="I507" s="400"/>
      <c r="J507" s="400"/>
    </row>
    <row r="508" spans="1:10" s="415" customFormat="1">
      <c r="A508" s="400"/>
      <c r="B508" s="400" t="s">
        <v>7057</v>
      </c>
      <c r="C508" s="400" t="s">
        <v>7306</v>
      </c>
      <c r="D508" s="400" t="s">
        <v>7059</v>
      </c>
      <c r="E508" s="400"/>
      <c r="F508" s="400" t="str">
        <f t="shared" si="16"/>
        <v/>
      </c>
      <c r="G508" s="327">
        <v>514</v>
      </c>
      <c r="H508"/>
      <c r="I508" s="400"/>
      <c r="J508" s="400"/>
    </row>
    <row r="509" spans="1:10" s="415" customFormat="1">
      <c r="A509" s="406" t="e">
        <f>ROUND(#REF!,2)</f>
        <v>#REF!</v>
      </c>
      <c r="B509" s="400" t="s">
        <v>130</v>
      </c>
      <c r="C509" s="400" t="s">
        <v>7306</v>
      </c>
      <c r="D509" s="400" t="s">
        <v>7161</v>
      </c>
      <c r="E509" s="400" t="s">
        <v>525</v>
      </c>
      <c r="F509" s="400" t="str">
        <f t="shared" si="16"/>
        <v>0.00</v>
      </c>
      <c r="G509" s="327">
        <v>515</v>
      </c>
      <c r="H509"/>
      <c r="I509" s="400"/>
      <c r="J509" s="400"/>
    </row>
    <row r="510" spans="1:10" s="415" customFormat="1">
      <c r="A510" s="406" t="e">
        <f>ROUND(#REF!,2)</f>
        <v>#REF!</v>
      </c>
      <c r="B510" s="400" t="s">
        <v>130</v>
      </c>
      <c r="C510" s="400" t="s">
        <v>7306</v>
      </c>
      <c r="D510" s="400" t="s">
        <v>7162</v>
      </c>
      <c r="E510" s="400" t="s">
        <v>525</v>
      </c>
      <c r="F510" s="400" t="str">
        <f t="shared" si="16"/>
        <v>0.00</v>
      </c>
      <c r="G510" s="327">
        <v>516</v>
      </c>
      <c r="H510"/>
      <c r="I510" s="400"/>
      <c r="J510" s="400"/>
    </row>
    <row r="511" spans="1:10" s="415" customFormat="1">
      <c r="A511" s="406" t="e">
        <f>ROUND(#REF!,2)</f>
        <v>#REF!</v>
      </c>
      <c r="B511" s="400" t="s">
        <v>130</v>
      </c>
      <c r="C511" s="400" t="s">
        <v>7306</v>
      </c>
      <c r="D511" s="400" t="s">
        <v>7163</v>
      </c>
      <c r="E511" s="400" t="s">
        <v>525</v>
      </c>
      <c r="F511" s="400" t="str">
        <f t="shared" si="16"/>
        <v>0.00</v>
      </c>
      <c r="G511" s="327">
        <v>517</v>
      </c>
      <c r="H511"/>
      <c r="I511" s="400"/>
      <c r="J511" s="400"/>
    </row>
    <row r="512" spans="1:10" s="415" customFormat="1">
      <c r="A512" s="400"/>
      <c r="B512" s="400" t="s">
        <v>7057</v>
      </c>
      <c r="C512" s="400" t="s">
        <v>7307</v>
      </c>
      <c r="D512" s="400" t="s">
        <v>7059</v>
      </c>
      <c r="E512" s="400"/>
      <c r="F512" s="400" t="str">
        <f t="shared" si="16"/>
        <v/>
      </c>
      <c r="G512" s="327">
        <v>518</v>
      </c>
      <c r="H512"/>
      <c r="I512" s="400"/>
      <c r="J512" s="400"/>
    </row>
    <row r="513" spans="1:10" s="415" customFormat="1">
      <c r="A513" s="400"/>
      <c r="B513" s="400" t="s">
        <v>7057</v>
      </c>
      <c r="C513" s="400" t="s">
        <v>7308</v>
      </c>
      <c r="D513" s="400" t="s">
        <v>7059</v>
      </c>
      <c r="E513" s="400"/>
      <c r="F513" s="400" t="str">
        <f t="shared" si="16"/>
        <v/>
      </c>
      <c r="G513" s="327">
        <v>519</v>
      </c>
      <c r="H513"/>
      <c r="I513" s="400"/>
      <c r="J513" s="400"/>
    </row>
    <row r="514" spans="1:10" s="415" customFormat="1">
      <c r="A514" s="406" t="e">
        <f>ROUND(#REF!,2)</f>
        <v>#REF!</v>
      </c>
      <c r="B514" s="400" t="s">
        <v>130</v>
      </c>
      <c r="C514" s="400" t="s">
        <v>7308</v>
      </c>
      <c r="D514" s="400" t="s">
        <v>7161</v>
      </c>
      <c r="E514" s="400" t="s">
        <v>249</v>
      </c>
      <c r="F514" s="400" t="str">
        <f t="shared" ref="F514:F577" si="17">IFERROR(IF(B514="Parent","",IF(B514="Data",TEXT(A514,"rrrr-mm-dd"),IF(B514="kwota",IFERROR(REPLACE(A514,SEARCH(",",A514),1,"."),A514),IF(A514="","",IF(A514="",IF(AND(B514="Kwota",E514&lt;&gt;0),A514,""),A514))))),"0.00")</f>
        <v>0.00</v>
      </c>
      <c r="G514" s="327">
        <v>520</v>
      </c>
      <c r="H514"/>
      <c r="I514" s="400"/>
      <c r="J514" s="400"/>
    </row>
    <row r="515" spans="1:10" s="415" customFormat="1">
      <c r="A515" s="406" t="e">
        <f>ROUND(#REF!,2)</f>
        <v>#REF!</v>
      </c>
      <c r="B515" s="400" t="s">
        <v>130</v>
      </c>
      <c r="C515" s="400" t="s">
        <v>7308</v>
      </c>
      <c r="D515" s="400" t="s">
        <v>7162</v>
      </c>
      <c r="E515" s="400" t="s">
        <v>249</v>
      </c>
      <c r="F515" s="400" t="str">
        <f t="shared" si="17"/>
        <v>0.00</v>
      </c>
      <c r="G515" s="327">
        <v>521</v>
      </c>
      <c r="H515"/>
      <c r="I515" s="400"/>
      <c r="J515" s="400"/>
    </row>
    <row r="516" spans="1:10" s="415" customFormat="1">
      <c r="A516" s="406" t="e">
        <f>ROUND(#REF!,2)</f>
        <v>#REF!</v>
      </c>
      <c r="B516" s="400" t="s">
        <v>130</v>
      </c>
      <c r="C516" s="400" t="s">
        <v>7308</v>
      </c>
      <c r="D516" s="400" t="s">
        <v>7163</v>
      </c>
      <c r="E516" s="400" t="s">
        <v>249</v>
      </c>
      <c r="F516" s="400" t="str">
        <f t="shared" si="17"/>
        <v>0.00</v>
      </c>
      <c r="G516" s="327">
        <v>522</v>
      </c>
      <c r="H516"/>
      <c r="I516" s="400"/>
      <c r="J516" s="400"/>
    </row>
    <row r="517" spans="1:10" s="415" customFormat="1">
      <c r="A517" s="400"/>
      <c r="B517" s="400" t="s">
        <v>7057</v>
      </c>
      <c r="C517" s="400" t="s">
        <v>7309</v>
      </c>
      <c r="D517" s="400" t="s">
        <v>7059</v>
      </c>
      <c r="E517" s="400"/>
      <c r="F517" s="400" t="str">
        <f t="shared" si="17"/>
        <v/>
      </c>
      <c r="G517" s="327">
        <v>523</v>
      </c>
      <c r="H517"/>
      <c r="I517" s="400"/>
      <c r="J517" s="400"/>
    </row>
    <row r="518" spans="1:10" s="415" customFormat="1">
      <c r="A518" s="400"/>
      <c r="B518" s="400" t="s">
        <v>7057</v>
      </c>
      <c r="C518" s="400" t="s">
        <v>7310</v>
      </c>
      <c r="D518" s="400" t="s">
        <v>7059</v>
      </c>
      <c r="E518" s="400"/>
      <c r="F518" s="400" t="str">
        <f t="shared" si="17"/>
        <v/>
      </c>
      <c r="G518" s="327">
        <v>524</v>
      </c>
      <c r="H518"/>
      <c r="I518" s="400"/>
      <c r="J518" s="400"/>
    </row>
    <row r="519" spans="1:10" s="415" customFormat="1">
      <c r="A519" s="406" t="e">
        <f>ROUND(#REF!,2)</f>
        <v>#REF!</v>
      </c>
      <c r="B519" s="400" t="s">
        <v>130</v>
      </c>
      <c r="C519" s="400" t="s">
        <v>7310</v>
      </c>
      <c r="D519" s="400" t="s">
        <v>7161</v>
      </c>
      <c r="E519" s="400" t="s">
        <v>498</v>
      </c>
      <c r="F519" s="400" t="str">
        <f t="shared" si="17"/>
        <v>0.00</v>
      </c>
      <c r="G519" s="327">
        <v>525</v>
      </c>
      <c r="H519"/>
      <c r="I519" s="400"/>
      <c r="J519" s="400"/>
    </row>
    <row r="520" spans="1:10" s="415" customFormat="1">
      <c r="A520" s="406" t="e">
        <f>ROUND(#REF!,2)</f>
        <v>#REF!</v>
      </c>
      <c r="B520" s="400" t="s">
        <v>130</v>
      </c>
      <c r="C520" s="400" t="s">
        <v>7310</v>
      </c>
      <c r="D520" s="400" t="s">
        <v>7162</v>
      </c>
      <c r="E520" s="400" t="s">
        <v>498</v>
      </c>
      <c r="F520" s="400" t="str">
        <f t="shared" si="17"/>
        <v>0.00</v>
      </c>
      <c r="G520" s="327">
        <v>526</v>
      </c>
      <c r="H520"/>
      <c r="I520" s="400"/>
      <c r="J520" s="400"/>
    </row>
    <row r="521" spans="1:10" s="415" customFormat="1">
      <c r="A521" s="406" t="e">
        <f>ROUND(#REF!,2)</f>
        <v>#REF!</v>
      </c>
      <c r="B521" s="400" t="s">
        <v>130</v>
      </c>
      <c r="C521" s="400" t="s">
        <v>7310</v>
      </c>
      <c r="D521" s="400" t="s">
        <v>7163</v>
      </c>
      <c r="E521" s="400" t="s">
        <v>498</v>
      </c>
      <c r="F521" s="400" t="str">
        <f t="shared" si="17"/>
        <v>0.00</v>
      </c>
      <c r="G521" s="327">
        <v>527</v>
      </c>
      <c r="H521"/>
      <c r="I521" s="400"/>
      <c r="J521" s="400"/>
    </row>
    <row r="522" spans="1:10" s="415" customFormat="1">
      <c r="A522" s="400"/>
      <c r="B522" s="400" t="s">
        <v>7057</v>
      </c>
      <c r="C522" s="400" t="s">
        <v>7311</v>
      </c>
      <c r="D522" s="400" t="s">
        <v>7059</v>
      </c>
      <c r="E522" s="400"/>
      <c r="F522" s="400" t="str">
        <f t="shared" si="17"/>
        <v/>
      </c>
      <c r="G522" s="327">
        <v>528</v>
      </c>
      <c r="H522"/>
      <c r="I522" s="400"/>
      <c r="J522" s="400"/>
    </row>
    <row r="523" spans="1:10" s="415" customFormat="1">
      <c r="A523" s="400"/>
      <c r="B523" s="400" t="s">
        <v>7057</v>
      </c>
      <c r="C523" s="400" t="s">
        <v>7312</v>
      </c>
      <c r="D523" s="400" t="s">
        <v>7059</v>
      </c>
      <c r="E523" s="400"/>
      <c r="F523" s="400" t="str">
        <f t="shared" si="17"/>
        <v/>
      </c>
      <c r="G523" s="327">
        <v>529</v>
      </c>
      <c r="H523"/>
      <c r="I523" s="400"/>
      <c r="J523" s="400"/>
    </row>
    <row r="524" spans="1:10" s="415" customFormat="1">
      <c r="A524" s="400"/>
      <c r="B524" s="400" t="s">
        <v>7057</v>
      </c>
      <c r="C524" s="400" t="s">
        <v>7313</v>
      </c>
      <c r="D524" s="400" t="s">
        <v>7059</v>
      </c>
      <c r="E524" s="400"/>
      <c r="F524" s="400" t="str">
        <f t="shared" si="17"/>
        <v/>
      </c>
      <c r="G524" s="327">
        <v>530</v>
      </c>
      <c r="H524"/>
      <c r="I524" s="400"/>
      <c r="J524" s="400"/>
    </row>
    <row r="525" spans="1:10" s="415" customFormat="1">
      <c r="A525" s="406" t="e">
        <f>ROUND(#REF!,2)</f>
        <v>#REF!</v>
      </c>
      <c r="B525" s="400" t="s">
        <v>130</v>
      </c>
      <c r="C525" s="400" t="s">
        <v>7313</v>
      </c>
      <c r="D525" s="400" t="s">
        <v>7161</v>
      </c>
      <c r="E525" s="400" t="s">
        <v>251</v>
      </c>
      <c r="F525" s="400" t="str">
        <f t="shared" si="17"/>
        <v>0.00</v>
      </c>
      <c r="G525" s="327">
        <v>531</v>
      </c>
      <c r="H525"/>
      <c r="I525" s="400"/>
      <c r="J525" s="400"/>
    </row>
    <row r="526" spans="1:10" s="415" customFormat="1">
      <c r="A526" s="406" t="e">
        <f>ROUND(#REF!,2)</f>
        <v>#REF!</v>
      </c>
      <c r="B526" s="400" t="s">
        <v>130</v>
      </c>
      <c r="C526" s="400" t="s">
        <v>7313</v>
      </c>
      <c r="D526" s="400" t="s">
        <v>7162</v>
      </c>
      <c r="E526" s="400" t="s">
        <v>251</v>
      </c>
      <c r="F526" s="400" t="str">
        <f t="shared" si="17"/>
        <v>0.00</v>
      </c>
      <c r="G526" s="327">
        <v>532</v>
      </c>
      <c r="H526"/>
      <c r="I526" s="400"/>
      <c r="J526" s="400"/>
    </row>
    <row r="527" spans="1:10" s="415" customFormat="1">
      <c r="A527" s="406" t="e">
        <f>ROUND(#REF!,2)</f>
        <v>#REF!</v>
      </c>
      <c r="B527" s="400" t="s">
        <v>130</v>
      </c>
      <c r="C527" s="400" t="s">
        <v>7313</v>
      </c>
      <c r="D527" s="400" t="s">
        <v>7163</v>
      </c>
      <c r="E527" s="400" t="s">
        <v>251</v>
      </c>
      <c r="F527" s="400" t="str">
        <f t="shared" si="17"/>
        <v>0.00</v>
      </c>
      <c r="G527" s="327">
        <v>533</v>
      </c>
      <c r="H527"/>
      <c r="I527" s="400"/>
      <c r="J527" s="400"/>
    </row>
    <row r="528" spans="1:10" s="415" customFormat="1">
      <c r="A528" s="400"/>
      <c r="B528" s="400" t="s">
        <v>7057</v>
      </c>
      <c r="C528" s="400" t="s">
        <v>7314</v>
      </c>
      <c r="D528" s="400" t="s">
        <v>7059</v>
      </c>
      <c r="E528" s="400"/>
      <c r="F528" s="400" t="str">
        <f t="shared" si="17"/>
        <v/>
      </c>
      <c r="G528" s="327">
        <v>534</v>
      </c>
      <c r="H528"/>
      <c r="I528" s="400"/>
      <c r="J528" s="400"/>
    </row>
    <row r="529" spans="1:10" s="415" customFormat="1">
      <c r="A529" s="406" t="e">
        <f>ROUND(#REF!,2)</f>
        <v>#REF!</v>
      </c>
      <c r="B529" s="400" t="s">
        <v>130</v>
      </c>
      <c r="C529" s="400" t="s">
        <v>7314</v>
      </c>
      <c r="D529" s="400" t="s">
        <v>7161</v>
      </c>
      <c r="E529" s="400" t="s">
        <v>524</v>
      </c>
      <c r="F529" s="400" t="str">
        <f t="shared" si="17"/>
        <v>0.00</v>
      </c>
      <c r="G529" s="327">
        <v>535</v>
      </c>
      <c r="H529"/>
      <c r="I529" s="400"/>
      <c r="J529" s="400"/>
    </row>
    <row r="530" spans="1:10" s="415" customFormat="1">
      <c r="A530" s="406" t="e">
        <f>ROUND(#REF!,2)</f>
        <v>#REF!</v>
      </c>
      <c r="B530" s="400" t="s">
        <v>130</v>
      </c>
      <c r="C530" s="400" t="s">
        <v>7314</v>
      </c>
      <c r="D530" s="400" t="s">
        <v>7162</v>
      </c>
      <c r="E530" s="400" t="s">
        <v>524</v>
      </c>
      <c r="F530" s="400" t="str">
        <f t="shared" si="17"/>
        <v>0.00</v>
      </c>
      <c r="G530" s="327">
        <v>536</v>
      </c>
      <c r="H530"/>
      <c r="I530" s="400"/>
      <c r="J530" s="400"/>
    </row>
    <row r="531" spans="1:10" s="415" customFormat="1">
      <c r="A531" s="406" t="e">
        <f>ROUND(#REF!,2)</f>
        <v>#REF!</v>
      </c>
      <c r="B531" s="400" t="s">
        <v>130</v>
      </c>
      <c r="C531" s="400" t="s">
        <v>7314</v>
      </c>
      <c r="D531" s="400" t="s">
        <v>7163</v>
      </c>
      <c r="E531" s="400" t="s">
        <v>524</v>
      </c>
      <c r="F531" s="400" t="str">
        <f t="shared" si="17"/>
        <v>0.00</v>
      </c>
      <c r="G531" s="327">
        <v>537</v>
      </c>
      <c r="H531"/>
      <c r="I531" s="400"/>
      <c r="J531" s="400"/>
    </row>
    <row r="532" spans="1:10" s="415" customFormat="1">
      <c r="A532" s="400"/>
      <c r="B532" s="400" t="s">
        <v>7057</v>
      </c>
      <c r="C532" s="400" t="s">
        <v>7315</v>
      </c>
      <c r="D532" s="400" t="s">
        <v>7059</v>
      </c>
      <c r="E532" s="400"/>
      <c r="F532" s="400" t="str">
        <f t="shared" si="17"/>
        <v/>
      </c>
      <c r="G532" s="327">
        <v>538</v>
      </c>
      <c r="H532"/>
      <c r="I532" s="400"/>
      <c r="J532" s="400"/>
    </row>
    <row r="533" spans="1:10" s="415" customFormat="1">
      <c r="A533" s="400"/>
      <c r="B533" s="400" t="s">
        <v>7057</v>
      </c>
      <c r="C533" s="400" t="s">
        <v>7316</v>
      </c>
      <c r="D533" s="400" t="s">
        <v>7059</v>
      </c>
      <c r="E533" s="400"/>
      <c r="F533" s="400" t="str">
        <f t="shared" si="17"/>
        <v/>
      </c>
      <c r="G533" s="327">
        <v>539</v>
      </c>
      <c r="H533"/>
      <c r="I533" s="400"/>
      <c r="J533" s="400"/>
    </row>
    <row r="534" spans="1:10" s="415" customFormat="1">
      <c r="A534" s="406" t="e">
        <f>ROUND(#REF!,2)</f>
        <v>#REF!</v>
      </c>
      <c r="B534" s="400" t="s">
        <v>130</v>
      </c>
      <c r="C534" s="400" t="s">
        <v>7316</v>
      </c>
      <c r="D534" s="400" t="s">
        <v>7161</v>
      </c>
      <c r="E534" s="400" t="s">
        <v>525</v>
      </c>
      <c r="F534" s="400" t="str">
        <f t="shared" si="17"/>
        <v>0.00</v>
      </c>
      <c r="G534" s="327">
        <v>540</v>
      </c>
      <c r="H534"/>
      <c r="I534" s="400"/>
      <c r="J534" s="400"/>
    </row>
    <row r="535" spans="1:10" s="415" customFormat="1">
      <c r="A535" s="406" t="e">
        <f>ROUND(#REF!,2)</f>
        <v>#REF!</v>
      </c>
      <c r="B535" s="400" t="s">
        <v>130</v>
      </c>
      <c r="C535" s="400" t="s">
        <v>7316</v>
      </c>
      <c r="D535" s="400" t="s">
        <v>7162</v>
      </c>
      <c r="E535" s="400" t="s">
        <v>525</v>
      </c>
      <c r="F535" s="400" t="str">
        <f t="shared" si="17"/>
        <v>0.00</v>
      </c>
      <c r="G535" s="327">
        <v>541</v>
      </c>
      <c r="H535"/>
      <c r="I535" s="400"/>
      <c r="J535" s="400"/>
    </row>
    <row r="536" spans="1:10" s="415" customFormat="1">
      <c r="A536" s="406" t="e">
        <f>ROUND(#REF!,2)</f>
        <v>#REF!</v>
      </c>
      <c r="B536" s="400" t="s">
        <v>130</v>
      </c>
      <c r="C536" s="400" t="s">
        <v>7316</v>
      </c>
      <c r="D536" s="400" t="s">
        <v>7163</v>
      </c>
      <c r="E536" s="400" t="s">
        <v>525</v>
      </c>
      <c r="F536" s="400" t="str">
        <f t="shared" si="17"/>
        <v>0.00</v>
      </c>
      <c r="G536" s="327">
        <v>542</v>
      </c>
      <c r="H536"/>
      <c r="I536" s="400"/>
      <c r="J536" s="400"/>
    </row>
    <row r="537" spans="1:10" s="415" customFormat="1">
      <c r="A537" s="400"/>
      <c r="B537" s="400" t="s">
        <v>7057</v>
      </c>
      <c r="C537" s="400" t="s">
        <v>7317</v>
      </c>
      <c r="D537" s="400" t="s">
        <v>7059</v>
      </c>
      <c r="E537" s="400"/>
      <c r="F537" s="400" t="str">
        <f t="shared" si="17"/>
        <v/>
      </c>
      <c r="G537" s="327">
        <v>543</v>
      </c>
      <c r="H537"/>
      <c r="I537" s="400"/>
      <c r="J537" s="400"/>
    </row>
    <row r="538" spans="1:10" s="415" customFormat="1">
      <c r="A538" s="400"/>
      <c r="B538" s="400" t="s">
        <v>7057</v>
      </c>
      <c r="C538" s="400" t="s">
        <v>7318</v>
      </c>
      <c r="D538" s="400" t="s">
        <v>7059</v>
      </c>
      <c r="E538" s="400"/>
      <c r="F538" s="400" t="str">
        <f t="shared" si="17"/>
        <v/>
      </c>
      <c r="G538" s="327">
        <v>544</v>
      </c>
      <c r="H538"/>
      <c r="I538" s="400"/>
      <c r="J538" s="400"/>
    </row>
    <row r="539" spans="1:10" s="415" customFormat="1">
      <c r="A539" s="406" t="e">
        <f>ROUND(#REF!,2)</f>
        <v>#REF!</v>
      </c>
      <c r="B539" s="400" t="s">
        <v>130</v>
      </c>
      <c r="C539" s="400" t="s">
        <v>7318</v>
      </c>
      <c r="D539" s="400" t="s">
        <v>7161</v>
      </c>
      <c r="E539" s="400" t="s">
        <v>249</v>
      </c>
      <c r="F539" s="400" t="str">
        <f t="shared" si="17"/>
        <v>0.00</v>
      </c>
      <c r="G539" s="327">
        <v>545</v>
      </c>
      <c r="H539"/>
      <c r="I539" s="400"/>
      <c r="J539" s="400"/>
    </row>
    <row r="540" spans="1:10" s="415" customFormat="1">
      <c r="A540" s="406" t="e">
        <f>ROUND(#REF!,2)</f>
        <v>#REF!</v>
      </c>
      <c r="B540" s="400" t="s">
        <v>130</v>
      </c>
      <c r="C540" s="400" t="s">
        <v>7318</v>
      </c>
      <c r="D540" s="400" t="s">
        <v>7162</v>
      </c>
      <c r="E540" s="400" t="s">
        <v>249</v>
      </c>
      <c r="F540" s="400" t="str">
        <f t="shared" si="17"/>
        <v>0.00</v>
      </c>
      <c r="G540" s="327">
        <v>546</v>
      </c>
      <c r="H540"/>
      <c r="I540" s="400"/>
      <c r="J540" s="400"/>
    </row>
    <row r="541" spans="1:10" s="415" customFormat="1">
      <c r="A541" s="406" t="e">
        <f>ROUND(#REF!,2)</f>
        <v>#REF!</v>
      </c>
      <c r="B541" s="400" t="s">
        <v>130</v>
      </c>
      <c r="C541" s="400" t="s">
        <v>7318</v>
      </c>
      <c r="D541" s="400" t="s">
        <v>7163</v>
      </c>
      <c r="E541" s="400" t="s">
        <v>249</v>
      </c>
      <c r="F541" s="400" t="str">
        <f t="shared" si="17"/>
        <v>0.00</v>
      </c>
      <c r="G541" s="327">
        <v>547</v>
      </c>
      <c r="H541"/>
      <c r="I541" s="400"/>
      <c r="J541" s="400"/>
    </row>
    <row r="542" spans="1:10" s="415" customFormat="1">
      <c r="A542" s="400"/>
      <c r="B542" s="400" t="s">
        <v>7057</v>
      </c>
      <c r="C542" s="400" t="s">
        <v>7319</v>
      </c>
      <c r="D542" s="400" t="s">
        <v>7059</v>
      </c>
      <c r="E542" s="400"/>
      <c r="F542" s="400" t="str">
        <f t="shared" si="17"/>
        <v/>
      </c>
      <c r="G542" s="327">
        <v>548</v>
      </c>
      <c r="H542"/>
      <c r="I542" s="400"/>
      <c r="J542" s="400"/>
    </row>
    <row r="543" spans="1:10" s="415" customFormat="1">
      <c r="A543" s="400"/>
      <c r="B543" s="400" t="s">
        <v>7057</v>
      </c>
      <c r="C543" s="400" t="s">
        <v>7320</v>
      </c>
      <c r="D543" s="400" t="s">
        <v>7059</v>
      </c>
      <c r="E543" s="400"/>
      <c r="F543" s="400" t="str">
        <f t="shared" si="17"/>
        <v/>
      </c>
      <c r="G543" s="327">
        <v>549</v>
      </c>
      <c r="H543"/>
      <c r="I543" s="400"/>
      <c r="J543" s="400"/>
    </row>
    <row r="544" spans="1:10" s="415" customFormat="1">
      <c r="A544" s="406" t="e">
        <f>ROUND(#REF!,2)</f>
        <v>#REF!</v>
      </c>
      <c r="B544" s="400" t="s">
        <v>130</v>
      </c>
      <c r="C544" s="400" t="s">
        <v>7320</v>
      </c>
      <c r="D544" s="400" t="s">
        <v>7161</v>
      </c>
      <c r="E544" s="400" t="s">
        <v>498</v>
      </c>
      <c r="F544" s="400" t="str">
        <f t="shared" si="17"/>
        <v>0.00</v>
      </c>
      <c r="G544" s="327">
        <v>550</v>
      </c>
      <c r="H544"/>
      <c r="I544" s="400"/>
      <c r="J544" s="400"/>
    </row>
    <row r="545" spans="1:10" s="415" customFormat="1">
      <c r="A545" s="406" t="e">
        <f>ROUND(#REF!,2)</f>
        <v>#REF!</v>
      </c>
      <c r="B545" s="400" t="s">
        <v>130</v>
      </c>
      <c r="C545" s="400" t="s">
        <v>7320</v>
      </c>
      <c r="D545" s="400" t="s">
        <v>7162</v>
      </c>
      <c r="E545" s="400" t="s">
        <v>498</v>
      </c>
      <c r="F545" s="400" t="str">
        <f t="shared" si="17"/>
        <v>0.00</v>
      </c>
      <c r="G545" s="327">
        <v>551</v>
      </c>
      <c r="H545"/>
      <c r="I545" s="400"/>
      <c r="J545" s="400"/>
    </row>
    <row r="546" spans="1:10" s="415" customFormat="1">
      <c r="A546" s="406" t="e">
        <f>ROUND(#REF!,2)</f>
        <v>#REF!</v>
      </c>
      <c r="B546" s="400" t="s">
        <v>130</v>
      </c>
      <c r="C546" s="400" t="s">
        <v>7320</v>
      </c>
      <c r="D546" s="400" t="s">
        <v>7163</v>
      </c>
      <c r="E546" s="400" t="s">
        <v>498</v>
      </c>
      <c r="F546" s="400" t="str">
        <f t="shared" si="17"/>
        <v>0.00</v>
      </c>
      <c r="G546" s="327">
        <v>552</v>
      </c>
      <c r="H546"/>
      <c r="I546" s="400"/>
      <c r="J546" s="400"/>
    </row>
    <row r="547" spans="1:10" s="415" customFormat="1">
      <c r="A547" s="400"/>
      <c r="B547" s="400" t="s">
        <v>7057</v>
      </c>
      <c r="C547" s="400" t="s">
        <v>7321</v>
      </c>
      <c r="D547" s="400" t="s">
        <v>7059</v>
      </c>
      <c r="E547" s="400"/>
      <c r="F547" s="400" t="str">
        <f t="shared" si="17"/>
        <v/>
      </c>
      <c r="G547" s="327">
        <v>553</v>
      </c>
      <c r="H547"/>
      <c r="I547" s="400"/>
      <c r="J547" s="400"/>
    </row>
    <row r="548" spans="1:10" s="415" customFormat="1">
      <c r="A548" s="400"/>
      <c r="B548" s="400" t="s">
        <v>7057</v>
      </c>
      <c r="C548" s="400" t="s">
        <v>7322</v>
      </c>
      <c r="D548" s="400" t="s">
        <v>7059</v>
      </c>
      <c r="E548" s="400"/>
      <c r="F548" s="400" t="str">
        <f t="shared" si="17"/>
        <v/>
      </c>
      <c r="G548" s="327">
        <v>554</v>
      </c>
      <c r="H548"/>
      <c r="I548" s="400"/>
      <c r="J548" s="400"/>
    </row>
    <row r="549" spans="1:10" s="415" customFormat="1">
      <c r="A549" s="400"/>
      <c r="B549" s="400" t="s">
        <v>7057</v>
      </c>
      <c r="C549" s="400" t="s">
        <v>7323</v>
      </c>
      <c r="D549" s="400" t="s">
        <v>7059</v>
      </c>
      <c r="E549" s="400"/>
      <c r="F549" s="400" t="str">
        <f t="shared" si="17"/>
        <v/>
      </c>
      <c r="G549" s="327">
        <v>555</v>
      </c>
      <c r="H549"/>
      <c r="I549" s="400"/>
      <c r="J549" s="400"/>
    </row>
    <row r="550" spans="1:10" s="415" customFormat="1">
      <c r="A550" s="406" t="e">
        <f>ROUND(#REF!,2)</f>
        <v>#REF!</v>
      </c>
      <c r="B550" s="400" t="s">
        <v>130</v>
      </c>
      <c r="C550" s="400" t="s">
        <v>7323</v>
      </c>
      <c r="D550" s="400" t="s">
        <v>7161</v>
      </c>
      <c r="E550" s="400" t="s">
        <v>400</v>
      </c>
      <c r="F550" s="400" t="str">
        <f t="shared" si="17"/>
        <v>0.00</v>
      </c>
      <c r="G550" s="327">
        <v>556</v>
      </c>
      <c r="H550"/>
      <c r="I550" s="400"/>
      <c r="J550" s="400"/>
    </row>
    <row r="551" spans="1:10" s="415" customFormat="1">
      <c r="A551" s="406" t="e">
        <f>ROUND(#REF!,2)</f>
        <v>#REF!</v>
      </c>
      <c r="B551" s="400" t="s">
        <v>130</v>
      </c>
      <c r="C551" s="400" t="s">
        <v>7323</v>
      </c>
      <c r="D551" s="400" t="s">
        <v>7162</v>
      </c>
      <c r="E551" s="400" t="s">
        <v>400</v>
      </c>
      <c r="F551" s="400" t="str">
        <f t="shared" si="17"/>
        <v>0.00</v>
      </c>
      <c r="G551" s="327">
        <v>557</v>
      </c>
      <c r="H551"/>
      <c r="I551" s="400"/>
      <c r="J551" s="400"/>
    </row>
    <row r="552" spans="1:10" s="415" customFormat="1">
      <c r="A552" s="406" t="e">
        <f>ROUND(#REF!,2)</f>
        <v>#REF!</v>
      </c>
      <c r="B552" s="400" t="s">
        <v>130</v>
      </c>
      <c r="C552" s="400" t="s">
        <v>7323</v>
      </c>
      <c r="D552" s="400" t="s">
        <v>7163</v>
      </c>
      <c r="E552" s="400" t="s">
        <v>400</v>
      </c>
      <c r="F552" s="400" t="str">
        <f t="shared" si="17"/>
        <v>0.00</v>
      </c>
      <c r="G552" s="327">
        <v>558</v>
      </c>
      <c r="H552"/>
      <c r="I552" s="400"/>
      <c r="J552" s="400"/>
    </row>
    <row r="553" spans="1:10" s="415" customFormat="1">
      <c r="A553" s="400"/>
      <c r="B553" s="400" t="s">
        <v>7057</v>
      </c>
      <c r="C553" s="400" t="s">
        <v>7324</v>
      </c>
      <c r="D553" s="400" t="s">
        <v>7059</v>
      </c>
      <c r="E553" s="400"/>
      <c r="F553" s="400" t="str">
        <f t="shared" si="17"/>
        <v/>
      </c>
      <c r="G553" s="327">
        <v>559</v>
      </c>
      <c r="H553"/>
      <c r="I553" s="400"/>
      <c r="J553" s="400"/>
    </row>
    <row r="554" spans="1:10" s="415" customFormat="1">
      <c r="A554" s="406" t="e">
        <f>ROUND(#REF!,2)</f>
        <v>#REF!</v>
      </c>
      <c r="B554" s="400" t="s">
        <v>130</v>
      </c>
      <c r="C554" s="400" t="s">
        <v>7324</v>
      </c>
      <c r="D554" s="400" t="s">
        <v>7161</v>
      </c>
      <c r="E554" s="400" t="s">
        <v>816</v>
      </c>
      <c r="F554" s="400" t="str">
        <f t="shared" si="17"/>
        <v>0.00</v>
      </c>
      <c r="G554" s="327">
        <v>560</v>
      </c>
      <c r="H554"/>
      <c r="I554" s="400"/>
      <c r="J554" s="400"/>
    </row>
    <row r="555" spans="1:10" s="415" customFormat="1">
      <c r="A555" s="406" t="e">
        <f>ROUND(#REF!,2)</f>
        <v>#REF!</v>
      </c>
      <c r="B555" s="400" t="s">
        <v>130</v>
      </c>
      <c r="C555" s="400" t="s">
        <v>7324</v>
      </c>
      <c r="D555" s="400" t="s">
        <v>7162</v>
      </c>
      <c r="E555" s="400" t="s">
        <v>816</v>
      </c>
      <c r="F555" s="400" t="str">
        <f t="shared" si="17"/>
        <v>0.00</v>
      </c>
      <c r="G555" s="327">
        <v>561</v>
      </c>
      <c r="H555"/>
      <c r="I555" s="400"/>
      <c r="J555" s="400"/>
    </row>
    <row r="556" spans="1:10" s="415" customFormat="1">
      <c r="A556" s="406" t="e">
        <f>ROUND(#REF!,2)</f>
        <v>#REF!</v>
      </c>
      <c r="B556" s="400" t="s">
        <v>130</v>
      </c>
      <c r="C556" s="400" t="s">
        <v>7324</v>
      </c>
      <c r="D556" s="400" t="s">
        <v>7163</v>
      </c>
      <c r="E556" s="400" t="s">
        <v>816</v>
      </c>
      <c r="F556" s="400" t="str">
        <f t="shared" si="17"/>
        <v>0.00</v>
      </c>
      <c r="G556" s="327">
        <v>562</v>
      </c>
      <c r="H556"/>
      <c r="I556" s="400"/>
      <c r="J556" s="400"/>
    </row>
    <row r="557" spans="1:10" s="415" customFormat="1">
      <c r="A557" s="400"/>
      <c r="B557" s="400" t="s">
        <v>7057</v>
      </c>
      <c r="C557" s="400" t="s">
        <v>7325</v>
      </c>
      <c r="D557" s="400" t="s">
        <v>7059</v>
      </c>
      <c r="E557" s="400"/>
      <c r="F557" s="400" t="str">
        <f t="shared" si="17"/>
        <v/>
      </c>
      <c r="G557" s="327">
        <v>563</v>
      </c>
      <c r="H557"/>
      <c r="I557" s="400"/>
      <c r="J557" s="400"/>
    </row>
    <row r="558" spans="1:10" s="415" customFormat="1">
      <c r="A558" s="400"/>
      <c r="B558" s="400" t="s">
        <v>7057</v>
      </c>
      <c r="C558" s="400" t="s">
        <v>7326</v>
      </c>
      <c r="D558" s="400" t="s">
        <v>7059</v>
      </c>
      <c r="E558" s="400"/>
      <c r="F558" s="400" t="str">
        <f t="shared" si="17"/>
        <v/>
      </c>
      <c r="G558" s="327">
        <v>564</v>
      </c>
      <c r="H558"/>
      <c r="I558" s="400"/>
      <c r="J558" s="400"/>
    </row>
    <row r="559" spans="1:10" s="415" customFormat="1">
      <c r="A559" s="406" t="e">
        <f>ROUND(#REF!,2)</f>
        <v>#REF!</v>
      </c>
      <c r="B559" s="400" t="s">
        <v>130</v>
      </c>
      <c r="C559" s="400" t="s">
        <v>7326</v>
      </c>
      <c r="D559" s="400" t="s">
        <v>7161</v>
      </c>
      <c r="E559" s="400" t="s">
        <v>817</v>
      </c>
      <c r="F559" s="400" t="str">
        <f t="shared" si="17"/>
        <v>0.00</v>
      </c>
      <c r="G559" s="327">
        <v>565</v>
      </c>
      <c r="H559"/>
      <c r="I559" s="400"/>
      <c r="J559" s="400"/>
    </row>
    <row r="560" spans="1:10" s="415" customFormat="1">
      <c r="A560" s="406" t="e">
        <f>ROUND(#REF!,2)</f>
        <v>#REF!</v>
      </c>
      <c r="B560" s="400" t="s">
        <v>130</v>
      </c>
      <c r="C560" s="400" t="s">
        <v>7326</v>
      </c>
      <c r="D560" s="400" t="s">
        <v>7162</v>
      </c>
      <c r="E560" s="400" t="s">
        <v>817</v>
      </c>
      <c r="F560" s="400" t="str">
        <f t="shared" si="17"/>
        <v>0.00</v>
      </c>
      <c r="G560" s="327">
        <v>566</v>
      </c>
      <c r="H560"/>
      <c r="I560" s="400"/>
      <c r="J560" s="400"/>
    </row>
    <row r="561" spans="1:10" s="415" customFormat="1">
      <c r="A561" s="406" t="e">
        <f>ROUND(#REF!,2)</f>
        <v>#REF!</v>
      </c>
      <c r="B561" s="400" t="s">
        <v>130</v>
      </c>
      <c r="C561" s="400" t="s">
        <v>7326</v>
      </c>
      <c r="D561" s="400" t="s">
        <v>7163</v>
      </c>
      <c r="E561" s="400" t="s">
        <v>817</v>
      </c>
      <c r="F561" s="400" t="str">
        <f t="shared" si="17"/>
        <v>0.00</v>
      </c>
      <c r="G561" s="327">
        <v>567</v>
      </c>
      <c r="H561"/>
      <c r="I561" s="400"/>
      <c r="J561" s="400"/>
    </row>
    <row r="562" spans="1:10" s="415" customFormat="1">
      <c r="A562" s="400"/>
      <c r="B562" s="400" t="s">
        <v>7057</v>
      </c>
      <c r="C562" s="400" t="s">
        <v>7327</v>
      </c>
      <c r="D562" s="400" t="s">
        <v>7059</v>
      </c>
      <c r="E562" s="400"/>
      <c r="F562" s="400" t="str">
        <f t="shared" si="17"/>
        <v/>
      </c>
      <c r="G562" s="327">
        <v>568</v>
      </c>
      <c r="H562"/>
      <c r="I562" s="400"/>
      <c r="J562" s="400"/>
    </row>
    <row r="563" spans="1:10" s="415" customFormat="1">
      <c r="A563" s="400"/>
      <c r="B563" s="400" t="s">
        <v>7057</v>
      </c>
      <c r="C563" s="400" t="s">
        <v>7328</v>
      </c>
      <c r="D563" s="400" t="s">
        <v>7059</v>
      </c>
      <c r="E563" s="400"/>
      <c r="F563" s="400" t="str">
        <f t="shared" si="17"/>
        <v/>
      </c>
      <c r="G563" s="327">
        <v>569</v>
      </c>
      <c r="H563"/>
      <c r="I563" s="400"/>
      <c r="J563" s="400"/>
    </row>
    <row r="564" spans="1:10" s="415" customFormat="1">
      <c r="A564" s="406" t="e">
        <f>ROUND(#REF!,2)</f>
        <v>#REF!</v>
      </c>
      <c r="B564" s="400" t="s">
        <v>130</v>
      </c>
      <c r="C564" s="400" t="s">
        <v>7328</v>
      </c>
      <c r="D564" s="400" t="s">
        <v>7161</v>
      </c>
      <c r="E564" s="400" t="s">
        <v>818</v>
      </c>
      <c r="F564" s="400" t="str">
        <f t="shared" si="17"/>
        <v>0.00</v>
      </c>
      <c r="G564" s="327">
        <v>570</v>
      </c>
      <c r="H564"/>
      <c r="I564" s="400"/>
      <c r="J564" s="400"/>
    </row>
    <row r="565" spans="1:10" s="415" customFormat="1">
      <c r="A565" s="406" t="e">
        <f>ROUND(#REF!,2)</f>
        <v>#REF!</v>
      </c>
      <c r="B565" s="400" t="s">
        <v>130</v>
      </c>
      <c r="C565" s="400" t="s">
        <v>7328</v>
      </c>
      <c r="D565" s="400" t="s">
        <v>7162</v>
      </c>
      <c r="E565" s="400" t="s">
        <v>818</v>
      </c>
      <c r="F565" s="400" t="str">
        <f t="shared" si="17"/>
        <v>0.00</v>
      </c>
      <c r="G565" s="327">
        <v>571</v>
      </c>
      <c r="H565"/>
      <c r="I565" s="400"/>
      <c r="J565" s="400"/>
    </row>
    <row r="566" spans="1:10" s="415" customFormat="1">
      <c r="A566" s="406" t="e">
        <f>ROUND(#REF!,2)</f>
        <v>#REF!</v>
      </c>
      <c r="B566" s="400" t="s">
        <v>130</v>
      </c>
      <c r="C566" s="400" t="s">
        <v>7328</v>
      </c>
      <c r="D566" s="400" t="s">
        <v>7163</v>
      </c>
      <c r="E566" s="400" t="s">
        <v>818</v>
      </c>
      <c r="F566" s="400" t="str">
        <f t="shared" si="17"/>
        <v>0.00</v>
      </c>
      <c r="G566" s="327">
        <v>572</v>
      </c>
      <c r="H566"/>
      <c r="I566" s="400"/>
      <c r="J566" s="400"/>
    </row>
    <row r="567" spans="1:10" s="415" customFormat="1">
      <c r="A567" s="400"/>
      <c r="B567" s="400" t="s">
        <v>7057</v>
      </c>
      <c r="C567" s="400" t="s">
        <v>7329</v>
      </c>
      <c r="D567" s="400" t="s">
        <v>7059</v>
      </c>
      <c r="E567" s="400"/>
      <c r="F567" s="400" t="str">
        <f t="shared" si="17"/>
        <v/>
      </c>
      <c r="G567" s="327">
        <v>573</v>
      </c>
      <c r="H567"/>
      <c r="I567" s="400"/>
      <c r="J567" s="400"/>
    </row>
    <row r="568" spans="1:10" s="415" customFormat="1">
      <c r="A568" s="400"/>
      <c r="B568" s="400" t="s">
        <v>7057</v>
      </c>
      <c r="C568" s="400" t="s">
        <v>7330</v>
      </c>
      <c r="D568" s="400" t="s">
        <v>7059</v>
      </c>
      <c r="E568" s="400"/>
      <c r="F568" s="400" t="str">
        <f t="shared" si="17"/>
        <v/>
      </c>
      <c r="G568" s="327">
        <v>574</v>
      </c>
      <c r="H568"/>
      <c r="I568" s="400"/>
      <c r="J568" s="400"/>
    </row>
    <row r="569" spans="1:10" s="415" customFormat="1">
      <c r="A569" s="400"/>
      <c r="B569" s="400" t="s">
        <v>7057</v>
      </c>
      <c r="C569" s="400" t="s">
        <v>7331</v>
      </c>
      <c r="D569" s="400" t="s">
        <v>7059</v>
      </c>
      <c r="E569" s="400"/>
      <c r="F569" s="400" t="str">
        <f t="shared" si="17"/>
        <v/>
      </c>
      <c r="G569" s="327">
        <v>575</v>
      </c>
      <c r="H569"/>
      <c r="I569" s="400"/>
      <c r="J569" s="400"/>
    </row>
    <row r="570" spans="1:10" s="415" customFormat="1">
      <c r="A570" s="400"/>
      <c r="B570" s="400" t="s">
        <v>7057</v>
      </c>
      <c r="C570" s="400" t="s">
        <v>7332</v>
      </c>
      <c r="D570" s="400" t="s">
        <v>7059</v>
      </c>
      <c r="E570" s="400"/>
      <c r="F570" s="400" t="str">
        <f t="shared" si="17"/>
        <v/>
      </c>
      <c r="G570" s="327">
        <v>576</v>
      </c>
      <c r="H570"/>
      <c r="I570" s="400"/>
      <c r="J570" s="400"/>
    </row>
    <row r="571" spans="1:10" s="415" customFormat="1">
      <c r="A571" s="406" t="e">
        <f>ROUND(#REF!,2)</f>
        <v>#REF!</v>
      </c>
      <c r="B571" s="400" t="s">
        <v>130</v>
      </c>
      <c r="C571" s="400" t="s">
        <v>7332</v>
      </c>
      <c r="D571" s="400" t="s">
        <v>7161</v>
      </c>
      <c r="E571" s="400" t="s">
        <v>830</v>
      </c>
      <c r="F571" s="400" t="str">
        <f t="shared" si="17"/>
        <v>0.00</v>
      </c>
      <c r="G571" s="327">
        <v>577</v>
      </c>
      <c r="H571"/>
      <c r="I571" s="400"/>
      <c r="J571" s="400"/>
    </row>
    <row r="572" spans="1:10" s="415" customFormat="1">
      <c r="A572" s="406" t="e">
        <f>ROUND(#REF!,2)</f>
        <v>#REF!</v>
      </c>
      <c r="B572" s="400" t="s">
        <v>130</v>
      </c>
      <c r="C572" s="400" t="s">
        <v>7332</v>
      </c>
      <c r="D572" s="400" t="s">
        <v>7162</v>
      </c>
      <c r="E572" s="400" t="s">
        <v>830</v>
      </c>
      <c r="F572" s="400" t="str">
        <f t="shared" si="17"/>
        <v>0.00</v>
      </c>
      <c r="G572" s="327">
        <v>578</v>
      </c>
      <c r="H572"/>
      <c r="I572" s="400"/>
      <c r="J572" s="400"/>
    </row>
    <row r="573" spans="1:10" s="415" customFormat="1">
      <c r="A573" s="406" t="e">
        <f>ROUND(#REF!,2)</f>
        <v>#REF!</v>
      </c>
      <c r="B573" s="400" t="s">
        <v>130</v>
      </c>
      <c r="C573" s="400" t="s">
        <v>7332</v>
      </c>
      <c r="D573" s="400" t="s">
        <v>7163</v>
      </c>
      <c r="E573" s="400" t="s">
        <v>830</v>
      </c>
      <c r="F573" s="400" t="str">
        <f t="shared" si="17"/>
        <v>0.00</v>
      </c>
      <c r="G573" s="327">
        <v>579</v>
      </c>
      <c r="H573"/>
      <c r="I573" s="400"/>
      <c r="J573" s="400"/>
    </row>
    <row r="574" spans="1:10" s="415" customFormat="1">
      <c r="A574" s="400"/>
      <c r="B574" s="400" t="s">
        <v>7057</v>
      </c>
      <c r="C574" s="400" t="s">
        <v>7333</v>
      </c>
      <c r="D574" s="400" t="s">
        <v>7059</v>
      </c>
      <c r="E574" s="400"/>
      <c r="F574" s="400" t="str">
        <f t="shared" si="17"/>
        <v/>
      </c>
      <c r="G574" s="327">
        <v>580</v>
      </c>
      <c r="H574"/>
      <c r="I574" s="400"/>
      <c r="J574" s="400"/>
    </row>
    <row r="575" spans="1:10" s="415" customFormat="1">
      <c r="A575" s="400"/>
      <c r="B575" s="400" t="s">
        <v>7057</v>
      </c>
      <c r="C575" s="400" t="s">
        <v>7334</v>
      </c>
      <c r="D575" s="400" t="s">
        <v>7059</v>
      </c>
      <c r="E575" s="400"/>
      <c r="F575" s="400" t="str">
        <f t="shared" si="17"/>
        <v/>
      </c>
      <c r="G575" s="327">
        <v>581</v>
      </c>
      <c r="H575"/>
      <c r="I575" s="400"/>
      <c r="J575" s="400"/>
    </row>
    <row r="576" spans="1:10" s="415" customFormat="1">
      <c r="A576" s="400"/>
      <c r="B576" s="400" t="s">
        <v>7057</v>
      </c>
      <c r="C576" s="400" t="s">
        <v>7335</v>
      </c>
      <c r="D576" s="400" t="s">
        <v>7059</v>
      </c>
      <c r="E576" s="400"/>
      <c r="F576" s="400" t="str">
        <f t="shared" si="17"/>
        <v/>
      </c>
      <c r="G576" s="327">
        <v>582</v>
      </c>
      <c r="H576"/>
      <c r="I576" s="400"/>
      <c r="J576" s="400"/>
    </row>
    <row r="577" spans="1:10" s="415" customFormat="1">
      <c r="A577" s="406" t="e">
        <f>ROUND(#REF!,2)</f>
        <v>#REF!</v>
      </c>
      <c r="B577" s="400" t="s">
        <v>130</v>
      </c>
      <c r="C577" s="400" t="s">
        <v>7335</v>
      </c>
      <c r="D577" s="400" t="s">
        <v>7161</v>
      </c>
      <c r="E577" s="400" t="s">
        <v>831</v>
      </c>
      <c r="F577" s="400" t="str">
        <f t="shared" si="17"/>
        <v>0.00</v>
      </c>
      <c r="G577" s="327">
        <v>583</v>
      </c>
      <c r="H577"/>
      <c r="I577" s="400"/>
      <c r="J577" s="400"/>
    </row>
    <row r="578" spans="1:10" s="415" customFormat="1">
      <c r="A578" s="406" t="e">
        <f>ROUND(#REF!,2)</f>
        <v>#REF!</v>
      </c>
      <c r="B578" s="400" t="s">
        <v>130</v>
      </c>
      <c r="C578" s="400" t="s">
        <v>7335</v>
      </c>
      <c r="D578" s="400" t="s">
        <v>7162</v>
      </c>
      <c r="E578" s="400" t="s">
        <v>831</v>
      </c>
      <c r="F578" s="400" t="str">
        <f t="shared" ref="F578:F641" si="18">IFERROR(IF(B578="Parent","",IF(B578="Data",TEXT(A578,"rrrr-mm-dd"),IF(B578="kwota",IFERROR(REPLACE(A578,SEARCH(",",A578),1,"."),A578),IF(A578="","",IF(A578="",IF(AND(B578="Kwota",E578&lt;&gt;0),A578,""),A578))))),"0.00")</f>
        <v>0.00</v>
      </c>
      <c r="G578" s="327">
        <v>584</v>
      </c>
      <c r="H578"/>
      <c r="I578" s="400"/>
      <c r="J578" s="400"/>
    </row>
    <row r="579" spans="1:10" s="415" customFormat="1">
      <c r="A579" s="406" t="e">
        <f>ROUND(#REF!,2)</f>
        <v>#REF!</v>
      </c>
      <c r="B579" s="400" t="s">
        <v>130</v>
      </c>
      <c r="C579" s="400" t="s">
        <v>7335</v>
      </c>
      <c r="D579" s="400" t="s">
        <v>7163</v>
      </c>
      <c r="E579" s="400" t="s">
        <v>831</v>
      </c>
      <c r="F579" s="400" t="str">
        <f t="shared" si="18"/>
        <v>0.00</v>
      </c>
      <c r="G579" s="327">
        <v>585</v>
      </c>
      <c r="H579"/>
      <c r="I579" s="400"/>
      <c r="J579" s="400"/>
    </row>
    <row r="580" spans="1:10" s="415" customFormat="1">
      <c r="A580" s="400"/>
      <c r="B580" s="400" t="s">
        <v>7057</v>
      </c>
      <c r="C580" s="400" t="s">
        <v>7336</v>
      </c>
      <c r="D580" s="400" t="s">
        <v>7059</v>
      </c>
      <c r="E580" s="400"/>
      <c r="F580" s="400" t="str">
        <f t="shared" si="18"/>
        <v/>
      </c>
      <c r="G580" s="327">
        <v>586</v>
      </c>
      <c r="H580"/>
      <c r="I580" s="400"/>
      <c r="J580" s="400"/>
    </row>
    <row r="581" spans="1:10">
      <c r="B581" s="400" t="s">
        <v>7057</v>
      </c>
      <c r="C581" s="400" t="s">
        <v>7337</v>
      </c>
      <c r="D581" s="400" t="s">
        <v>7059</v>
      </c>
      <c r="F581" s="400" t="str">
        <f t="shared" si="18"/>
        <v/>
      </c>
      <c r="G581" s="327">
        <v>587</v>
      </c>
    </row>
    <row r="582" spans="1:10">
      <c r="B582" s="400" t="s">
        <v>7057</v>
      </c>
      <c r="C582" s="400" t="s">
        <v>7338</v>
      </c>
      <c r="D582" s="400" t="s">
        <v>7059</v>
      </c>
      <c r="F582" s="400" t="str">
        <f t="shared" si="18"/>
        <v/>
      </c>
      <c r="G582" s="327">
        <v>588</v>
      </c>
    </row>
    <row r="583" spans="1:10">
      <c r="A583" s="406" t="e">
        <f>ROUND(#REF!,2)</f>
        <v>#REF!</v>
      </c>
      <c r="B583" s="400" t="s">
        <v>130</v>
      </c>
      <c r="C583" s="400" t="s">
        <v>7338</v>
      </c>
      <c r="D583" s="400" t="s">
        <v>7161</v>
      </c>
      <c r="E583" s="400" t="s">
        <v>7339</v>
      </c>
      <c r="F583" s="400" t="str">
        <f t="shared" si="18"/>
        <v>0.00</v>
      </c>
      <c r="G583" s="327">
        <v>589</v>
      </c>
    </row>
    <row r="584" spans="1:10">
      <c r="A584" s="406" t="e">
        <f>ROUND(#REF!,2)</f>
        <v>#REF!</v>
      </c>
      <c r="B584" s="400" t="s">
        <v>130</v>
      </c>
      <c r="C584" s="400" t="s">
        <v>7338</v>
      </c>
      <c r="D584" s="400" t="s">
        <v>7162</v>
      </c>
      <c r="E584" s="400" t="s">
        <v>7339</v>
      </c>
      <c r="F584" s="400" t="str">
        <f t="shared" si="18"/>
        <v>0.00</v>
      </c>
      <c r="G584" s="327">
        <v>590</v>
      </c>
    </row>
    <row r="585" spans="1:10">
      <c r="A585" s="406" t="e">
        <f>ROUND(#REF!,2)</f>
        <v>#REF!</v>
      </c>
      <c r="B585" s="400" t="s">
        <v>130</v>
      </c>
      <c r="C585" s="400" t="s">
        <v>7338</v>
      </c>
      <c r="D585" s="400" t="s">
        <v>7163</v>
      </c>
      <c r="E585" s="400" t="s">
        <v>7339</v>
      </c>
      <c r="F585" s="400" t="str">
        <f t="shared" si="18"/>
        <v>0.00</v>
      </c>
      <c r="G585" s="327">
        <v>591</v>
      </c>
    </row>
    <row r="586" spans="1:10">
      <c r="B586" s="400" t="s">
        <v>7057</v>
      </c>
      <c r="C586" s="400" t="s">
        <v>7340</v>
      </c>
      <c r="D586" s="400" t="s">
        <v>7059</v>
      </c>
      <c r="F586" s="400" t="str">
        <f t="shared" si="18"/>
        <v/>
      </c>
      <c r="G586" s="327">
        <v>592</v>
      </c>
    </row>
    <row r="587" spans="1:10">
      <c r="B587" s="400" t="s">
        <v>7057</v>
      </c>
      <c r="C587" s="400" t="s">
        <v>7341</v>
      </c>
      <c r="D587" s="400" t="s">
        <v>7059</v>
      </c>
      <c r="F587" s="400" t="str">
        <f t="shared" si="18"/>
        <v/>
      </c>
      <c r="G587" s="327">
        <v>593</v>
      </c>
    </row>
    <row r="588" spans="1:10">
      <c r="A588" s="406" t="e">
        <f>ROUND(#REF!,2)</f>
        <v>#REF!</v>
      </c>
      <c r="B588" s="400" t="s">
        <v>130</v>
      </c>
      <c r="C588" s="400" t="s">
        <v>7341</v>
      </c>
      <c r="D588" s="400" t="s">
        <v>7161</v>
      </c>
      <c r="E588" s="400" t="s">
        <v>7342</v>
      </c>
      <c r="F588" s="400" t="str">
        <f t="shared" si="18"/>
        <v>0.00</v>
      </c>
      <c r="G588" s="327">
        <v>594</v>
      </c>
    </row>
    <row r="589" spans="1:10">
      <c r="A589" s="406" t="e">
        <f>ROUND(#REF!,2)</f>
        <v>#REF!</v>
      </c>
      <c r="B589" s="400" t="s">
        <v>130</v>
      </c>
      <c r="C589" s="400" t="s">
        <v>7341</v>
      </c>
      <c r="D589" s="400" t="s">
        <v>7162</v>
      </c>
      <c r="E589" s="400" t="s">
        <v>7342</v>
      </c>
      <c r="F589" s="400" t="str">
        <f t="shared" si="18"/>
        <v>0.00</v>
      </c>
      <c r="G589" s="327">
        <v>595</v>
      </c>
    </row>
    <row r="590" spans="1:10">
      <c r="A590" s="406" t="e">
        <f>ROUND(#REF!,2)</f>
        <v>#REF!</v>
      </c>
      <c r="B590" s="400" t="s">
        <v>130</v>
      </c>
      <c r="C590" s="400" t="s">
        <v>7341</v>
      </c>
      <c r="D590" s="400" t="s">
        <v>7163</v>
      </c>
      <c r="E590" s="400" t="s">
        <v>7342</v>
      </c>
      <c r="F590" s="400" t="str">
        <f t="shared" si="18"/>
        <v>0.00</v>
      </c>
      <c r="G590" s="327">
        <v>596</v>
      </c>
    </row>
    <row r="591" spans="1:10">
      <c r="B591" s="400" t="s">
        <v>7057</v>
      </c>
      <c r="C591" s="400" t="s">
        <v>7343</v>
      </c>
      <c r="D591" s="400" t="s">
        <v>7059</v>
      </c>
      <c r="F591" s="400" t="str">
        <f t="shared" si="18"/>
        <v/>
      </c>
      <c r="G591" s="327">
        <v>597</v>
      </c>
    </row>
    <row r="592" spans="1:10">
      <c r="B592" s="400" t="s">
        <v>7057</v>
      </c>
      <c r="C592" s="400" t="s">
        <v>7344</v>
      </c>
      <c r="D592" s="400" t="s">
        <v>7059</v>
      </c>
      <c r="F592" s="400" t="str">
        <f t="shared" si="18"/>
        <v/>
      </c>
      <c r="G592" s="327">
        <v>598</v>
      </c>
    </row>
    <row r="593" spans="1:10">
      <c r="B593" s="400" t="s">
        <v>7057</v>
      </c>
      <c r="C593" s="400" t="s">
        <v>7345</v>
      </c>
      <c r="D593" s="400" t="s">
        <v>7059</v>
      </c>
      <c r="F593" s="400" t="str">
        <f t="shared" si="18"/>
        <v/>
      </c>
      <c r="G593" s="327">
        <v>599</v>
      </c>
    </row>
    <row r="594" spans="1:10">
      <c r="A594" s="406" t="e">
        <f>ROUND(#REF!,2)</f>
        <v>#REF!</v>
      </c>
      <c r="B594" s="400" t="s">
        <v>130</v>
      </c>
      <c r="C594" s="400" t="s">
        <v>7345</v>
      </c>
      <c r="D594" s="400" t="s">
        <v>7161</v>
      </c>
      <c r="E594" s="400" t="s">
        <v>2427</v>
      </c>
      <c r="F594" s="400" t="str">
        <f t="shared" si="18"/>
        <v>0.00</v>
      </c>
      <c r="G594" s="327">
        <v>600</v>
      </c>
    </row>
    <row r="595" spans="1:10">
      <c r="A595" s="406" t="e">
        <f>ROUND(#REF!,2)</f>
        <v>#REF!</v>
      </c>
      <c r="B595" s="400" t="s">
        <v>130</v>
      </c>
      <c r="C595" s="400" t="s">
        <v>7345</v>
      </c>
      <c r="D595" s="400" t="s">
        <v>7162</v>
      </c>
      <c r="E595" s="400" t="s">
        <v>2427</v>
      </c>
      <c r="F595" s="400" t="str">
        <f t="shared" si="18"/>
        <v>0.00</v>
      </c>
      <c r="G595" s="327">
        <v>601</v>
      </c>
    </row>
    <row r="596" spans="1:10">
      <c r="A596" s="406" t="e">
        <f>ROUND(#REF!,2)</f>
        <v>#REF!</v>
      </c>
      <c r="B596" s="400" t="s">
        <v>130</v>
      </c>
      <c r="C596" s="400" t="s">
        <v>7345</v>
      </c>
      <c r="D596" s="400" t="s">
        <v>7163</v>
      </c>
      <c r="E596" s="400" t="s">
        <v>2427</v>
      </c>
      <c r="F596" s="400" t="str">
        <f t="shared" si="18"/>
        <v>0.00</v>
      </c>
      <c r="G596" s="327">
        <v>602</v>
      </c>
    </row>
    <row r="597" spans="1:10" s="415" customFormat="1">
      <c r="A597" s="400"/>
      <c r="B597" s="400" t="s">
        <v>7057</v>
      </c>
      <c r="C597" s="400" t="s">
        <v>7346</v>
      </c>
      <c r="D597" s="400" t="s">
        <v>7059</v>
      </c>
      <c r="E597" s="400"/>
      <c r="F597" s="400" t="str">
        <f t="shared" si="18"/>
        <v/>
      </c>
      <c r="G597" s="327">
        <v>603</v>
      </c>
      <c r="H597"/>
      <c r="I597" s="400"/>
      <c r="J597" s="400"/>
    </row>
    <row r="598" spans="1:10" s="415" customFormat="1">
      <c r="A598" s="406" t="e">
        <f>ROUND(#REF!,2)</f>
        <v>#REF!</v>
      </c>
      <c r="B598" s="400" t="s">
        <v>130</v>
      </c>
      <c r="C598" s="400" t="s">
        <v>7346</v>
      </c>
      <c r="D598" s="400" t="s">
        <v>7161</v>
      </c>
      <c r="E598" s="400" t="s">
        <v>5713</v>
      </c>
      <c r="F598" s="400" t="str">
        <f t="shared" si="18"/>
        <v>0.00</v>
      </c>
      <c r="G598" s="327">
        <v>604</v>
      </c>
      <c r="H598"/>
      <c r="I598" s="400"/>
      <c r="J598" s="400"/>
    </row>
    <row r="599" spans="1:10" s="415" customFormat="1">
      <c r="A599" s="406" t="e">
        <f>ROUND(#REF!,2)</f>
        <v>#REF!</v>
      </c>
      <c r="B599" s="400" t="s">
        <v>130</v>
      </c>
      <c r="C599" s="400" t="s">
        <v>7346</v>
      </c>
      <c r="D599" s="400" t="s">
        <v>7162</v>
      </c>
      <c r="E599" s="400" t="s">
        <v>5713</v>
      </c>
      <c r="F599" s="400" t="str">
        <f t="shared" si="18"/>
        <v>0.00</v>
      </c>
      <c r="G599" s="327">
        <v>605</v>
      </c>
      <c r="H599"/>
      <c r="I599" s="400"/>
      <c r="J599" s="400"/>
    </row>
    <row r="600" spans="1:10" s="415" customFormat="1">
      <c r="A600" s="406" t="e">
        <f>ROUND(#REF!,2)</f>
        <v>#REF!</v>
      </c>
      <c r="B600" s="400" t="s">
        <v>130</v>
      </c>
      <c r="C600" s="400" t="s">
        <v>7346</v>
      </c>
      <c r="D600" s="400" t="s">
        <v>7163</v>
      </c>
      <c r="E600" s="400" t="s">
        <v>5713</v>
      </c>
      <c r="F600" s="400" t="str">
        <f t="shared" si="18"/>
        <v>0.00</v>
      </c>
      <c r="G600" s="327">
        <v>606</v>
      </c>
      <c r="H600"/>
      <c r="I600" s="400"/>
      <c r="J600" s="400"/>
    </row>
    <row r="601" spans="1:10" s="415" customFormat="1">
      <c r="A601" s="400"/>
      <c r="B601" s="400" t="s">
        <v>7057</v>
      </c>
      <c r="C601" s="400" t="s">
        <v>7347</v>
      </c>
      <c r="D601" s="400" t="s">
        <v>7059</v>
      </c>
      <c r="E601" s="400"/>
      <c r="F601" s="400" t="str">
        <f t="shared" si="18"/>
        <v/>
      </c>
      <c r="G601" s="327">
        <v>607</v>
      </c>
      <c r="H601"/>
      <c r="I601" s="400"/>
      <c r="J601" s="400"/>
    </row>
    <row r="602" spans="1:10" s="415" customFormat="1">
      <c r="A602" s="406" t="e">
        <f>ROUND(#REF!,2)</f>
        <v>#REF!</v>
      </c>
      <c r="B602" s="400" t="s">
        <v>130</v>
      </c>
      <c r="C602" s="400" t="s">
        <v>7347</v>
      </c>
      <c r="D602" s="400" t="s">
        <v>7161</v>
      </c>
      <c r="E602" s="400" t="s">
        <v>5714</v>
      </c>
      <c r="F602" s="400" t="str">
        <f t="shared" si="18"/>
        <v>0.00</v>
      </c>
      <c r="G602" s="327">
        <v>608</v>
      </c>
      <c r="H602"/>
      <c r="I602" s="400"/>
      <c r="J602" s="400"/>
    </row>
    <row r="603" spans="1:10" s="415" customFormat="1">
      <c r="A603" s="406" t="e">
        <f>ROUND(#REF!,2)</f>
        <v>#REF!</v>
      </c>
      <c r="B603" s="400" t="s">
        <v>130</v>
      </c>
      <c r="C603" s="400" t="s">
        <v>7347</v>
      </c>
      <c r="D603" s="400" t="s">
        <v>7162</v>
      </c>
      <c r="E603" s="400" t="s">
        <v>5714</v>
      </c>
      <c r="F603" s="400" t="str">
        <f t="shared" si="18"/>
        <v>0.00</v>
      </c>
      <c r="G603" s="327">
        <v>609</v>
      </c>
      <c r="H603"/>
      <c r="I603" s="400"/>
      <c r="J603" s="400"/>
    </row>
    <row r="604" spans="1:10" s="415" customFormat="1">
      <c r="A604" s="406" t="e">
        <f>ROUND(#REF!,2)</f>
        <v>#REF!</v>
      </c>
      <c r="B604" s="400" t="s">
        <v>130</v>
      </c>
      <c r="C604" s="400" t="s">
        <v>7347</v>
      </c>
      <c r="D604" s="400" t="s">
        <v>7163</v>
      </c>
      <c r="E604" s="400" t="s">
        <v>5714</v>
      </c>
      <c r="F604" s="400" t="str">
        <f t="shared" si="18"/>
        <v>0.00</v>
      </c>
      <c r="G604" s="327">
        <v>610</v>
      </c>
      <c r="H604"/>
      <c r="I604" s="400"/>
      <c r="J604" s="400"/>
    </row>
    <row r="605" spans="1:10" s="415" customFormat="1">
      <c r="A605" s="400"/>
      <c r="B605" s="400" t="s">
        <v>7057</v>
      </c>
      <c r="C605" s="400" t="s">
        <v>7348</v>
      </c>
      <c r="D605" s="400" t="s">
        <v>7059</v>
      </c>
      <c r="E605" s="400"/>
      <c r="F605" s="400" t="str">
        <f t="shared" si="18"/>
        <v/>
      </c>
      <c r="G605" s="327">
        <v>611</v>
      </c>
      <c r="H605"/>
      <c r="I605" s="400"/>
      <c r="J605" s="400"/>
    </row>
    <row r="606" spans="1:10" s="415" customFormat="1">
      <c r="A606" s="400"/>
      <c r="B606" s="400" t="s">
        <v>7057</v>
      </c>
      <c r="C606" s="400" t="s">
        <v>7349</v>
      </c>
      <c r="D606" s="400" t="s">
        <v>7059</v>
      </c>
      <c r="E606" s="400"/>
      <c r="F606" s="400" t="str">
        <f t="shared" si="18"/>
        <v/>
      </c>
      <c r="G606" s="327">
        <v>612</v>
      </c>
      <c r="H606"/>
      <c r="I606" s="400"/>
      <c r="J606" s="400"/>
    </row>
    <row r="607" spans="1:10" s="415" customFormat="1">
      <c r="A607" s="406" t="e">
        <f>ROUND(#REF!,2)</f>
        <v>#REF!</v>
      </c>
      <c r="B607" s="400" t="s">
        <v>130</v>
      </c>
      <c r="C607" s="400" t="s">
        <v>7349</v>
      </c>
      <c r="D607" s="400" t="s">
        <v>7161</v>
      </c>
      <c r="E607" s="400" t="s">
        <v>5715</v>
      </c>
      <c r="F607" s="400" t="str">
        <f t="shared" si="18"/>
        <v>0.00</v>
      </c>
      <c r="G607" s="327">
        <v>613</v>
      </c>
      <c r="H607"/>
      <c r="I607" s="400"/>
      <c r="J607" s="400"/>
    </row>
    <row r="608" spans="1:10" s="415" customFormat="1">
      <c r="A608" s="406" t="e">
        <f>ROUND(#REF!,2)</f>
        <v>#REF!</v>
      </c>
      <c r="B608" s="400" t="s">
        <v>130</v>
      </c>
      <c r="C608" s="400" t="s">
        <v>7349</v>
      </c>
      <c r="D608" s="400" t="s">
        <v>7162</v>
      </c>
      <c r="E608" s="400" t="s">
        <v>5715</v>
      </c>
      <c r="F608" s="400" t="str">
        <f t="shared" si="18"/>
        <v>0.00</v>
      </c>
      <c r="G608" s="327">
        <v>614</v>
      </c>
      <c r="H608"/>
      <c r="I608" s="400"/>
      <c r="J608" s="400"/>
    </row>
    <row r="609" spans="1:10" s="415" customFormat="1">
      <c r="A609" s="406" t="e">
        <f>ROUND(#REF!,2)</f>
        <v>#REF!</v>
      </c>
      <c r="B609" s="400" t="s">
        <v>130</v>
      </c>
      <c r="C609" s="400" t="s">
        <v>7349</v>
      </c>
      <c r="D609" s="400" t="s">
        <v>7163</v>
      </c>
      <c r="E609" s="400" t="s">
        <v>5715</v>
      </c>
      <c r="F609" s="400" t="str">
        <f t="shared" si="18"/>
        <v>0.00</v>
      </c>
      <c r="G609" s="327">
        <v>615</v>
      </c>
      <c r="H609"/>
      <c r="I609" s="400"/>
      <c r="J609" s="400"/>
    </row>
    <row r="610" spans="1:10" s="415" customFormat="1">
      <c r="A610" s="400"/>
      <c r="B610" s="400" t="s">
        <v>7057</v>
      </c>
      <c r="C610" s="400" t="s">
        <v>7350</v>
      </c>
      <c r="D610" s="400" t="s">
        <v>7059</v>
      </c>
      <c r="E610" s="400"/>
      <c r="F610" s="400" t="str">
        <f t="shared" si="18"/>
        <v/>
      </c>
      <c r="G610" s="327">
        <v>616</v>
      </c>
      <c r="H610"/>
      <c r="I610" s="400"/>
      <c r="J610" s="400"/>
    </row>
    <row r="611" spans="1:10" s="415" customFormat="1">
      <c r="A611" s="406" t="e">
        <f>ROUND(#REF!,2)</f>
        <v>#REF!</v>
      </c>
      <c r="B611" s="400" t="s">
        <v>130</v>
      </c>
      <c r="C611" s="400" t="s">
        <v>7350</v>
      </c>
      <c r="D611" s="400" t="s">
        <v>7161</v>
      </c>
      <c r="E611" s="400" t="s">
        <v>1984</v>
      </c>
      <c r="F611" s="400" t="str">
        <f t="shared" si="18"/>
        <v>0.00</v>
      </c>
      <c r="G611" s="327">
        <v>617</v>
      </c>
      <c r="H611"/>
      <c r="I611" s="400"/>
      <c r="J611" s="400"/>
    </row>
    <row r="612" spans="1:10" s="415" customFormat="1">
      <c r="A612" s="406" t="e">
        <f>ROUND(#REF!,2)</f>
        <v>#REF!</v>
      </c>
      <c r="B612" s="400" t="s">
        <v>130</v>
      </c>
      <c r="C612" s="400" t="s">
        <v>7350</v>
      </c>
      <c r="D612" s="400" t="s">
        <v>7162</v>
      </c>
      <c r="E612" s="400" t="s">
        <v>1984</v>
      </c>
      <c r="F612" s="400" t="str">
        <f t="shared" si="18"/>
        <v>0.00</v>
      </c>
      <c r="G612" s="327">
        <v>618</v>
      </c>
      <c r="H612"/>
      <c r="I612" s="400"/>
      <c r="J612" s="400"/>
    </row>
    <row r="613" spans="1:10" s="415" customFormat="1">
      <c r="A613" s="406" t="e">
        <f>ROUND(#REF!,2)</f>
        <v>#REF!</v>
      </c>
      <c r="B613" s="400" t="s">
        <v>130</v>
      </c>
      <c r="C613" s="400" t="s">
        <v>7350</v>
      </c>
      <c r="D613" s="400" t="s">
        <v>7163</v>
      </c>
      <c r="E613" s="400" t="s">
        <v>1984</v>
      </c>
      <c r="F613" s="400" t="str">
        <f t="shared" si="18"/>
        <v>0.00</v>
      </c>
      <c r="G613" s="327">
        <v>619</v>
      </c>
      <c r="H613"/>
      <c r="I613" s="400"/>
      <c r="J613" s="400"/>
    </row>
    <row r="614" spans="1:10" s="415" customFormat="1">
      <c r="A614" s="400"/>
      <c r="B614" s="400" t="s">
        <v>7057</v>
      </c>
      <c r="C614" s="400" t="s">
        <v>7351</v>
      </c>
      <c r="D614" s="400" t="s">
        <v>7059</v>
      </c>
      <c r="E614" s="400"/>
      <c r="F614" s="400" t="str">
        <f t="shared" si="18"/>
        <v/>
      </c>
      <c r="G614" s="327">
        <v>620</v>
      </c>
      <c r="H614"/>
      <c r="I614" s="400"/>
      <c r="J614" s="400"/>
    </row>
    <row r="615" spans="1:10" s="415" customFormat="1">
      <c r="A615" s="400"/>
      <c r="B615" s="400" t="s">
        <v>7057</v>
      </c>
      <c r="C615" s="400" t="s">
        <v>7352</v>
      </c>
      <c r="D615" s="400" t="s">
        <v>7059</v>
      </c>
      <c r="E615" s="400"/>
      <c r="F615" s="400" t="str">
        <f t="shared" si="18"/>
        <v/>
      </c>
      <c r="G615" s="327">
        <v>621</v>
      </c>
      <c r="H615"/>
      <c r="I615" s="400"/>
      <c r="J615" s="400"/>
    </row>
    <row r="616" spans="1:10" s="415" customFormat="1">
      <c r="A616" s="400"/>
      <c r="B616" s="400" t="s">
        <v>7057</v>
      </c>
      <c r="C616" s="400" t="s">
        <v>7353</v>
      </c>
      <c r="D616" s="400" t="s">
        <v>7059</v>
      </c>
      <c r="E616" s="400"/>
      <c r="F616" s="400" t="str">
        <f t="shared" si="18"/>
        <v/>
      </c>
      <c r="G616" s="327">
        <v>622</v>
      </c>
      <c r="H616"/>
      <c r="I616" s="400"/>
      <c r="J616" s="400"/>
    </row>
    <row r="617" spans="1:10" s="415" customFormat="1">
      <c r="A617" s="406" t="e">
        <f>ROUND(#REF!,2)</f>
        <v>#REF!</v>
      </c>
      <c r="B617" s="400" t="s">
        <v>130</v>
      </c>
      <c r="C617" s="400" t="s">
        <v>7353</v>
      </c>
      <c r="D617" s="400" t="s">
        <v>7161</v>
      </c>
      <c r="E617" s="400" t="s">
        <v>5716</v>
      </c>
      <c r="F617" s="400" t="str">
        <f t="shared" si="18"/>
        <v>0.00</v>
      </c>
      <c r="G617" s="327">
        <v>623</v>
      </c>
      <c r="H617"/>
      <c r="I617" s="400"/>
      <c r="J617" s="400"/>
    </row>
    <row r="618" spans="1:10" s="415" customFormat="1">
      <c r="A618" s="406" t="e">
        <f>ROUND(#REF!,2)</f>
        <v>#REF!</v>
      </c>
      <c r="B618" s="400" t="s">
        <v>130</v>
      </c>
      <c r="C618" s="400" t="s">
        <v>7353</v>
      </c>
      <c r="D618" s="400" t="s">
        <v>7162</v>
      </c>
      <c r="E618" s="400" t="s">
        <v>5716</v>
      </c>
      <c r="F618" s="400" t="str">
        <f t="shared" si="18"/>
        <v>0.00</v>
      </c>
      <c r="G618" s="327">
        <v>624</v>
      </c>
      <c r="H618"/>
      <c r="I618" s="400"/>
      <c r="J618" s="400"/>
    </row>
    <row r="619" spans="1:10" s="415" customFormat="1">
      <c r="A619" s="406" t="e">
        <f>ROUND(#REF!,2)</f>
        <v>#REF!</v>
      </c>
      <c r="B619" s="400" t="s">
        <v>130</v>
      </c>
      <c r="C619" s="400" t="s">
        <v>7353</v>
      </c>
      <c r="D619" s="400" t="s">
        <v>7163</v>
      </c>
      <c r="E619" s="400" t="s">
        <v>5716</v>
      </c>
      <c r="F619" s="400" t="str">
        <f t="shared" si="18"/>
        <v>0.00</v>
      </c>
      <c r="G619" s="327">
        <v>625</v>
      </c>
      <c r="H619"/>
      <c r="I619" s="400"/>
      <c r="J619" s="400"/>
    </row>
    <row r="620" spans="1:10" s="415" customFormat="1">
      <c r="A620" s="400"/>
      <c r="B620" s="400" t="s">
        <v>7057</v>
      </c>
      <c r="C620" s="400" t="s">
        <v>7354</v>
      </c>
      <c r="D620" s="400" t="s">
        <v>7059</v>
      </c>
      <c r="E620" s="400"/>
      <c r="F620" s="400" t="str">
        <f t="shared" si="18"/>
        <v/>
      </c>
      <c r="G620" s="327">
        <v>626</v>
      </c>
      <c r="H620"/>
      <c r="I620" s="400"/>
      <c r="J620" s="400"/>
    </row>
    <row r="621" spans="1:10" s="415" customFormat="1">
      <c r="A621" s="406" t="e">
        <f>ROUND(#REF!,2)</f>
        <v>#REF!</v>
      </c>
      <c r="B621" s="400" t="s">
        <v>130</v>
      </c>
      <c r="C621" s="400" t="s">
        <v>7354</v>
      </c>
      <c r="D621" s="400" t="s">
        <v>7161</v>
      </c>
      <c r="E621" s="400" t="s">
        <v>1989</v>
      </c>
      <c r="F621" s="400" t="str">
        <f t="shared" si="18"/>
        <v>0.00</v>
      </c>
      <c r="G621" s="327">
        <v>627</v>
      </c>
      <c r="H621"/>
      <c r="I621" s="400"/>
      <c r="J621" s="400"/>
    </row>
    <row r="622" spans="1:10" s="415" customFormat="1">
      <c r="A622" s="406" t="e">
        <f>ROUND(#REF!,2)</f>
        <v>#REF!</v>
      </c>
      <c r="B622" s="400" t="s">
        <v>130</v>
      </c>
      <c r="C622" s="400" t="s">
        <v>7354</v>
      </c>
      <c r="D622" s="400" t="s">
        <v>7162</v>
      </c>
      <c r="E622" s="400" t="s">
        <v>1989</v>
      </c>
      <c r="F622" s="400" t="str">
        <f t="shared" si="18"/>
        <v>0.00</v>
      </c>
      <c r="G622" s="327">
        <v>628</v>
      </c>
      <c r="H622"/>
      <c r="I622" s="400"/>
      <c r="J622" s="400"/>
    </row>
    <row r="623" spans="1:10" s="415" customFormat="1">
      <c r="A623" s="406" t="e">
        <f>ROUND(#REF!,2)</f>
        <v>#REF!</v>
      </c>
      <c r="B623" s="400" t="s">
        <v>130</v>
      </c>
      <c r="C623" s="400" t="s">
        <v>7354</v>
      </c>
      <c r="D623" s="400" t="s">
        <v>7163</v>
      </c>
      <c r="E623" s="400" t="s">
        <v>1989</v>
      </c>
      <c r="F623" s="400" t="str">
        <f t="shared" si="18"/>
        <v>0.00</v>
      </c>
      <c r="G623" s="327">
        <v>629</v>
      </c>
      <c r="H623"/>
      <c r="I623" s="400"/>
      <c r="J623" s="400"/>
    </row>
    <row r="624" spans="1:10" s="415" customFormat="1">
      <c r="A624" s="400"/>
      <c r="B624" s="400" t="s">
        <v>7057</v>
      </c>
      <c r="C624" s="400" t="s">
        <v>7355</v>
      </c>
      <c r="D624" s="400" t="s">
        <v>7059</v>
      </c>
      <c r="E624" s="400"/>
      <c r="F624" s="400" t="str">
        <f t="shared" si="18"/>
        <v/>
      </c>
      <c r="G624" s="327">
        <v>630</v>
      </c>
      <c r="H624"/>
      <c r="I624" s="400"/>
      <c r="J624" s="400"/>
    </row>
    <row r="625" spans="1:10" s="415" customFormat="1">
      <c r="A625" s="400"/>
      <c r="B625" s="400" t="s">
        <v>7057</v>
      </c>
      <c r="C625" s="400" t="s">
        <v>7356</v>
      </c>
      <c r="D625" s="400" t="s">
        <v>7059</v>
      </c>
      <c r="E625" s="400"/>
      <c r="F625" s="400" t="str">
        <f t="shared" si="18"/>
        <v/>
      </c>
      <c r="G625" s="327">
        <v>631</v>
      </c>
      <c r="H625"/>
      <c r="I625" s="400"/>
      <c r="J625" s="400"/>
    </row>
    <row r="626" spans="1:10" s="415" customFormat="1">
      <c r="A626" s="400"/>
      <c r="B626" s="400" t="s">
        <v>7057</v>
      </c>
      <c r="C626" s="400" t="s">
        <v>7357</v>
      </c>
      <c r="D626" s="400" t="s">
        <v>7059</v>
      </c>
      <c r="E626" s="400"/>
      <c r="F626" s="400" t="str">
        <f t="shared" si="18"/>
        <v/>
      </c>
      <c r="G626" s="327">
        <v>632</v>
      </c>
      <c r="H626"/>
      <c r="I626" s="400"/>
      <c r="J626" s="400"/>
    </row>
    <row r="627" spans="1:10" s="415" customFormat="1">
      <c r="A627" s="406" t="e">
        <f>ROUND(#REF!,2)</f>
        <v>#REF!</v>
      </c>
      <c r="B627" s="400" t="s">
        <v>130</v>
      </c>
      <c r="C627" s="400" t="s">
        <v>7357</v>
      </c>
      <c r="D627" s="400" t="s">
        <v>7161</v>
      </c>
      <c r="E627" s="400" t="s">
        <v>5717</v>
      </c>
      <c r="F627" s="400" t="str">
        <f t="shared" si="18"/>
        <v>0.00</v>
      </c>
      <c r="G627" s="327">
        <v>633</v>
      </c>
      <c r="H627"/>
      <c r="I627" s="400"/>
      <c r="J627" s="400"/>
    </row>
    <row r="628" spans="1:10" s="415" customFormat="1">
      <c r="A628" s="406" t="e">
        <f>ROUND(#REF!,2)</f>
        <v>#REF!</v>
      </c>
      <c r="B628" s="400" t="s">
        <v>130</v>
      </c>
      <c r="C628" s="400" t="s">
        <v>7357</v>
      </c>
      <c r="D628" s="400" t="s">
        <v>7162</v>
      </c>
      <c r="E628" s="400" t="s">
        <v>5717</v>
      </c>
      <c r="F628" s="400" t="str">
        <f t="shared" si="18"/>
        <v>0.00</v>
      </c>
      <c r="G628" s="327">
        <v>634</v>
      </c>
      <c r="H628"/>
      <c r="I628" s="400"/>
      <c r="J628" s="400"/>
    </row>
    <row r="629" spans="1:10" s="415" customFormat="1">
      <c r="A629" s="406" t="e">
        <f>ROUND(#REF!,2)</f>
        <v>#REF!</v>
      </c>
      <c r="B629" s="400" t="s">
        <v>130</v>
      </c>
      <c r="C629" s="400" t="s">
        <v>7357</v>
      </c>
      <c r="D629" s="400" t="s">
        <v>7163</v>
      </c>
      <c r="E629" s="400" t="s">
        <v>5717</v>
      </c>
      <c r="F629" s="400" t="str">
        <f t="shared" si="18"/>
        <v>0.00</v>
      </c>
      <c r="G629" s="327">
        <v>635</v>
      </c>
      <c r="H629"/>
      <c r="I629" s="400"/>
      <c r="J629" s="400"/>
    </row>
    <row r="630" spans="1:10" s="415" customFormat="1">
      <c r="A630" s="400"/>
      <c r="B630" s="400" t="s">
        <v>7057</v>
      </c>
      <c r="C630" s="400" t="s">
        <v>7358</v>
      </c>
      <c r="D630" s="400" t="s">
        <v>7059</v>
      </c>
      <c r="E630" s="400"/>
      <c r="F630" s="400" t="str">
        <f t="shared" si="18"/>
        <v/>
      </c>
      <c r="G630" s="327">
        <v>636</v>
      </c>
      <c r="H630"/>
      <c r="I630" s="400"/>
      <c r="J630" s="400"/>
    </row>
    <row r="631" spans="1:10" s="415" customFormat="1">
      <c r="A631" s="406" t="e">
        <f>ROUND(#REF!,2)</f>
        <v>#REF!</v>
      </c>
      <c r="B631" s="400" t="s">
        <v>130</v>
      </c>
      <c r="C631" s="400" t="s">
        <v>7358</v>
      </c>
      <c r="D631" s="400" t="s">
        <v>7161</v>
      </c>
      <c r="E631" s="400" t="s">
        <v>7359</v>
      </c>
      <c r="F631" s="400" t="str">
        <f t="shared" si="18"/>
        <v>0.00</v>
      </c>
      <c r="G631" s="327">
        <v>637</v>
      </c>
      <c r="H631"/>
      <c r="I631" s="400"/>
      <c r="J631" s="400"/>
    </row>
    <row r="632" spans="1:10" s="415" customFormat="1">
      <c r="A632" s="406" t="e">
        <f>ROUND(#REF!,2)</f>
        <v>#REF!</v>
      </c>
      <c r="B632" s="400" t="s">
        <v>130</v>
      </c>
      <c r="C632" s="400" t="s">
        <v>7358</v>
      </c>
      <c r="D632" s="400" t="s">
        <v>7162</v>
      </c>
      <c r="E632" s="400" t="s">
        <v>7359</v>
      </c>
      <c r="F632" s="400" t="str">
        <f t="shared" si="18"/>
        <v>0.00</v>
      </c>
      <c r="G632" s="327">
        <v>638</v>
      </c>
      <c r="H632"/>
      <c r="I632" s="400"/>
      <c r="J632" s="400"/>
    </row>
    <row r="633" spans="1:10" s="415" customFormat="1">
      <c r="A633" s="406" t="e">
        <f>ROUND(#REF!,2)</f>
        <v>#REF!</v>
      </c>
      <c r="B633" s="400" t="s">
        <v>130</v>
      </c>
      <c r="C633" s="400" t="s">
        <v>7358</v>
      </c>
      <c r="D633" s="400" t="s">
        <v>7163</v>
      </c>
      <c r="E633" s="400" t="s">
        <v>7359</v>
      </c>
      <c r="F633" s="400" t="str">
        <f t="shared" si="18"/>
        <v>0.00</v>
      </c>
      <c r="G633" s="327">
        <v>639</v>
      </c>
      <c r="H633"/>
      <c r="I633" s="400"/>
      <c r="J633" s="400"/>
    </row>
    <row r="634" spans="1:10" s="415" customFormat="1">
      <c r="A634" s="400"/>
      <c r="B634" s="400" t="s">
        <v>7057</v>
      </c>
      <c r="C634" s="400" t="s">
        <v>7360</v>
      </c>
      <c r="D634" s="400" t="s">
        <v>7059</v>
      </c>
      <c r="E634" s="400"/>
      <c r="F634" s="400" t="str">
        <f t="shared" si="18"/>
        <v/>
      </c>
      <c r="G634" s="327">
        <v>640</v>
      </c>
      <c r="H634"/>
      <c r="I634" s="400"/>
      <c r="J634" s="400"/>
    </row>
    <row r="635" spans="1:10" s="415" customFormat="1">
      <c r="A635" s="400"/>
      <c r="B635" s="400" t="s">
        <v>7057</v>
      </c>
      <c r="C635" s="400" t="s">
        <v>7361</v>
      </c>
      <c r="D635" s="400" t="s">
        <v>7059</v>
      </c>
      <c r="E635" s="400"/>
      <c r="F635" s="400" t="str">
        <f t="shared" si="18"/>
        <v/>
      </c>
      <c r="G635" s="327">
        <v>641</v>
      </c>
      <c r="H635"/>
      <c r="I635" s="400"/>
      <c r="J635" s="400"/>
    </row>
    <row r="636" spans="1:10" s="415" customFormat="1">
      <c r="A636" s="406" t="e">
        <f>ROUND(#REF!,2)</f>
        <v>#REF!</v>
      </c>
      <c r="B636" s="400" t="s">
        <v>130</v>
      </c>
      <c r="C636" s="400" t="s">
        <v>7361</v>
      </c>
      <c r="D636" s="400" t="s">
        <v>7161</v>
      </c>
      <c r="E636" s="400" t="s">
        <v>1996</v>
      </c>
      <c r="F636" s="400" t="str">
        <f t="shared" si="18"/>
        <v>0.00</v>
      </c>
      <c r="G636" s="327">
        <v>642</v>
      </c>
      <c r="H636"/>
      <c r="I636" s="400"/>
      <c r="J636" s="400"/>
    </row>
    <row r="637" spans="1:10" s="415" customFormat="1">
      <c r="A637" s="406" t="e">
        <f>ROUND(#REF!,2)</f>
        <v>#REF!</v>
      </c>
      <c r="B637" s="400" t="s">
        <v>130</v>
      </c>
      <c r="C637" s="400" t="s">
        <v>7361</v>
      </c>
      <c r="D637" s="400" t="s">
        <v>7162</v>
      </c>
      <c r="E637" s="400" t="s">
        <v>1996</v>
      </c>
      <c r="F637" s="400" t="str">
        <f t="shared" si="18"/>
        <v>0.00</v>
      </c>
      <c r="G637" s="327">
        <v>643</v>
      </c>
      <c r="H637"/>
      <c r="I637" s="400"/>
      <c r="J637" s="400"/>
    </row>
    <row r="638" spans="1:10" s="415" customFormat="1">
      <c r="A638" s="406" t="e">
        <f>ROUND(#REF!,2)</f>
        <v>#REF!</v>
      </c>
      <c r="B638" s="400" t="s">
        <v>130</v>
      </c>
      <c r="C638" s="400" t="s">
        <v>7361</v>
      </c>
      <c r="D638" s="400" t="s">
        <v>7163</v>
      </c>
      <c r="E638" s="400" t="s">
        <v>1996</v>
      </c>
      <c r="F638" s="400" t="str">
        <f t="shared" si="18"/>
        <v>0.00</v>
      </c>
      <c r="G638" s="327">
        <v>644</v>
      </c>
      <c r="H638"/>
      <c r="I638" s="400"/>
      <c r="J638" s="400"/>
    </row>
    <row r="639" spans="1:10" s="415" customFormat="1">
      <c r="A639" s="400"/>
      <c r="B639" s="400" t="s">
        <v>7057</v>
      </c>
      <c r="C639" s="400" t="s">
        <v>7362</v>
      </c>
      <c r="D639" s="400" t="s">
        <v>7059</v>
      </c>
      <c r="E639" s="400"/>
      <c r="F639" s="400" t="str">
        <f t="shared" si="18"/>
        <v/>
      </c>
      <c r="G639" s="327">
        <v>645</v>
      </c>
      <c r="H639"/>
      <c r="I639" s="400"/>
      <c r="J639" s="400"/>
    </row>
    <row r="640" spans="1:10" s="415" customFormat="1">
      <c r="A640" s="400"/>
      <c r="B640" s="400" t="s">
        <v>7057</v>
      </c>
      <c r="C640" s="400" t="s">
        <v>7363</v>
      </c>
      <c r="D640" s="400" t="s">
        <v>7059</v>
      </c>
      <c r="E640" s="400"/>
      <c r="F640" s="400" t="str">
        <f t="shared" si="18"/>
        <v/>
      </c>
      <c r="G640" s="327">
        <v>646</v>
      </c>
      <c r="H640"/>
      <c r="I640" s="400"/>
      <c r="J640" s="400"/>
    </row>
    <row r="641" spans="1:10" s="415" customFormat="1">
      <c r="A641" s="400"/>
      <c r="B641" s="400" t="s">
        <v>7057</v>
      </c>
      <c r="C641" s="400" t="s">
        <v>7364</v>
      </c>
      <c r="D641" s="400" t="s">
        <v>7059</v>
      </c>
      <c r="E641" s="400"/>
      <c r="F641" s="400" t="str">
        <f t="shared" si="18"/>
        <v/>
      </c>
      <c r="G641" s="327">
        <v>647</v>
      </c>
      <c r="H641"/>
      <c r="I641" s="400"/>
      <c r="J641" s="400"/>
    </row>
    <row r="642" spans="1:10" s="415" customFormat="1">
      <c r="A642" s="406" t="e">
        <f>ROUND(#REF!,2)</f>
        <v>#REF!</v>
      </c>
      <c r="B642" s="400" t="s">
        <v>130</v>
      </c>
      <c r="C642" s="400" t="s">
        <v>7364</v>
      </c>
      <c r="D642" s="400" t="s">
        <v>7161</v>
      </c>
      <c r="E642" s="400" t="s">
        <v>5718</v>
      </c>
      <c r="F642" s="400" t="str">
        <f t="shared" ref="F642:F705" si="19">IFERROR(IF(B642="Parent","",IF(B642="Data",TEXT(A642,"rrrr-mm-dd"),IF(B642="kwota",IFERROR(REPLACE(A642,SEARCH(",",A642),1,"."),A642),IF(A642="","",IF(A642="",IF(AND(B642="Kwota",E642&lt;&gt;0),A642,""),A642))))),"0.00")</f>
        <v>0.00</v>
      </c>
      <c r="G642" s="327">
        <v>648</v>
      </c>
      <c r="H642"/>
      <c r="I642" s="400"/>
      <c r="J642" s="400"/>
    </row>
    <row r="643" spans="1:10" s="415" customFormat="1">
      <c r="A643" s="406" t="e">
        <f>ROUND(#REF!,2)</f>
        <v>#REF!</v>
      </c>
      <c r="B643" s="400" t="s">
        <v>130</v>
      </c>
      <c r="C643" s="400" t="s">
        <v>7364</v>
      </c>
      <c r="D643" s="400" t="s">
        <v>7162</v>
      </c>
      <c r="E643" s="400" t="s">
        <v>5718</v>
      </c>
      <c r="F643" s="400" t="str">
        <f t="shared" si="19"/>
        <v>0.00</v>
      </c>
      <c r="G643" s="327">
        <v>649</v>
      </c>
      <c r="H643"/>
      <c r="I643" s="400"/>
      <c r="J643" s="400"/>
    </row>
    <row r="644" spans="1:10" s="415" customFormat="1">
      <c r="A644" s="406" t="e">
        <f>ROUND(#REF!,2)</f>
        <v>#REF!</v>
      </c>
      <c r="B644" s="400" t="s">
        <v>130</v>
      </c>
      <c r="C644" s="400" t="s">
        <v>7364</v>
      </c>
      <c r="D644" s="400" t="s">
        <v>7163</v>
      </c>
      <c r="E644" s="400" t="s">
        <v>5718</v>
      </c>
      <c r="F644" s="400" t="str">
        <f t="shared" si="19"/>
        <v>0.00</v>
      </c>
      <c r="G644" s="327">
        <v>650</v>
      </c>
      <c r="H644"/>
      <c r="I644" s="400"/>
      <c r="J644" s="400"/>
    </row>
    <row r="645" spans="1:10" s="415" customFormat="1">
      <c r="A645" s="400"/>
      <c r="B645" s="400" t="s">
        <v>7057</v>
      </c>
      <c r="C645" s="400" t="s">
        <v>7365</v>
      </c>
      <c r="D645" s="400" t="s">
        <v>7059</v>
      </c>
      <c r="E645" s="400"/>
      <c r="F645" s="400" t="str">
        <f t="shared" si="19"/>
        <v/>
      </c>
      <c r="G645" s="327">
        <v>651</v>
      </c>
      <c r="H645"/>
      <c r="I645" s="400"/>
      <c r="J645" s="400"/>
    </row>
    <row r="646" spans="1:10" s="415" customFormat="1">
      <c r="A646" s="400"/>
      <c r="B646" s="400" t="s">
        <v>7057</v>
      </c>
      <c r="C646" s="400" t="s">
        <v>7366</v>
      </c>
      <c r="D646" s="400" t="s">
        <v>7059</v>
      </c>
      <c r="E646" s="400"/>
      <c r="F646" s="400" t="str">
        <f t="shared" si="19"/>
        <v/>
      </c>
      <c r="G646" s="327">
        <v>652</v>
      </c>
      <c r="H646"/>
      <c r="I646" s="400"/>
      <c r="J646" s="400"/>
    </row>
    <row r="647" spans="1:10" s="415" customFormat="1">
      <c r="A647" s="406" t="e">
        <f>ROUND(#REF!,2)</f>
        <v>#REF!</v>
      </c>
      <c r="B647" s="400" t="s">
        <v>130</v>
      </c>
      <c r="C647" s="400" t="s">
        <v>7366</v>
      </c>
      <c r="D647" s="400" t="s">
        <v>7161</v>
      </c>
      <c r="E647" s="400" t="s">
        <v>7367</v>
      </c>
      <c r="F647" s="400" t="str">
        <f t="shared" si="19"/>
        <v>0.00</v>
      </c>
      <c r="G647" s="327">
        <v>653</v>
      </c>
      <c r="H647"/>
      <c r="I647" s="400"/>
      <c r="J647" s="400"/>
    </row>
    <row r="648" spans="1:10" s="415" customFormat="1">
      <c r="A648" s="406" t="e">
        <f>ROUND(#REF!,2)</f>
        <v>#REF!</v>
      </c>
      <c r="B648" s="400" t="s">
        <v>130</v>
      </c>
      <c r="C648" s="400" t="s">
        <v>7366</v>
      </c>
      <c r="D648" s="400" t="s">
        <v>7162</v>
      </c>
      <c r="E648" s="400" t="s">
        <v>7367</v>
      </c>
      <c r="F648" s="400" t="str">
        <f t="shared" si="19"/>
        <v>0.00</v>
      </c>
      <c r="G648" s="327">
        <v>654</v>
      </c>
      <c r="H648"/>
      <c r="I648" s="400"/>
      <c r="J648" s="400"/>
    </row>
    <row r="649" spans="1:10" s="415" customFormat="1">
      <c r="A649" s="406" t="e">
        <f>ROUND(#REF!,2)</f>
        <v>#REF!</v>
      </c>
      <c r="B649" s="400" t="s">
        <v>130</v>
      </c>
      <c r="C649" s="400" t="s">
        <v>7366</v>
      </c>
      <c r="D649" s="400" t="s">
        <v>7163</v>
      </c>
      <c r="E649" s="400" t="s">
        <v>7367</v>
      </c>
      <c r="F649" s="400" t="str">
        <f t="shared" si="19"/>
        <v>0.00</v>
      </c>
      <c r="G649" s="327">
        <v>655</v>
      </c>
      <c r="H649"/>
      <c r="I649" s="400"/>
      <c r="J649" s="400"/>
    </row>
    <row r="650" spans="1:10" s="415" customFormat="1">
      <c r="A650" s="400"/>
      <c r="B650" s="400" t="s">
        <v>7057</v>
      </c>
      <c r="C650" s="400" t="s">
        <v>7368</v>
      </c>
      <c r="D650" s="400" t="s">
        <v>7059</v>
      </c>
      <c r="E650" s="400"/>
      <c r="F650" s="400" t="str">
        <f t="shared" si="19"/>
        <v/>
      </c>
      <c r="G650" s="327">
        <v>656</v>
      </c>
      <c r="H650"/>
      <c r="I650" s="400"/>
      <c r="J650" s="400"/>
    </row>
    <row r="651" spans="1:10" s="415" customFormat="1">
      <c r="A651" s="400"/>
      <c r="B651" s="400" t="s">
        <v>7057</v>
      </c>
      <c r="C651" s="400" t="s">
        <v>7369</v>
      </c>
      <c r="D651" s="400" t="s">
        <v>7059</v>
      </c>
      <c r="E651" s="400"/>
      <c r="F651" s="400" t="str">
        <f t="shared" si="19"/>
        <v/>
      </c>
      <c r="G651" s="327">
        <v>657</v>
      </c>
      <c r="H651"/>
      <c r="I651" s="400"/>
      <c r="J651" s="400"/>
    </row>
    <row r="652" spans="1:10" s="415" customFormat="1">
      <c r="A652" s="406" t="e">
        <f>ROUND(#REF!,2)</f>
        <v>#REF!</v>
      </c>
      <c r="B652" s="400" t="s">
        <v>130</v>
      </c>
      <c r="C652" s="400" t="s">
        <v>7369</v>
      </c>
      <c r="D652" s="400" t="s">
        <v>7161</v>
      </c>
      <c r="E652" s="400" t="s">
        <v>7370</v>
      </c>
      <c r="F652" s="400" t="str">
        <f t="shared" si="19"/>
        <v>0.00</v>
      </c>
      <c r="G652" s="327">
        <v>658</v>
      </c>
      <c r="H652"/>
      <c r="I652" s="400"/>
      <c r="J652" s="400"/>
    </row>
    <row r="653" spans="1:10" s="415" customFormat="1">
      <c r="A653" s="406" t="e">
        <f>ROUND(#REF!,2)</f>
        <v>#REF!</v>
      </c>
      <c r="B653" s="400" t="s">
        <v>130</v>
      </c>
      <c r="C653" s="400" t="s">
        <v>7369</v>
      </c>
      <c r="D653" s="400" t="s">
        <v>7162</v>
      </c>
      <c r="E653" s="400" t="s">
        <v>7370</v>
      </c>
      <c r="F653" s="400" t="str">
        <f t="shared" si="19"/>
        <v>0.00</v>
      </c>
      <c r="G653" s="327">
        <v>659</v>
      </c>
      <c r="H653"/>
      <c r="I653" s="400"/>
      <c r="J653" s="400"/>
    </row>
    <row r="654" spans="1:10" s="415" customFormat="1">
      <c r="A654" s="406" t="e">
        <f>ROUND(#REF!,2)</f>
        <v>#REF!</v>
      </c>
      <c r="B654" s="400" t="s">
        <v>130</v>
      </c>
      <c r="C654" s="400" t="s">
        <v>7369</v>
      </c>
      <c r="D654" s="400" t="s">
        <v>7163</v>
      </c>
      <c r="E654" s="400" t="s">
        <v>7370</v>
      </c>
      <c r="F654" s="400" t="str">
        <f t="shared" si="19"/>
        <v>0.00</v>
      </c>
      <c r="G654" s="327">
        <v>660</v>
      </c>
      <c r="H654"/>
      <c r="I654" s="400"/>
      <c r="J654" s="400"/>
    </row>
    <row r="655" spans="1:10" s="415" customFormat="1">
      <c r="A655" s="400"/>
      <c r="B655" s="400" t="s">
        <v>7057</v>
      </c>
      <c r="C655" s="400" t="s">
        <v>7371</v>
      </c>
      <c r="D655" s="400" t="s">
        <v>7059</v>
      </c>
      <c r="E655" s="400"/>
      <c r="F655" s="400" t="str">
        <f t="shared" si="19"/>
        <v/>
      </c>
      <c r="G655" s="327">
        <v>661</v>
      </c>
      <c r="H655"/>
      <c r="I655" s="400"/>
      <c r="J655" s="400"/>
    </row>
    <row r="656" spans="1:10" s="415" customFormat="1">
      <c r="A656" s="400"/>
      <c r="B656" s="400" t="s">
        <v>7057</v>
      </c>
      <c r="C656" s="400" t="s">
        <v>7372</v>
      </c>
      <c r="D656" s="400" t="s">
        <v>7059</v>
      </c>
      <c r="E656" s="400"/>
      <c r="F656" s="400" t="str">
        <f t="shared" si="19"/>
        <v/>
      </c>
      <c r="G656" s="327">
        <v>662</v>
      </c>
      <c r="H656"/>
      <c r="I656" s="400"/>
      <c r="J656" s="400"/>
    </row>
    <row r="657" spans="1:10" s="415" customFormat="1">
      <c r="A657" s="400"/>
      <c r="B657" s="400" t="s">
        <v>7057</v>
      </c>
      <c r="C657" s="400" t="s">
        <v>7373</v>
      </c>
      <c r="D657" s="400" t="s">
        <v>7059</v>
      </c>
      <c r="E657" s="400"/>
      <c r="F657" s="400" t="str">
        <f t="shared" si="19"/>
        <v/>
      </c>
      <c r="G657" s="327">
        <v>663</v>
      </c>
      <c r="H657"/>
      <c r="I657" s="400"/>
      <c r="J657" s="400"/>
    </row>
    <row r="658" spans="1:10" s="415" customFormat="1">
      <c r="A658" s="406" t="e">
        <f>ROUND(#REF!,2)</f>
        <v>#REF!</v>
      </c>
      <c r="B658" s="400" t="s">
        <v>130</v>
      </c>
      <c r="C658" s="400" t="s">
        <v>7373</v>
      </c>
      <c r="D658" s="400" t="s">
        <v>7161</v>
      </c>
      <c r="E658" s="400" t="s">
        <v>903</v>
      </c>
      <c r="F658" s="400" t="str">
        <f t="shared" si="19"/>
        <v>0.00</v>
      </c>
      <c r="G658" s="327">
        <v>664</v>
      </c>
      <c r="H658"/>
      <c r="I658" s="400"/>
      <c r="J658" s="400"/>
    </row>
    <row r="659" spans="1:10" s="415" customFormat="1">
      <c r="A659" s="406" t="e">
        <f>ROUND(#REF!,2)</f>
        <v>#REF!</v>
      </c>
      <c r="B659" s="400" t="s">
        <v>130</v>
      </c>
      <c r="C659" s="400" t="s">
        <v>7373</v>
      </c>
      <c r="D659" s="400" t="s">
        <v>7162</v>
      </c>
      <c r="E659" s="400" t="s">
        <v>903</v>
      </c>
      <c r="F659" s="400" t="str">
        <f t="shared" si="19"/>
        <v>0.00</v>
      </c>
      <c r="G659" s="327">
        <v>665</v>
      </c>
      <c r="H659"/>
      <c r="I659" s="400"/>
      <c r="J659" s="400"/>
    </row>
    <row r="660" spans="1:10" s="415" customFormat="1">
      <c r="A660" s="406" t="e">
        <f>ROUND(#REF!,2)</f>
        <v>#REF!</v>
      </c>
      <c r="B660" s="400" t="s">
        <v>130</v>
      </c>
      <c r="C660" s="400" t="s">
        <v>7373</v>
      </c>
      <c r="D660" s="400" t="s">
        <v>7163</v>
      </c>
      <c r="E660" s="400" t="s">
        <v>903</v>
      </c>
      <c r="F660" s="400" t="str">
        <f t="shared" si="19"/>
        <v>0.00</v>
      </c>
      <c r="G660" s="327">
        <v>666</v>
      </c>
      <c r="H660"/>
      <c r="I660" s="400"/>
      <c r="J660" s="400"/>
    </row>
    <row r="661" spans="1:10" s="415" customFormat="1">
      <c r="A661" s="400"/>
      <c r="B661" s="400" t="s">
        <v>7057</v>
      </c>
      <c r="C661" s="400" t="s">
        <v>7374</v>
      </c>
      <c r="D661" s="400" t="s">
        <v>7059</v>
      </c>
      <c r="E661" s="400"/>
      <c r="F661" s="400" t="str">
        <f t="shared" si="19"/>
        <v/>
      </c>
      <c r="G661" s="327">
        <v>667</v>
      </c>
      <c r="H661"/>
      <c r="I661" s="400"/>
      <c r="J661" s="400"/>
    </row>
    <row r="662" spans="1:10" s="415" customFormat="1">
      <c r="A662" s="406" t="e">
        <f>ROUND(#REF!,2)</f>
        <v>#REF!</v>
      </c>
      <c r="B662" s="400" t="s">
        <v>130</v>
      </c>
      <c r="C662" s="400" t="s">
        <v>7374</v>
      </c>
      <c r="D662" s="400" t="s">
        <v>7161</v>
      </c>
      <c r="E662" s="400" t="s">
        <v>904</v>
      </c>
      <c r="F662" s="400" t="str">
        <f t="shared" si="19"/>
        <v>0.00</v>
      </c>
      <c r="G662" s="327">
        <v>668</v>
      </c>
      <c r="H662"/>
      <c r="I662" s="400"/>
      <c r="J662" s="400"/>
    </row>
    <row r="663" spans="1:10" s="415" customFormat="1">
      <c r="A663" s="406" t="e">
        <f>ROUND(#REF!,2)</f>
        <v>#REF!</v>
      </c>
      <c r="B663" s="400" t="s">
        <v>130</v>
      </c>
      <c r="C663" s="400" t="s">
        <v>7374</v>
      </c>
      <c r="D663" s="400" t="s">
        <v>7162</v>
      </c>
      <c r="E663" s="400" t="s">
        <v>904</v>
      </c>
      <c r="F663" s="400" t="str">
        <f t="shared" si="19"/>
        <v>0.00</v>
      </c>
      <c r="G663" s="327">
        <v>669</v>
      </c>
      <c r="H663"/>
      <c r="I663" s="400"/>
      <c r="J663" s="400"/>
    </row>
    <row r="664" spans="1:10" s="415" customFormat="1">
      <c r="A664" s="406" t="e">
        <f>ROUND(#REF!,2)</f>
        <v>#REF!</v>
      </c>
      <c r="B664" s="400" t="s">
        <v>130</v>
      </c>
      <c r="C664" s="400" t="s">
        <v>7374</v>
      </c>
      <c r="D664" s="400" t="s">
        <v>7163</v>
      </c>
      <c r="E664" s="400" t="s">
        <v>904</v>
      </c>
      <c r="F664" s="400" t="str">
        <f t="shared" si="19"/>
        <v>0.00</v>
      </c>
      <c r="G664" s="327">
        <v>670</v>
      </c>
      <c r="H664"/>
      <c r="I664" s="400"/>
      <c r="J664" s="400"/>
    </row>
    <row r="665" spans="1:10" s="415" customFormat="1">
      <c r="A665" s="400"/>
      <c r="B665" s="400" t="s">
        <v>7057</v>
      </c>
      <c r="C665" s="400" t="s">
        <v>7375</v>
      </c>
      <c r="D665" s="400" t="s">
        <v>7059</v>
      </c>
      <c r="E665" s="400"/>
      <c r="F665" s="400" t="str">
        <f t="shared" si="19"/>
        <v/>
      </c>
      <c r="G665" s="327">
        <v>671</v>
      </c>
      <c r="H665"/>
      <c r="I665" s="400"/>
      <c r="J665" s="400"/>
    </row>
    <row r="666" spans="1:10" s="415" customFormat="1">
      <c r="A666" s="406" t="e">
        <f>ROUND(#REF!,2)</f>
        <v>#REF!</v>
      </c>
      <c r="B666" s="400" t="s">
        <v>130</v>
      </c>
      <c r="C666" s="400" t="s">
        <v>7375</v>
      </c>
      <c r="D666" s="400" t="s">
        <v>7161</v>
      </c>
      <c r="E666" s="400" t="s">
        <v>905</v>
      </c>
      <c r="F666" s="400" t="str">
        <f t="shared" si="19"/>
        <v>0.00</v>
      </c>
      <c r="G666" s="327">
        <v>672</v>
      </c>
      <c r="H666"/>
      <c r="I666" s="400"/>
      <c r="J666" s="400"/>
    </row>
    <row r="667" spans="1:10" s="415" customFormat="1">
      <c r="A667" s="406" t="e">
        <f>ROUND(#REF!,2)</f>
        <v>#REF!</v>
      </c>
      <c r="B667" s="400" t="s">
        <v>130</v>
      </c>
      <c r="C667" s="400" t="s">
        <v>7375</v>
      </c>
      <c r="D667" s="400" t="s">
        <v>7162</v>
      </c>
      <c r="E667" s="400" t="s">
        <v>905</v>
      </c>
      <c r="F667" s="400" t="str">
        <f t="shared" si="19"/>
        <v>0.00</v>
      </c>
      <c r="G667" s="327">
        <v>673</v>
      </c>
      <c r="H667"/>
      <c r="I667" s="400"/>
      <c r="J667" s="400"/>
    </row>
    <row r="668" spans="1:10" s="415" customFormat="1">
      <c r="A668" s="406" t="e">
        <f>ROUND(#REF!,2)</f>
        <v>#REF!</v>
      </c>
      <c r="B668" s="400" t="s">
        <v>130</v>
      </c>
      <c r="C668" s="400" t="s">
        <v>7375</v>
      </c>
      <c r="D668" s="400" t="s">
        <v>7163</v>
      </c>
      <c r="E668" s="400" t="s">
        <v>905</v>
      </c>
      <c r="F668" s="400" t="str">
        <f t="shared" si="19"/>
        <v>0.00</v>
      </c>
      <c r="G668" s="327">
        <v>674</v>
      </c>
      <c r="H668"/>
      <c r="I668" s="400"/>
      <c r="J668" s="400"/>
    </row>
    <row r="669" spans="1:10" s="415" customFormat="1">
      <c r="A669" s="400"/>
      <c r="B669" s="400" t="s">
        <v>7057</v>
      </c>
      <c r="C669" s="400" t="s">
        <v>7376</v>
      </c>
      <c r="D669" s="400" t="s">
        <v>7059</v>
      </c>
      <c r="E669" s="400"/>
      <c r="F669" s="400" t="str">
        <f t="shared" si="19"/>
        <v/>
      </c>
      <c r="G669" s="327">
        <v>675</v>
      </c>
      <c r="H669"/>
      <c r="I669" s="400"/>
      <c r="J669" s="400"/>
    </row>
    <row r="670" spans="1:10" s="415" customFormat="1">
      <c r="A670" s="400"/>
      <c r="B670" s="400" t="s">
        <v>7057</v>
      </c>
      <c r="C670" s="400" t="s">
        <v>7377</v>
      </c>
      <c r="D670" s="400" t="s">
        <v>7059</v>
      </c>
      <c r="E670" s="400"/>
      <c r="F670" s="400" t="str">
        <f t="shared" si="19"/>
        <v/>
      </c>
      <c r="G670" s="327">
        <v>676</v>
      </c>
      <c r="H670"/>
      <c r="I670" s="400"/>
      <c r="J670" s="400"/>
    </row>
    <row r="671" spans="1:10" s="415" customFormat="1">
      <c r="A671" s="406" t="e">
        <f>ROUND(#REF!,2)</f>
        <v>#REF!</v>
      </c>
      <c r="B671" s="400" t="s">
        <v>130</v>
      </c>
      <c r="C671" s="400" t="s">
        <v>7377</v>
      </c>
      <c r="D671" s="400" t="s">
        <v>7161</v>
      </c>
      <c r="E671" s="400" t="s">
        <v>906</v>
      </c>
      <c r="F671" s="400" t="str">
        <f t="shared" si="19"/>
        <v>0.00</v>
      </c>
      <c r="G671" s="327">
        <v>677</v>
      </c>
      <c r="H671"/>
      <c r="I671" s="400"/>
      <c r="J671" s="400"/>
    </row>
    <row r="672" spans="1:10" s="415" customFormat="1">
      <c r="A672" s="406" t="e">
        <f>ROUND(#REF!,2)</f>
        <v>#REF!</v>
      </c>
      <c r="B672" s="400" t="s">
        <v>130</v>
      </c>
      <c r="C672" s="400" t="s">
        <v>7377</v>
      </c>
      <c r="D672" s="400" t="s">
        <v>7162</v>
      </c>
      <c r="E672" s="400" t="s">
        <v>906</v>
      </c>
      <c r="F672" s="400" t="str">
        <f t="shared" si="19"/>
        <v>0.00</v>
      </c>
      <c r="G672" s="327">
        <v>678</v>
      </c>
      <c r="H672"/>
      <c r="I672" s="400"/>
      <c r="J672" s="400"/>
    </row>
    <row r="673" spans="1:10" s="415" customFormat="1">
      <c r="A673" s="406" t="e">
        <f>ROUND(#REF!,2)</f>
        <v>#REF!</v>
      </c>
      <c r="B673" s="400" t="s">
        <v>130</v>
      </c>
      <c r="C673" s="400" t="s">
        <v>7377</v>
      </c>
      <c r="D673" s="400" t="s">
        <v>7163</v>
      </c>
      <c r="E673" s="400" t="s">
        <v>906</v>
      </c>
      <c r="F673" s="400" t="str">
        <f t="shared" si="19"/>
        <v>0.00</v>
      </c>
      <c r="G673" s="327">
        <v>679</v>
      </c>
      <c r="H673"/>
      <c r="I673" s="400"/>
      <c r="J673" s="400"/>
    </row>
    <row r="674" spans="1:10" s="415" customFormat="1">
      <c r="A674" s="400"/>
      <c r="B674" s="400" t="s">
        <v>7057</v>
      </c>
      <c r="C674" s="400" t="s">
        <v>7378</v>
      </c>
      <c r="D674" s="400" t="s">
        <v>7059</v>
      </c>
      <c r="E674" s="400"/>
      <c r="F674" s="400" t="str">
        <f t="shared" si="19"/>
        <v/>
      </c>
      <c r="G674" s="327">
        <v>680</v>
      </c>
      <c r="H674"/>
      <c r="I674" s="400"/>
      <c r="J674" s="400"/>
    </row>
    <row r="675" spans="1:10" s="415" customFormat="1">
      <c r="A675" s="406" t="e">
        <f>ROUND(#REF!,2)</f>
        <v>#REF!</v>
      </c>
      <c r="B675" s="400" t="s">
        <v>130</v>
      </c>
      <c r="C675" s="400" t="s">
        <v>7378</v>
      </c>
      <c r="D675" s="400" t="s">
        <v>7161</v>
      </c>
      <c r="E675" s="400" t="s">
        <v>907</v>
      </c>
      <c r="F675" s="400" t="str">
        <f t="shared" si="19"/>
        <v>0.00</v>
      </c>
      <c r="G675" s="327">
        <v>681</v>
      </c>
      <c r="H675"/>
      <c r="I675" s="400"/>
      <c r="J675" s="400"/>
    </row>
    <row r="676" spans="1:10" s="415" customFormat="1">
      <c r="A676" s="406" t="e">
        <f>ROUND(#REF!,2)</f>
        <v>#REF!</v>
      </c>
      <c r="B676" s="400" t="s">
        <v>130</v>
      </c>
      <c r="C676" s="400" t="s">
        <v>7378</v>
      </c>
      <c r="D676" s="400" t="s">
        <v>7162</v>
      </c>
      <c r="E676" s="400" t="s">
        <v>907</v>
      </c>
      <c r="F676" s="400" t="str">
        <f t="shared" si="19"/>
        <v>0.00</v>
      </c>
      <c r="G676" s="327">
        <v>682</v>
      </c>
      <c r="H676"/>
      <c r="I676" s="400"/>
      <c r="J676" s="400"/>
    </row>
    <row r="677" spans="1:10" s="415" customFormat="1">
      <c r="A677" s="406" t="e">
        <f>ROUND(#REF!,2)</f>
        <v>#REF!</v>
      </c>
      <c r="B677" s="400" t="s">
        <v>130</v>
      </c>
      <c r="C677" s="400" t="s">
        <v>7378</v>
      </c>
      <c r="D677" s="400" t="s">
        <v>7163</v>
      </c>
      <c r="E677" s="400" t="s">
        <v>907</v>
      </c>
      <c r="F677" s="400" t="str">
        <f t="shared" si="19"/>
        <v>0.00</v>
      </c>
      <c r="G677" s="327">
        <v>683</v>
      </c>
      <c r="H677"/>
      <c r="I677" s="400"/>
      <c r="J677" s="400"/>
    </row>
    <row r="678" spans="1:10" s="415" customFormat="1">
      <c r="A678" s="400"/>
      <c r="B678" s="400" t="s">
        <v>7057</v>
      </c>
      <c r="C678" s="400" t="s">
        <v>7379</v>
      </c>
      <c r="D678" s="400" t="s">
        <v>7059</v>
      </c>
      <c r="E678" s="400"/>
      <c r="F678" s="400" t="str">
        <f t="shared" si="19"/>
        <v/>
      </c>
      <c r="G678" s="327">
        <v>684</v>
      </c>
      <c r="H678"/>
      <c r="I678" s="400"/>
      <c r="J678" s="400"/>
    </row>
    <row r="679" spans="1:10" s="415" customFormat="1">
      <c r="A679" s="400"/>
      <c r="B679" s="400" t="s">
        <v>7057</v>
      </c>
      <c r="C679" s="400" t="s">
        <v>7380</v>
      </c>
      <c r="D679" s="400" t="s">
        <v>7059</v>
      </c>
      <c r="E679" s="400"/>
      <c r="F679" s="400" t="str">
        <f t="shared" si="19"/>
        <v/>
      </c>
      <c r="G679" s="327">
        <v>685</v>
      </c>
      <c r="H679"/>
      <c r="I679" s="400"/>
      <c r="J679" s="400"/>
    </row>
    <row r="680" spans="1:10" s="415" customFormat="1">
      <c r="A680" s="406" t="e">
        <f>ROUND(#REF!,2)</f>
        <v>#REF!</v>
      </c>
      <c r="B680" s="400" t="s">
        <v>130</v>
      </c>
      <c r="C680" s="400" t="s">
        <v>7380</v>
      </c>
      <c r="D680" s="400" t="s">
        <v>7161</v>
      </c>
      <c r="E680" s="400" t="s">
        <v>908</v>
      </c>
      <c r="F680" s="400" t="str">
        <f t="shared" si="19"/>
        <v>0.00</v>
      </c>
      <c r="G680" s="327">
        <v>686</v>
      </c>
      <c r="H680"/>
      <c r="I680" s="400"/>
      <c r="J680" s="400"/>
    </row>
    <row r="681" spans="1:10" s="415" customFormat="1">
      <c r="A681" s="406" t="e">
        <f>ROUND(#REF!,2)</f>
        <v>#REF!</v>
      </c>
      <c r="B681" s="400" t="s">
        <v>130</v>
      </c>
      <c r="C681" s="400" t="s">
        <v>7380</v>
      </c>
      <c r="D681" s="400" t="s">
        <v>7162</v>
      </c>
      <c r="E681" s="400" t="s">
        <v>908</v>
      </c>
      <c r="F681" s="400" t="str">
        <f t="shared" si="19"/>
        <v>0.00</v>
      </c>
      <c r="G681" s="327">
        <v>687</v>
      </c>
      <c r="H681"/>
      <c r="I681" s="400"/>
      <c r="J681" s="400"/>
    </row>
    <row r="682" spans="1:10" s="415" customFormat="1">
      <c r="A682" s="406" t="e">
        <f>ROUND(#REF!,2)</f>
        <v>#REF!</v>
      </c>
      <c r="B682" s="400" t="s">
        <v>130</v>
      </c>
      <c r="C682" s="400" t="s">
        <v>7380</v>
      </c>
      <c r="D682" s="400" t="s">
        <v>7163</v>
      </c>
      <c r="E682" s="400" t="s">
        <v>908</v>
      </c>
      <c r="F682" s="400" t="str">
        <f t="shared" si="19"/>
        <v>0.00</v>
      </c>
      <c r="G682" s="327">
        <v>688</v>
      </c>
      <c r="H682"/>
      <c r="I682" s="400"/>
      <c r="J682" s="400"/>
    </row>
    <row r="683" spans="1:10" s="415" customFormat="1">
      <c r="A683" s="400"/>
      <c r="B683" s="400" t="s">
        <v>7057</v>
      </c>
      <c r="C683" s="400" t="s">
        <v>7381</v>
      </c>
      <c r="D683" s="400" t="s">
        <v>7059</v>
      </c>
      <c r="E683" s="400"/>
      <c r="F683" s="400" t="str">
        <f t="shared" si="19"/>
        <v/>
      </c>
      <c r="G683" s="327">
        <v>689</v>
      </c>
      <c r="H683"/>
      <c r="I683" s="400"/>
      <c r="J683" s="400"/>
    </row>
    <row r="684" spans="1:10" s="415" customFormat="1">
      <c r="A684" s="400"/>
      <c r="B684" s="400" t="s">
        <v>7057</v>
      </c>
      <c r="C684" s="400" t="s">
        <v>7382</v>
      </c>
      <c r="D684" s="400" t="s">
        <v>7059</v>
      </c>
      <c r="E684" s="400"/>
      <c r="F684" s="400" t="str">
        <f t="shared" si="19"/>
        <v/>
      </c>
      <c r="G684" s="327">
        <v>690</v>
      </c>
      <c r="H684"/>
      <c r="I684" s="400"/>
      <c r="J684" s="400"/>
    </row>
    <row r="685" spans="1:10" s="415" customFormat="1">
      <c r="A685" s="400"/>
      <c r="B685" s="400" t="s">
        <v>7057</v>
      </c>
      <c r="C685" s="400" t="s">
        <v>7383</v>
      </c>
      <c r="D685" s="400" t="s">
        <v>7059</v>
      </c>
      <c r="E685" s="400"/>
      <c r="F685" s="400" t="str">
        <f t="shared" si="19"/>
        <v/>
      </c>
      <c r="G685" s="327">
        <v>691</v>
      </c>
      <c r="H685"/>
      <c r="I685" s="400"/>
      <c r="J685" s="400"/>
    </row>
    <row r="686" spans="1:10" s="415" customFormat="1">
      <c r="A686" s="406" t="e">
        <f>ROUND(#REF!,2)</f>
        <v>#REF!</v>
      </c>
      <c r="B686" s="400" t="s">
        <v>130</v>
      </c>
      <c r="C686" s="400" t="s">
        <v>7383</v>
      </c>
      <c r="D686" s="400" t="s">
        <v>7161</v>
      </c>
      <c r="E686" s="400" t="s">
        <v>753</v>
      </c>
      <c r="F686" s="400" t="str">
        <f t="shared" si="19"/>
        <v>0.00</v>
      </c>
      <c r="G686" s="327">
        <v>692</v>
      </c>
      <c r="H686"/>
      <c r="I686" s="400"/>
      <c r="J686" s="400"/>
    </row>
    <row r="687" spans="1:10" s="415" customFormat="1">
      <c r="A687" s="406" t="e">
        <f>ROUND(#REF!,2)</f>
        <v>#REF!</v>
      </c>
      <c r="B687" s="400" t="s">
        <v>130</v>
      </c>
      <c r="C687" s="400" t="s">
        <v>7383</v>
      </c>
      <c r="D687" s="400" t="s">
        <v>7162</v>
      </c>
      <c r="E687" s="400" t="s">
        <v>753</v>
      </c>
      <c r="F687" s="400" t="str">
        <f t="shared" si="19"/>
        <v>0.00</v>
      </c>
      <c r="G687" s="327">
        <v>693</v>
      </c>
      <c r="H687"/>
      <c r="I687" s="400"/>
      <c r="J687" s="400"/>
    </row>
    <row r="688" spans="1:10" s="415" customFormat="1">
      <c r="A688" s="406" t="e">
        <f>ROUND(#REF!,2)</f>
        <v>#REF!</v>
      </c>
      <c r="B688" s="400" t="s">
        <v>130</v>
      </c>
      <c r="C688" s="400" t="s">
        <v>7383</v>
      </c>
      <c r="D688" s="400" t="s">
        <v>7163</v>
      </c>
      <c r="E688" s="400" t="s">
        <v>753</v>
      </c>
      <c r="F688" s="400" t="str">
        <f t="shared" si="19"/>
        <v>0.00</v>
      </c>
      <c r="G688" s="327">
        <v>694</v>
      </c>
      <c r="H688"/>
      <c r="I688" s="400"/>
      <c r="J688" s="400"/>
    </row>
    <row r="689" spans="1:10" s="415" customFormat="1">
      <c r="A689" s="400"/>
      <c r="B689" s="400" t="s">
        <v>7057</v>
      </c>
      <c r="C689" s="400" t="s">
        <v>7384</v>
      </c>
      <c r="D689" s="400" t="s">
        <v>7059</v>
      </c>
      <c r="E689" s="400"/>
      <c r="F689" s="400" t="str">
        <f t="shared" si="19"/>
        <v/>
      </c>
      <c r="G689" s="327">
        <v>695</v>
      </c>
      <c r="H689"/>
      <c r="I689" s="400"/>
      <c r="J689" s="400"/>
    </row>
    <row r="690" spans="1:10" s="415" customFormat="1">
      <c r="A690" s="406" t="e">
        <f>ROUND(#REF!,2)</f>
        <v>#REF!</v>
      </c>
      <c r="B690" s="400" t="s">
        <v>130</v>
      </c>
      <c r="C690" s="400" t="s">
        <v>7384</v>
      </c>
      <c r="D690" s="400" t="s">
        <v>7161</v>
      </c>
      <c r="E690" s="400" t="s">
        <v>1168</v>
      </c>
      <c r="F690" s="400" t="str">
        <f t="shared" si="19"/>
        <v>0.00</v>
      </c>
      <c r="G690" s="327">
        <v>696</v>
      </c>
      <c r="H690"/>
      <c r="I690" s="400"/>
      <c r="J690" s="400"/>
    </row>
    <row r="691" spans="1:10" s="415" customFormat="1">
      <c r="A691" s="406" t="e">
        <f>ROUND(#REF!,2)</f>
        <v>#REF!</v>
      </c>
      <c r="B691" s="400" t="s">
        <v>130</v>
      </c>
      <c r="C691" s="400" t="s">
        <v>7384</v>
      </c>
      <c r="D691" s="400" t="s">
        <v>7162</v>
      </c>
      <c r="E691" s="400" t="s">
        <v>1168</v>
      </c>
      <c r="F691" s="400" t="str">
        <f t="shared" si="19"/>
        <v>0.00</v>
      </c>
      <c r="G691" s="327">
        <v>697</v>
      </c>
      <c r="H691"/>
      <c r="I691" s="400"/>
      <c r="J691" s="400"/>
    </row>
    <row r="692" spans="1:10" s="415" customFormat="1">
      <c r="A692" s="406" t="e">
        <f>ROUND(#REF!,2)</f>
        <v>#REF!</v>
      </c>
      <c r="B692" s="400" t="s">
        <v>130</v>
      </c>
      <c r="C692" s="400" t="s">
        <v>7384</v>
      </c>
      <c r="D692" s="400" t="s">
        <v>7163</v>
      </c>
      <c r="E692" s="400" t="s">
        <v>1168</v>
      </c>
      <c r="F692" s="400" t="str">
        <f t="shared" si="19"/>
        <v>0.00</v>
      </c>
      <c r="G692" s="327">
        <v>698</v>
      </c>
      <c r="H692"/>
      <c r="I692" s="400"/>
      <c r="J692" s="400"/>
    </row>
    <row r="693" spans="1:10" s="415" customFormat="1">
      <c r="A693" s="400"/>
      <c r="B693" s="400" t="s">
        <v>7057</v>
      </c>
      <c r="C693" s="400" t="s">
        <v>7385</v>
      </c>
      <c r="D693" s="400" t="s">
        <v>7059</v>
      </c>
      <c r="E693" s="400"/>
      <c r="F693" s="400" t="str">
        <f t="shared" si="19"/>
        <v/>
      </c>
      <c r="G693" s="327">
        <v>699</v>
      </c>
      <c r="H693"/>
      <c r="I693" s="400"/>
      <c r="J693" s="400"/>
    </row>
    <row r="694" spans="1:10" s="415" customFormat="1">
      <c r="A694" s="400"/>
      <c r="B694" s="400" t="s">
        <v>7057</v>
      </c>
      <c r="C694" s="400" t="s">
        <v>7386</v>
      </c>
      <c r="D694" s="400" t="s">
        <v>7059</v>
      </c>
      <c r="E694" s="400"/>
      <c r="F694" s="400" t="str">
        <f t="shared" si="19"/>
        <v/>
      </c>
      <c r="G694" s="327">
        <v>700</v>
      </c>
      <c r="H694"/>
      <c r="I694" s="400"/>
      <c r="J694" s="400"/>
    </row>
    <row r="695" spans="1:10" s="415" customFormat="1">
      <c r="A695" s="406" t="e">
        <f>ROUND(#REF!,2)</f>
        <v>#REF!</v>
      </c>
      <c r="B695" s="400" t="s">
        <v>130</v>
      </c>
      <c r="C695" s="400" t="s">
        <v>7386</v>
      </c>
      <c r="D695" s="400" t="s">
        <v>7161</v>
      </c>
      <c r="E695" s="400" t="s">
        <v>1093</v>
      </c>
      <c r="F695" s="400" t="str">
        <f t="shared" si="19"/>
        <v>0.00</v>
      </c>
      <c r="G695" s="327">
        <v>701</v>
      </c>
      <c r="H695"/>
      <c r="I695" s="400"/>
      <c r="J695" s="400"/>
    </row>
    <row r="696" spans="1:10" s="415" customFormat="1">
      <c r="A696" s="406" t="e">
        <f>ROUND(#REF!,2)</f>
        <v>#REF!</v>
      </c>
      <c r="B696" s="400" t="s">
        <v>130</v>
      </c>
      <c r="C696" s="400" t="s">
        <v>7386</v>
      </c>
      <c r="D696" s="400" t="s">
        <v>7162</v>
      </c>
      <c r="E696" s="400" t="s">
        <v>1093</v>
      </c>
      <c r="F696" s="400" t="str">
        <f t="shared" si="19"/>
        <v>0.00</v>
      </c>
      <c r="G696" s="327">
        <v>702</v>
      </c>
      <c r="H696"/>
      <c r="I696" s="400"/>
      <c r="J696" s="400"/>
    </row>
    <row r="697" spans="1:10" s="415" customFormat="1">
      <c r="A697" s="406" t="e">
        <f>ROUND(#REF!,2)</f>
        <v>#REF!</v>
      </c>
      <c r="B697" s="400" t="s">
        <v>130</v>
      </c>
      <c r="C697" s="400" t="s">
        <v>7386</v>
      </c>
      <c r="D697" s="400" t="s">
        <v>7163</v>
      </c>
      <c r="E697" s="400" t="s">
        <v>1093</v>
      </c>
      <c r="F697" s="400" t="str">
        <f t="shared" si="19"/>
        <v>0.00</v>
      </c>
      <c r="G697" s="327">
        <v>703</v>
      </c>
      <c r="H697"/>
      <c r="I697" s="400"/>
      <c r="J697" s="400"/>
    </row>
    <row r="698" spans="1:10" s="415" customFormat="1">
      <c r="A698" s="400"/>
      <c r="B698" s="400" t="s">
        <v>7057</v>
      </c>
      <c r="C698" s="400" t="s">
        <v>7387</v>
      </c>
      <c r="D698" s="400" t="s">
        <v>7059</v>
      </c>
      <c r="E698" s="400"/>
      <c r="F698" s="400" t="str">
        <f t="shared" si="19"/>
        <v/>
      </c>
      <c r="G698" s="327">
        <v>704</v>
      </c>
      <c r="H698"/>
      <c r="I698" s="400"/>
      <c r="J698" s="400"/>
    </row>
    <row r="699" spans="1:10" s="415" customFormat="1">
      <c r="A699" s="400"/>
      <c r="B699" s="400" t="s">
        <v>7057</v>
      </c>
      <c r="C699" s="400" t="s">
        <v>7388</v>
      </c>
      <c r="D699" s="400" t="s">
        <v>7059</v>
      </c>
      <c r="E699" s="400"/>
      <c r="F699" s="400" t="str">
        <f t="shared" si="19"/>
        <v/>
      </c>
      <c r="G699" s="327">
        <v>705</v>
      </c>
      <c r="H699"/>
      <c r="I699" s="400"/>
      <c r="J699" s="400"/>
    </row>
    <row r="700" spans="1:10" s="415" customFormat="1">
      <c r="A700" s="400"/>
      <c r="B700" s="400" t="s">
        <v>7057</v>
      </c>
      <c r="C700" s="400" t="s">
        <v>7389</v>
      </c>
      <c r="D700" s="400" t="s">
        <v>7059</v>
      </c>
      <c r="E700" s="400"/>
      <c r="F700" s="400" t="str">
        <f t="shared" si="19"/>
        <v/>
      </c>
      <c r="G700" s="327">
        <v>706</v>
      </c>
      <c r="H700"/>
      <c r="I700" s="400"/>
      <c r="J700" s="400"/>
    </row>
    <row r="701" spans="1:10" s="415" customFormat="1">
      <c r="A701" s="400"/>
      <c r="B701" s="400" t="s">
        <v>7057</v>
      </c>
      <c r="C701" s="400" t="s">
        <v>7390</v>
      </c>
      <c r="D701" s="400" t="s">
        <v>7059</v>
      </c>
      <c r="E701" s="400"/>
      <c r="F701" s="400" t="str">
        <f t="shared" si="19"/>
        <v/>
      </c>
      <c r="G701" s="327">
        <v>707</v>
      </c>
      <c r="H701"/>
      <c r="I701" s="400"/>
      <c r="J701" s="400"/>
    </row>
    <row r="702" spans="1:10" s="415" customFormat="1">
      <c r="A702" s="406" t="e">
        <f>ROUND(#REF!,2)</f>
        <v>#REF!</v>
      </c>
      <c r="B702" s="400" t="s">
        <v>130</v>
      </c>
      <c r="C702" s="400" t="s">
        <v>7390</v>
      </c>
      <c r="D702" s="400" t="s">
        <v>7161</v>
      </c>
      <c r="E702" s="400" t="s">
        <v>909</v>
      </c>
      <c r="F702" s="400" t="str">
        <f t="shared" si="19"/>
        <v>0.00</v>
      </c>
      <c r="G702" s="327">
        <v>708</v>
      </c>
      <c r="H702"/>
      <c r="I702" s="400"/>
      <c r="J702" s="400"/>
    </row>
    <row r="703" spans="1:10" s="415" customFormat="1">
      <c r="A703" s="406" t="e">
        <f>ROUND(#REF!,2)</f>
        <v>#REF!</v>
      </c>
      <c r="B703" s="400" t="s">
        <v>130</v>
      </c>
      <c r="C703" s="400" t="s">
        <v>7390</v>
      </c>
      <c r="D703" s="400" t="s">
        <v>7162</v>
      </c>
      <c r="E703" s="400" t="s">
        <v>909</v>
      </c>
      <c r="F703" s="400" t="str">
        <f t="shared" si="19"/>
        <v>0.00</v>
      </c>
      <c r="G703" s="327">
        <v>709</v>
      </c>
      <c r="H703"/>
      <c r="I703" s="400"/>
      <c r="J703" s="400"/>
    </row>
    <row r="704" spans="1:10" s="415" customFormat="1">
      <c r="A704" s="406" t="e">
        <f>ROUND(#REF!,2)</f>
        <v>#REF!</v>
      </c>
      <c r="B704" s="400" t="s">
        <v>130</v>
      </c>
      <c r="C704" s="400" t="s">
        <v>7390</v>
      </c>
      <c r="D704" s="400" t="s">
        <v>7163</v>
      </c>
      <c r="E704" s="400" t="s">
        <v>909</v>
      </c>
      <c r="F704" s="400" t="str">
        <f t="shared" si="19"/>
        <v>0.00</v>
      </c>
      <c r="G704" s="327">
        <v>710</v>
      </c>
      <c r="H704"/>
      <c r="I704" s="400"/>
      <c r="J704" s="400"/>
    </row>
    <row r="705" spans="1:10" s="415" customFormat="1">
      <c r="A705" s="400"/>
      <c r="B705" s="400" t="s">
        <v>7057</v>
      </c>
      <c r="C705" s="400" t="s">
        <v>7391</v>
      </c>
      <c r="D705" s="400" t="s">
        <v>7059</v>
      </c>
      <c r="E705" s="400"/>
      <c r="F705" s="400" t="str">
        <f t="shared" si="19"/>
        <v/>
      </c>
      <c r="G705" s="327">
        <v>711</v>
      </c>
      <c r="H705"/>
      <c r="I705" s="400"/>
      <c r="J705" s="400"/>
    </row>
    <row r="706" spans="1:10" s="415" customFormat="1">
      <c r="A706" s="406" t="e">
        <f>ROUND(#REF!,2)</f>
        <v>#REF!</v>
      </c>
      <c r="B706" s="400" t="s">
        <v>130</v>
      </c>
      <c r="C706" s="400" t="s">
        <v>7391</v>
      </c>
      <c r="D706" s="400" t="s">
        <v>7161</v>
      </c>
      <c r="E706" s="400" t="s">
        <v>910</v>
      </c>
      <c r="F706" s="400" t="str">
        <f t="shared" ref="F706:F769" si="20">IFERROR(IF(B706="Parent","",IF(B706="Data",TEXT(A706,"rrrr-mm-dd"),IF(B706="kwota",IFERROR(REPLACE(A706,SEARCH(",",A706),1,"."),A706),IF(A706="","",IF(A706="",IF(AND(B706="Kwota",E706&lt;&gt;0),A706,""),A706))))),"0.00")</f>
        <v>0.00</v>
      </c>
      <c r="G706" s="327">
        <v>712</v>
      </c>
      <c r="H706"/>
      <c r="I706" s="400"/>
      <c r="J706" s="400"/>
    </row>
    <row r="707" spans="1:10" s="415" customFormat="1">
      <c r="A707" s="406" t="e">
        <f>ROUND(#REF!,2)</f>
        <v>#REF!</v>
      </c>
      <c r="B707" s="400" t="s">
        <v>130</v>
      </c>
      <c r="C707" s="400" t="s">
        <v>7391</v>
      </c>
      <c r="D707" s="400" t="s">
        <v>7162</v>
      </c>
      <c r="E707" s="400" t="s">
        <v>910</v>
      </c>
      <c r="F707" s="400" t="str">
        <f t="shared" si="20"/>
        <v>0.00</v>
      </c>
      <c r="G707" s="327">
        <v>713</v>
      </c>
      <c r="H707"/>
      <c r="I707" s="400"/>
      <c r="J707" s="400"/>
    </row>
    <row r="708" spans="1:10" s="415" customFormat="1">
      <c r="A708" s="406" t="e">
        <f>ROUND(#REF!,2)</f>
        <v>#REF!</v>
      </c>
      <c r="B708" s="400" t="s">
        <v>130</v>
      </c>
      <c r="C708" s="400" t="s">
        <v>7391</v>
      </c>
      <c r="D708" s="400" t="s">
        <v>7163</v>
      </c>
      <c r="E708" s="400" t="s">
        <v>910</v>
      </c>
      <c r="F708" s="400" t="str">
        <f t="shared" si="20"/>
        <v>0.00</v>
      </c>
      <c r="G708" s="327">
        <v>714</v>
      </c>
      <c r="H708"/>
      <c r="I708" s="400"/>
      <c r="J708" s="400"/>
    </row>
    <row r="709" spans="1:10" s="415" customFormat="1">
      <c r="A709" s="400"/>
      <c r="B709" s="400" t="s">
        <v>7057</v>
      </c>
      <c r="C709" s="400" t="s">
        <v>7392</v>
      </c>
      <c r="D709" s="400" t="s">
        <v>7059</v>
      </c>
      <c r="E709" s="400"/>
      <c r="F709" s="400" t="str">
        <f t="shared" si="20"/>
        <v/>
      </c>
      <c r="G709" s="327">
        <v>715</v>
      </c>
      <c r="H709"/>
      <c r="I709" s="400"/>
      <c r="J709" s="400"/>
    </row>
    <row r="710" spans="1:10" s="415" customFormat="1">
      <c r="A710" s="400"/>
      <c r="B710" s="400" t="s">
        <v>7057</v>
      </c>
      <c r="C710" s="400" t="s">
        <v>7393</v>
      </c>
      <c r="D710" s="400" t="s">
        <v>7059</v>
      </c>
      <c r="E710" s="400"/>
      <c r="F710" s="400" t="str">
        <f t="shared" si="20"/>
        <v/>
      </c>
      <c r="G710" s="327">
        <v>716</v>
      </c>
      <c r="H710"/>
      <c r="I710" s="400"/>
      <c r="J710" s="400"/>
    </row>
    <row r="711" spans="1:10" s="415" customFormat="1">
      <c r="A711" s="406" t="e">
        <f>ROUND(#REF!,2)</f>
        <v>#REF!</v>
      </c>
      <c r="B711" s="400" t="s">
        <v>130</v>
      </c>
      <c r="C711" s="400" t="s">
        <v>7393</v>
      </c>
      <c r="D711" s="400" t="s">
        <v>7161</v>
      </c>
      <c r="E711" s="400" t="s">
        <v>1997</v>
      </c>
      <c r="F711" s="400" t="str">
        <f t="shared" si="20"/>
        <v>0.00</v>
      </c>
      <c r="G711" s="327">
        <v>717</v>
      </c>
      <c r="H711"/>
      <c r="I711" s="400"/>
      <c r="J711" s="400"/>
    </row>
    <row r="712" spans="1:10" s="415" customFormat="1">
      <c r="A712" s="406" t="e">
        <f>ROUND(#REF!,2)</f>
        <v>#REF!</v>
      </c>
      <c r="B712" s="400" t="s">
        <v>130</v>
      </c>
      <c r="C712" s="400" t="s">
        <v>7393</v>
      </c>
      <c r="D712" s="400" t="s">
        <v>7162</v>
      </c>
      <c r="E712" s="400" t="s">
        <v>1997</v>
      </c>
      <c r="F712" s="400" t="str">
        <f t="shared" si="20"/>
        <v>0.00</v>
      </c>
      <c r="G712" s="327">
        <v>718</v>
      </c>
      <c r="H712"/>
      <c r="I712" s="400"/>
      <c r="J712" s="400"/>
    </row>
    <row r="713" spans="1:10" s="415" customFormat="1">
      <c r="A713" s="406" t="e">
        <f>ROUND(#REF!,2)</f>
        <v>#REF!</v>
      </c>
      <c r="B713" s="400" t="s">
        <v>130</v>
      </c>
      <c r="C713" s="400" t="s">
        <v>7393</v>
      </c>
      <c r="D713" s="400" t="s">
        <v>7163</v>
      </c>
      <c r="E713" s="400" t="s">
        <v>1997</v>
      </c>
      <c r="F713" s="400" t="str">
        <f t="shared" si="20"/>
        <v>0.00</v>
      </c>
      <c r="G713" s="327">
        <v>719</v>
      </c>
      <c r="H713"/>
      <c r="I713" s="400"/>
      <c r="J713" s="400"/>
    </row>
    <row r="714" spans="1:10" s="415" customFormat="1">
      <c r="A714" s="400"/>
      <c r="B714" s="400" t="s">
        <v>7057</v>
      </c>
      <c r="C714" s="400" t="s">
        <v>7394</v>
      </c>
      <c r="D714" s="400" t="s">
        <v>7059</v>
      </c>
      <c r="E714" s="400"/>
      <c r="F714" s="400" t="str">
        <f t="shared" si="20"/>
        <v/>
      </c>
      <c r="G714" s="327">
        <v>720</v>
      </c>
      <c r="H714"/>
      <c r="I714" s="400"/>
      <c r="J714" s="400"/>
    </row>
    <row r="715" spans="1:10" s="415" customFormat="1">
      <c r="A715" s="400"/>
      <c r="B715" s="400" t="s">
        <v>7057</v>
      </c>
      <c r="C715" s="400" t="s">
        <v>7395</v>
      </c>
      <c r="D715" s="400" t="s">
        <v>7059</v>
      </c>
      <c r="E715" s="400"/>
      <c r="F715" s="400" t="str">
        <f t="shared" si="20"/>
        <v/>
      </c>
      <c r="G715" s="327">
        <v>721</v>
      </c>
      <c r="H715"/>
      <c r="I715" s="400"/>
      <c r="J715" s="400"/>
    </row>
    <row r="716" spans="1:10" s="415" customFormat="1">
      <c r="A716" s="406" t="e">
        <f>ROUND(#REF!,2)</f>
        <v>#REF!</v>
      </c>
      <c r="B716" s="400" t="s">
        <v>130</v>
      </c>
      <c r="C716" s="400" t="s">
        <v>7395</v>
      </c>
      <c r="D716" s="400" t="s">
        <v>7161</v>
      </c>
      <c r="E716" s="400" t="s">
        <v>911</v>
      </c>
      <c r="F716" s="400" t="str">
        <f t="shared" si="20"/>
        <v>0.00</v>
      </c>
      <c r="G716" s="327">
        <v>722</v>
      </c>
      <c r="H716"/>
      <c r="I716" s="400"/>
      <c r="J716" s="400"/>
    </row>
    <row r="717" spans="1:10" s="415" customFormat="1">
      <c r="A717" s="406" t="e">
        <f>ROUND(#REF!,2)</f>
        <v>#REF!</v>
      </c>
      <c r="B717" s="400" t="s">
        <v>130</v>
      </c>
      <c r="C717" s="400" t="s">
        <v>7395</v>
      </c>
      <c r="D717" s="400" t="s">
        <v>7162</v>
      </c>
      <c r="E717" s="400" t="s">
        <v>911</v>
      </c>
      <c r="F717" s="400" t="str">
        <f t="shared" si="20"/>
        <v>0.00</v>
      </c>
      <c r="G717" s="327">
        <v>723</v>
      </c>
      <c r="H717"/>
      <c r="I717" s="400"/>
      <c r="J717" s="400"/>
    </row>
    <row r="718" spans="1:10" s="415" customFormat="1">
      <c r="A718" s="406" t="e">
        <f>ROUND(#REF!,2)</f>
        <v>#REF!</v>
      </c>
      <c r="B718" s="400" t="s">
        <v>130</v>
      </c>
      <c r="C718" s="400" t="s">
        <v>7395</v>
      </c>
      <c r="D718" s="400" t="s">
        <v>7163</v>
      </c>
      <c r="E718" s="400" t="s">
        <v>911</v>
      </c>
      <c r="F718" s="400" t="str">
        <f t="shared" si="20"/>
        <v>0.00</v>
      </c>
      <c r="G718" s="327">
        <v>724</v>
      </c>
      <c r="H718"/>
      <c r="I718" s="400"/>
      <c r="J718" s="400"/>
    </row>
    <row r="719" spans="1:10" s="415" customFormat="1">
      <c r="A719" s="400"/>
      <c r="B719" s="400" t="s">
        <v>7057</v>
      </c>
      <c r="C719" s="400" t="s">
        <v>7396</v>
      </c>
      <c r="D719" s="400" t="s">
        <v>7059</v>
      </c>
      <c r="E719" s="400"/>
      <c r="F719" s="400" t="str">
        <f t="shared" si="20"/>
        <v/>
      </c>
      <c r="G719" s="327">
        <v>725</v>
      </c>
      <c r="H719"/>
      <c r="I719" s="400"/>
      <c r="J719" s="400"/>
    </row>
    <row r="720" spans="1:10" s="415" customFormat="1">
      <c r="A720" s="406" t="e">
        <f>ROUND(#REF!,2)</f>
        <v>#REF!</v>
      </c>
      <c r="B720" s="400" t="s">
        <v>130</v>
      </c>
      <c r="C720" s="400" t="s">
        <v>7396</v>
      </c>
      <c r="D720" s="400" t="s">
        <v>7161</v>
      </c>
      <c r="E720" s="400" t="s">
        <v>912</v>
      </c>
      <c r="F720" s="400" t="str">
        <f t="shared" si="20"/>
        <v>0.00</v>
      </c>
      <c r="G720" s="327">
        <v>726</v>
      </c>
      <c r="H720"/>
      <c r="I720" s="400"/>
      <c r="J720" s="400"/>
    </row>
    <row r="721" spans="1:10" s="415" customFormat="1">
      <c r="A721" s="406" t="e">
        <f>ROUND(#REF!,2)</f>
        <v>#REF!</v>
      </c>
      <c r="B721" s="400" t="s">
        <v>130</v>
      </c>
      <c r="C721" s="400" t="s">
        <v>7396</v>
      </c>
      <c r="D721" s="400" t="s">
        <v>7162</v>
      </c>
      <c r="E721" s="400" t="s">
        <v>912</v>
      </c>
      <c r="F721" s="400" t="str">
        <f t="shared" si="20"/>
        <v>0.00</v>
      </c>
      <c r="G721" s="327">
        <v>727</v>
      </c>
      <c r="H721"/>
      <c r="I721" s="400"/>
      <c r="J721" s="400"/>
    </row>
    <row r="722" spans="1:10" s="415" customFormat="1">
      <c r="A722" s="406" t="e">
        <f>ROUND(#REF!,2)</f>
        <v>#REF!</v>
      </c>
      <c r="B722" s="400" t="s">
        <v>130</v>
      </c>
      <c r="C722" s="400" t="s">
        <v>7396</v>
      </c>
      <c r="D722" s="400" t="s">
        <v>7163</v>
      </c>
      <c r="E722" s="400" t="s">
        <v>912</v>
      </c>
      <c r="F722" s="400" t="str">
        <f t="shared" si="20"/>
        <v>0.00</v>
      </c>
      <c r="G722" s="327">
        <v>728</v>
      </c>
      <c r="H722"/>
      <c r="I722" s="400"/>
      <c r="J722" s="400"/>
    </row>
    <row r="723" spans="1:10" s="415" customFormat="1">
      <c r="A723" s="400"/>
      <c r="B723" s="400" t="s">
        <v>7057</v>
      </c>
      <c r="C723" s="400" t="s">
        <v>7397</v>
      </c>
      <c r="D723" s="400" t="s">
        <v>7059</v>
      </c>
      <c r="E723" s="400"/>
      <c r="F723" s="400" t="str">
        <f t="shared" si="20"/>
        <v/>
      </c>
      <c r="G723" s="327">
        <v>729</v>
      </c>
      <c r="H723"/>
      <c r="I723" s="400"/>
      <c r="J723" s="400"/>
    </row>
    <row r="724" spans="1:10" s="415" customFormat="1">
      <c r="A724" s="400"/>
      <c r="B724" s="400" t="s">
        <v>7057</v>
      </c>
      <c r="C724" s="400" t="s">
        <v>7398</v>
      </c>
      <c r="D724" s="400" t="s">
        <v>7059</v>
      </c>
      <c r="E724" s="400"/>
      <c r="F724" s="400" t="str">
        <f t="shared" si="20"/>
        <v/>
      </c>
      <c r="G724" s="327">
        <v>730</v>
      </c>
      <c r="H724"/>
      <c r="I724" s="400"/>
      <c r="J724" s="400"/>
    </row>
    <row r="725" spans="1:10" s="415" customFormat="1">
      <c r="A725" s="406" t="e">
        <f>ROUND(#REF!,2)</f>
        <v>#REF!</v>
      </c>
      <c r="B725" s="400" t="s">
        <v>130</v>
      </c>
      <c r="C725" s="400" t="s">
        <v>7398</v>
      </c>
      <c r="D725" s="400" t="s">
        <v>7161</v>
      </c>
      <c r="E725" s="400" t="s">
        <v>913</v>
      </c>
      <c r="F725" s="400" t="str">
        <f t="shared" si="20"/>
        <v>0.00</v>
      </c>
      <c r="G725" s="327">
        <v>731</v>
      </c>
      <c r="H725"/>
      <c r="I725" s="400"/>
      <c r="J725" s="400"/>
    </row>
    <row r="726" spans="1:10" s="415" customFormat="1">
      <c r="A726" s="406" t="e">
        <f>ROUND(#REF!,2)</f>
        <v>#REF!</v>
      </c>
      <c r="B726" s="400" t="s">
        <v>130</v>
      </c>
      <c r="C726" s="400" t="s">
        <v>7398</v>
      </c>
      <c r="D726" s="400" t="s">
        <v>7162</v>
      </c>
      <c r="E726" s="400" t="s">
        <v>913</v>
      </c>
      <c r="F726" s="400" t="str">
        <f t="shared" si="20"/>
        <v>0.00</v>
      </c>
      <c r="G726" s="327">
        <v>732</v>
      </c>
      <c r="H726"/>
      <c r="I726" s="400"/>
      <c r="J726" s="400"/>
    </row>
    <row r="727" spans="1:10" s="415" customFormat="1">
      <c r="A727" s="406" t="e">
        <f>ROUND(#REF!,2)</f>
        <v>#REF!</v>
      </c>
      <c r="B727" s="400" t="s">
        <v>130</v>
      </c>
      <c r="C727" s="400" t="s">
        <v>7398</v>
      </c>
      <c r="D727" s="400" t="s">
        <v>7163</v>
      </c>
      <c r="E727" s="400" t="s">
        <v>913</v>
      </c>
      <c r="F727" s="400" t="str">
        <f t="shared" si="20"/>
        <v>0.00</v>
      </c>
      <c r="G727" s="327">
        <v>733</v>
      </c>
      <c r="H727"/>
      <c r="I727" s="400"/>
      <c r="J727" s="400"/>
    </row>
    <row r="728" spans="1:10" s="415" customFormat="1">
      <c r="A728" s="400"/>
      <c r="B728" s="400" t="s">
        <v>7057</v>
      </c>
      <c r="C728" s="400" t="s">
        <v>7399</v>
      </c>
      <c r="D728" s="400" t="s">
        <v>7059</v>
      </c>
      <c r="E728" s="400"/>
      <c r="F728" s="400" t="str">
        <f t="shared" si="20"/>
        <v/>
      </c>
      <c r="G728" s="327">
        <v>734</v>
      </c>
      <c r="H728"/>
      <c r="I728" s="400"/>
      <c r="J728" s="400"/>
    </row>
    <row r="729" spans="1:10" s="415" customFormat="1">
      <c r="A729" s="400"/>
      <c r="B729" s="400" t="s">
        <v>7057</v>
      </c>
      <c r="C729" s="400" t="s">
        <v>7400</v>
      </c>
      <c r="D729" s="400" t="s">
        <v>7059</v>
      </c>
      <c r="E729" s="400"/>
      <c r="F729" s="400" t="str">
        <f t="shared" si="20"/>
        <v/>
      </c>
      <c r="G729" s="327">
        <v>735</v>
      </c>
      <c r="H729"/>
      <c r="I729" s="400"/>
      <c r="J729" s="400"/>
    </row>
    <row r="730" spans="1:10" s="415" customFormat="1">
      <c r="A730" s="406" t="e">
        <f>ROUND(#REF!,2)</f>
        <v>#REF!</v>
      </c>
      <c r="B730" s="400" t="s">
        <v>130</v>
      </c>
      <c r="C730" s="400" t="s">
        <v>7400</v>
      </c>
      <c r="D730" s="400" t="s">
        <v>7161</v>
      </c>
      <c r="E730" s="400" t="s">
        <v>914</v>
      </c>
      <c r="F730" s="400" t="str">
        <f t="shared" si="20"/>
        <v>0.00</v>
      </c>
      <c r="G730" s="327">
        <v>736</v>
      </c>
      <c r="H730"/>
      <c r="I730" s="400"/>
      <c r="J730" s="400"/>
    </row>
    <row r="731" spans="1:10" s="415" customFormat="1">
      <c r="A731" s="406" t="e">
        <f>ROUND(#REF!,2)</f>
        <v>#REF!</v>
      </c>
      <c r="B731" s="400" t="s">
        <v>130</v>
      </c>
      <c r="C731" s="400" t="s">
        <v>7400</v>
      </c>
      <c r="D731" s="400" t="s">
        <v>7162</v>
      </c>
      <c r="E731" s="400" t="s">
        <v>914</v>
      </c>
      <c r="F731" s="400" t="str">
        <f t="shared" si="20"/>
        <v>0.00</v>
      </c>
      <c r="G731" s="327">
        <v>737</v>
      </c>
      <c r="H731"/>
      <c r="I731" s="400"/>
      <c r="J731" s="400"/>
    </row>
    <row r="732" spans="1:10" s="415" customFormat="1">
      <c r="A732" s="406" t="e">
        <f>ROUND(#REF!,2)</f>
        <v>#REF!</v>
      </c>
      <c r="B732" s="400" t="s">
        <v>130</v>
      </c>
      <c r="C732" s="400" t="s">
        <v>7400</v>
      </c>
      <c r="D732" s="400" t="s">
        <v>7163</v>
      </c>
      <c r="E732" s="400" t="s">
        <v>914</v>
      </c>
      <c r="F732" s="400" t="str">
        <f t="shared" si="20"/>
        <v>0.00</v>
      </c>
      <c r="G732" s="327">
        <v>738</v>
      </c>
      <c r="H732"/>
      <c r="I732" s="400"/>
      <c r="J732" s="400"/>
    </row>
    <row r="733" spans="1:10" s="415" customFormat="1">
      <c r="A733" s="400"/>
      <c r="B733" s="400" t="s">
        <v>7057</v>
      </c>
      <c r="C733" s="400" t="s">
        <v>7401</v>
      </c>
      <c r="D733" s="400" t="s">
        <v>7059</v>
      </c>
      <c r="E733" s="400"/>
      <c r="F733" s="400" t="str">
        <f t="shared" si="20"/>
        <v/>
      </c>
      <c r="G733" s="327">
        <v>739</v>
      </c>
      <c r="H733"/>
      <c r="I733" s="400"/>
      <c r="J733" s="400"/>
    </row>
    <row r="734" spans="1:10" s="415" customFormat="1">
      <c r="A734" s="400"/>
      <c r="B734" s="400" t="s">
        <v>7057</v>
      </c>
      <c r="C734" s="400" t="s">
        <v>7402</v>
      </c>
      <c r="D734" s="400" t="s">
        <v>7059</v>
      </c>
      <c r="E734" s="400"/>
      <c r="F734" s="400" t="str">
        <f t="shared" si="20"/>
        <v/>
      </c>
      <c r="G734" s="327">
        <v>740</v>
      </c>
      <c r="H734"/>
      <c r="I734" s="400"/>
      <c r="J734" s="400"/>
    </row>
    <row r="735" spans="1:10" s="415" customFormat="1">
      <c r="A735" s="406" t="e">
        <f>ROUND(#REF!,2)</f>
        <v>#REF!</v>
      </c>
      <c r="B735" s="400" t="s">
        <v>130</v>
      </c>
      <c r="C735" s="400" t="s">
        <v>7402</v>
      </c>
      <c r="D735" s="400" t="s">
        <v>7161</v>
      </c>
      <c r="E735" s="400" t="s">
        <v>916</v>
      </c>
      <c r="F735" s="400" t="str">
        <f t="shared" si="20"/>
        <v>0.00</v>
      </c>
      <c r="G735" s="327">
        <v>741</v>
      </c>
      <c r="H735"/>
      <c r="I735" s="400"/>
      <c r="J735" s="400"/>
    </row>
    <row r="736" spans="1:10" s="415" customFormat="1">
      <c r="A736" s="406" t="e">
        <f>ROUND(#REF!,2)</f>
        <v>#REF!</v>
      </c>
      <c r="B736" s="400" t="s">
        <v>130</v>
      </c>
      <c r="C736" s="400" t="s">
        <v>7402</v>
      </c>
      <c r="D736" s="400" t="s">
        <v>7162</v>
      </c>
      <c r="E736" s="400" t="s">
        <v>916</v>
      </c>
      <c r="F736" s="400" t="str">
        <f t="shared" si="20"/>
        <v>0.00</v>
      </c>
      <c r="G736" s="327">
        <v>742</v>
      </c>
      <c r="H736"/>
      <c r="I736" s="400"/>
      <c r="J736" s="400"/>
    </row>
    <row r="737" spans="1:10" s="415" customFormat="1">
      <c r="A737" s="406" t="e">
        <f>ROUND(#REF!,2)</f>
        <v>#REF!</v>
      </c>
      <c r="B737" s="400" t="s">
        <v>130</v>
      </c>
      <c r="C737" s="400" t="s">
        <v>7402</v>
      </c>
      <c r="D737" s="400" t="s">
        <v>7163</v>
      </c>
      <c r="E737" s="400" t="s">
        <v>916</v>
      </c>
      <c r="F737" s="400" t="str">
        <f t="shared" si="20"/>
        <v>0.00</v>
      </c>
      <c r="G737" s="327">
        <v>743</v>
      </c>
      <c r="H737"/>
      <c r="I737" s="400"/>
      <c r="J737" s="400"/>
    </row>
    <row r="738" spans="1:10" s="415" customFormat="1">
      <c r="A738" s="400"/>
      <c r="B738" s="400" t="s">
        <v>7057</v>
      </c>
      <c r="C738" s="400" t="s">
        <v>7403</v>
      </c>
      <c r="D738" s="400" t="s">
        <v>7059</v>
      </c>
      <c r="E738" s="400"/>
      <c r="F738" s="400" t="str">
        <f t="shared" si="20"/>
        <v/>
      </c>
      <c r="G738" s="327">
        <v>744</v>
      </c>
      <c r="H738"/>
      <c r="I738" s="400"/>
      <c r="J738" s="400"/>
    </row>
    <row r="739" spans="1:10" s="415" customFormat="1">
      <c r="A739" s="400"/>
      <c r="B739" s="400" t="s">
        <v>7057</v>
      </c>
      <c r="C739" s="400" t="s">
        <v>7404</v>
      </c>
      <c r="D739" s="400" t="s">
        <v>7059</v>
      </c>
      <c r="E739" s="400"/>
      <c r="F739" s="400" t="str">
        <f t="shared" si="20"/>
        <v/>
      </c>
      <c r="G739" s="327">
        <v>745</v>
      </c>
      <c r="H739"/>
      <c r="I739" s="400"/>
      <c r="J739" s="400"/>
    </row>
    <row r="740" spans="1:10" s="415" customFormat="1">
      <c r="A740" s="406" t="e">
        <f>ROUND(#REF!,2)</f>
        <v>#REF!</v>
      </c>
      <c r="B740" s="400" t="s">
        <v>130</v>
      </c>
      <c r="C740" s="400" t="s">
        <v>7404</v>
      </c>
      <c r="D740" s="400" t="s">
        <v>7161</v>
      </c>
      <c r="E740" s="400" t="s">
        <v>261</v>
      </c>
      <c r="F740" s="400" t="str">
        <f t="shared" si="20"/>
        <v>0.00</v>
      </c>
      <c r="G740" s="327">
        <v>746</v>
      </c>
      <c r="H740"/>
      <c r="I740" s="400"/>
      <c r="J740" s="400"/>
    </row>
    <row r="741" spans="1:10" s="415" customFormat="1">
      <c r="A741" s="406" t="e">
        <f>ROUND(#REF!,2)</f>
        <v>#REF!</v>
      </c>
      <c r="B741" s="400" t="s">
        <v>130</v>
      </c>
      <c r="C741" s="400" t="s">
        <v>7404</v>
      </c>
      <c r="D741" s="400" t="s">
        <v>7162</v>
      </c>
      <c r="E741" s="400" t="s">
        <v>261</v>
      </c>
      <c r="F741" s="400" t="str">
        <f t="shared" si="20"/>
        <v>0.00</v>
      </c>
      <c r="G741" s="327">
        <v>747</v>
      </c>
      <c r="H741"/>
      <c r="I741" s="400"/>
      <c r="J741" s="400"/>
    </row>
    <row r="742" spans="1:10" s="415" customFormat="1">
      <c r="A742" s="406" t="e">
        <f>ROUND(#REF!,2)</f>
        <v>#REF!</v>
      </c>
      <c r="B742" s="400" t="s">
        <v>130</v>
      </c>
      <c r="C742" s="400" t="s">
        <v>7404</v>
      </c>
      <c r="D742" s="400" t="s">
        <v>7163</v>
      </c>
      <c r="E742" s="400" t="s">
        <v>261</v>
      </c>
      <c r="F742" s="400" t="str">
        <f t="shared" si="20"/>
        <v>0.00</v>
      </c>
      <c r="G742" s="327">
        <v>748</v>
      </c>
      <c r="H742"/>
      <c r="I742" s="400"/>
      <c r="J742" s="400"/>
    </row>
    <row r="743" spans="1:10" s="415" customFormat="1">
      <c r="A743" s="400"/>
      <c r="B743" s="400" t="s">
        <v>7057</v>
      </c>
      <c r="C743" s="400" t="s">
        <v>7405</v>
      </c>
      <c r="D743" s="400" t="s">
        <v>7059</v>
      </c>
      <c r="E743" s="400"/>
      <c r="F743" s="400" t="str">
        <f t="shared" si="20"/>
        <v/>
      </c>
      <c r="G743" s="327">
        <v>749</v>
      </c>
      <c r="H743"/>
      <c r="I743" s="400"/>
      <c r="J743" s="400"/>
    </row>
    <row r="744" spans="1:10" s="415" customFormat="1">
      <c r="A744" s="400"/>
      <c r="B744" s="400" t="s">
        <v>7057</v>
      </c>
      <c r="C744" s="400" t="s">
        <v>7406</v>
      </c>
      <c r="D744" s="400" t="s">
        <v>7059</v>
      </c>
      <c r="E744" s="400"/>
      <c r="F744" s="400" t="str">
        <f t="shared" si="20"/>
        <v/>
      </c>
      <c r="G744" s="327">
        <v>750</v>
      </c>
      <c r="H744"/>
      <c r="I744" s="400"/>
      <c r="J744" s="400"/>
    </row>
    <row r="745" spans="1:10" s="415" customFormat="1">
      <c r="A745" s="400"/>
      <c r="B745" s="400" t="s">
        <v>7057</v>
      </c>
      <c r="C745" s="400" t="s">
        <v>7407</v>
      </c>
      <c r="D745" s="400" t="s">
        <v>7059</v>
      </c>
      <c r="E745" s="400"/>
      <c r="F745" s="400" t="str">
        <f t="shared" si="20"/>
        <v/>
      </c>
      <c r="G745" s="327">
        <v>751</v>
      </c>
      <c r="H745"/>
      <c r="I745" s="400"/>
      <c r="J745" s="400"/>
    </row>
    <row r="746" spans="1:10" s="415" customFormat="1">
      <c r="A746" s="400"/>
      <c r="B746" s="400" t="s">
        <v>7057</v>
      </c>
      <c r="C746" s="400" t="s">
        <v>7408</v>
      </c>
      <c r="D746" s="400" t="s">
        <v>7059</v>
      </c>
      <c r="E746" s="400"/>
      <c r="F746" s="400" t="str">
        <f t="shared" si="20"/>
        <v/>
      </c>
      <c r="G746" s="327">
        <v>752</v>
      </c>
      <c r="H746"/>
      <c r="I746" s="400"/>
      <c r="J746" s="400"/>
    </row>
    <row r="747" spans="1:10" s="415" customFormat="1">
      <c r="A747" s="406" t="e">
        <f>ROUND(#REF!,2)</f>
        <v>#REF!</v>
      </c>
      <c r="B747" s="400" t="s">
        <v>130</v>
      </c>
      <c r="C747" s="400" t="s">
        <v>7408</v>
      </c>
      <c r="D747" s="400" t="s">
        <v>7161</v>
      </c>
      <c r="E747" s="400" t="s">
        <v>754</v>
      </c>
      <c r="F747" s="400" t="str">
        <f t="shared" si="20"/>
        <v>0.00</v>
      </c>
      <c r="G747" s="327">
        <v>753</v>
      </c>
      <c r="H747"/>
      <c r="I747" s="400"/>
      <c r="J747" s="400"/>
    </row>
    <row r="748" spans="1:10" s="415" customFormat="1">
      <c r="A748" s="406" t="e">
        <f>ROUND(#REF!,2)</f>
        <v>#REF!</v>
      </c>
      <c r="B748" s="400" t="s">
        <v>130</v>
      </c>
      <c r="C748" s="400" t="s">
        <v>7408</v>
      </c>
      <c r="D748" s="400" t="s">
        <v>7162</v>
      </c>
      <c r="E748" s="400" t="s">
        <v>754</v>
      </c>
      <c r="F748" s="400" t="str">
        <f t="shared" si="20"/>
        <v>0.00</v>
      </c>
      <c r="G748" s="327">
        <v>754</v>
      </c>
      <c r="H748"/>
      <c r="I748" s="400"/>
      <c r="J748" s="400"/>
    </row>
    <row r="749" spans="1:10" s="415" customFormat="1">
      <c r="A749" s="406" t="e">
        <f>ROUND(#REF!,2)</f>
        <v>#REF!</v>
      </c>
      <c r="B749" s="400" t="s">
        <v>130</v>
      </c>
      <c r="C749" s="400" t="s">
        <v>7408</v>
      </c>
      <c r="D749" s="400" t="s">
        <v>7163</v>
      </c>
      <c r="E749" s="400" t="s">
        <v>754</v>
      </c>
      <c r="F749" s="400" t="str">
        <f t="shared" si="20"/>
        <v>0.00</v>
      </c>
      <c r="G749" s="327">
        <v>755</v>
      </c>
      <c r="H749"/>
      <c r="I749" s="400"/>
      <c r="J749" s="400"/>
    </row>
    <row r="750" spans="1:10" s="415" customFormat="1">
      <c r="A750" s="400"/>
      <c r="B750" s="400" t="s">
        <v>7057</v>
      </c>
      <c r="C750" s="400" t="s">
        <v>7409</v>
      </c>
      <c r="D750" s="400" t="s">
        <v>7059</v>
      </c>
      <c r="E750" s="400"/>
      <c r="F750" s="400" t="str">
        <f t="shared" si="20"/>
        <v/>
      </c>
      <c r="G750" s="327">
        <v>756</v>
      </c>
      <c r="H750"/>
      <c r="I750" s="400"/>
      <c r="J750" s="400"/>
    </row>
    <row r="751" spans="1:10" s="415" customFormat="1">
      <c r="A751" s="406" t="e">
        <f>ROUND(#REF!,2)</f>
        <v>#REF!</v>
      </c>
      <c r="B751" s="400" t="s">
        <v>130</v>
      </c>
      <c r="C751" s="400" t="s">
        <v>7409</v>
      </c>
      <c r="D751" s="400" t="s">
        <v>7161</v>
      </c>
      <c r="E751" s="400" t="s">
        <v>5706</v>
      </c>
      <c r="F751" s="400" t="str">
        <f t="shared" si="20"/>
        <v>0.00</v>
      </c>
      <c r="G751" s="327">
        <v>757</v>
      </c>
      <c r="H751"/>
      <c r="I751" s="400"/>
      <c r="J751" s="400"/>
    </row>
    <row r="752" spans="1:10" s="415" customFormat="1">
      <c r="A752" s="406" t="e">
        <f>ROUND(#REF!,2)</f>
        <v>#REF!</v>
      </c>
      <c r="B752" s="400" t="s">
        <v>130</v>
      </c>
      <c r="C752" s="400" t="s">
        <v>7409</v>
      </c>
      <c r="D752" s="400" t="s">
        <v>7162</v>
      </c>
      <c r="E752" s="400" t="s">
        <v>5706</v>
      </c>
      <c r="F752" s="400" t="str">
        <f t="shared" si="20"/>
        <v>0.00</v>
      </c>
      <c r="G752" s="327">
        <v>758</v>
      </c>
      <c r="H752"/>
      <c r="I752" s="400"/>
      <c r="J752" s="400"/>
    </row>
    <row r="753" spans="1:10" s="415" customFormat="1">
      <c r="A753" s="406" t="e">
        <f>ROUND(#REF!,2)</f>
        <v>#REF!</v>
      </c>
      <c r="B753" s="400" t="s">
        <v>130</v>
      </c>
      <c r="C753" s="400" t="s">
        <v>7409</v>
      </c>
      <c r="D753" s="400" t="s">
        <v>7163</v>
      </c>
      <c r="E753" s="400" t="s">
        <v>5706</v>
      </c>
      <c r="F753" s="400" t="str">
        <f t="shared" si="20"/>
        <v>0.00</v>
      </c>
      <c r="G753" s="327">
        <v>759</v>
      </c>
      <c r="H753"/>
      <c r="I753" s="400"/>
      <c r="J753" s="400"/>
    </row>
    <row r="754" spans="1:10" s="415" customFormat="1">
      <c r="A754" s="400"/>
      <c r="B754" s="400" t="s">
        <v>7057</v>
      </c>
      <c r="C754" s="400" t="s">
        <v>7410</v>
      </c>
      <c r="D754" s="400" t="s">
        <v>7059</v>
      </c>
      <c r="E754" s="400"/>
      <c r="F754" s="400" t="str">
        <f t="shared" si="20"/>
        <v/>
      </c>
      <c r="G754" s="327">
        <v>760</v>
      </c>
      <c r="H754"/>
      <c r="I754" s="400"/>
      <c r="J754" s="400"/>
    </row>
    <row r="755" spans="1:10" s="415" customFormat="1">
      <c r="A755" s="406" t="e">
        <f>ROUND(#REF!,2)</f>
        <v>#REF!</v>
      </c>
      <c r="B755" s="400" t="s">
        <v>130</v>
      </c>
      <c r="C755" s="400" t="s">
        <v>7410</v>
      </c>
      <c r="D755" s="400" t="s">
        <v>7161</v>
      </c>
      <c r="E755" s="400" t="s">
        <v>7411</v>
      </c>
      <c r="F755" s="400" t="str">
        <f t="shared" si="20"/>
        <v>0.00</v>
      </c>
      <c r="G755" s="327">
        <v>761</v>
      </c>
      <c r="H755"/>
      <c r="I755" s="400"/>
      <c r="J755" s="400"/>
    </row>
    <row r="756" spans="1:10" s="415" customFormat="1">
      <c r="A756" s="406" t="e">
        <f>ROUND(#REF!,2)</f>
        <v>#REF!</v>
      </c>
      <c r="B756" s="400" t="s">
        <v>130</v>
      </c>
      <c r="C756" s="400" t="s">
        <v>7410</v>
      </c>
      <c r="D756" s="400" t="s">
        <v>7162</v>
      </c>
      <c r="E756" s="400" t="s">
        <v>7411</v>
      </c>
      <c r="F756" s="400" t="str">
        <f t="shared" si="20"/>
        <v>0.00</v>
      </c>
      <c r="G756" s="327">
        <v>762</v>
      </c>
      <c r="H756"/>
      <c r="I756" s="400"/>
      <c r="J756" s="400"/>
    </row>
    <row r="757" spans="1:10" s="415" customFormat="1">
      <c r="A757" s="406" t="e">
        <f>ROUND(#REF!,2)</f>
        <v>#REF!</v>
      </c>
      <c r="B757" s="400" t="s">
        <v>130</v>
      </c>
      <c r="C757" s="400" t="s">
        <v>7410</v>
      </c>
      <c r="D757" s="400" t="s">
        <v>7163</v>
      </c>
      <c r="E757" s="400" t="s">
        <v>7411</v>
      </c>
      <c r="F757" s="400" t="str">
        <f t="shared" si="20"/>
        <v>0.00</v>
      </c>
      <c r="G757" s="327">
        <v>763</v>
      </c>
      <c r="H757"/>
      <c r="I757" s="400"/>
      <c r="J757" s="400"/>
    </row>
    <row r="758" spans="1:10" s="415" customFormat="1">
      <c r="A758" s="400"/>
      <c r="B758" s="400" t="s">
        <v>7057</v>
      </c>
      <c r="C758" s="400" t="s">
        <v>7412</v>
      </c>
      <c r="D758" s="400" t="s">
        <v>7059</v>
      </c>
      <c r="E758" s="400"/>
      <c r="F758" s="400" t="str">
        <f t="shared" si="20"/>
        <v/>
      </c>
      <c r="G758" s="327">
        <v>764</v>
      </c>
      <c r="H758"/>
      <c r="I758" s="400"/>
      <c r="J758" s="400"/>
    </row>
    <row r="759" spans="1:10" s="415" customFormat="1">
      <c r="A759" s="406" t="e">
        <f>ROUND(#REF!,2)</f>
        <v>#REF!</v>
      </c>
      <c r="B759" s="400" t="s">
        <v>130</v>
      </c>
      <c r="C759" s="400" t="s">
        <v>7412</v>
      </c>
      <c r="D759" s="400" t="s">
        <v>7161</v>
      </c>
      <c r="E759" s="400" t="s">
        <v>259</v>
      </c>
      <c r="F759" s="400" t="str">
        <f t="shared" si="20"/>
        <v>0.00</v>
      </c>
      <c r="G759" s="327">
        <v>765</v>
      </c>
      <c r="H759"/>
      <c r="I759" s="400"/>
      <c r="J759" s="400"/>
    </row>
    <row r="760" spans="1:10" s="415" customFormat="1">
      <c r="A760" s="406" t="e">
        <f>ROUND(#REF!,2)</f>
        <v>#REF!</v>
      </c>
      <c r="B760" s="400" t="s">
        <v>130</v>
      </c>
      <c r="C760" s="400" t="s">
        <v>7412</v>
      </c>
      <c r="D760" s="400" t="s">
        <v>7162</v>
      </c>
      <c r="E760" s="400" t="s">
        <v>259</v>
      </c>
      <c r="F760" s="400" t="str">
        <f t="shared" si="20"/>
        <v>0.00</v>
      </c>
      <c r="G760" s="327">
        <v>766</v>
      </c>
      <c r="H760"/>
      <c r="I760" s="400"/>
      <c r="J760" s="400"/>
    </row>
    <row r="761" spans="1:10" s="415" customFormat="1">
      <c r="A761" s="406" t="e">
        <f>ROUND(#REF!,2)</f>
        <v>#REF!</v>
      </c>
      <c r="B761" s="400" t="s">
        <v>130</v>
      </c>
      <c r="C761" s="400" t="s">
        <v>7412</v>
      </c>
      <c r="D761" s="400" t="s">
        <v>7163</v>
      </c>
      <c r="E761" s="400" t="s">
        <v>259</v>
      </c>
      <c r="F761" s="400" t="str">
        <f t="shared" si="20"/>
        <v>0.00</v>
      </c>
      <c r="G761" s="327">
        <v>767</v>
      </c>
      <c r="H761"/>
      <c r="I761" s="400"/>
      <c r="J761" s="400"/>
    </row>
    <row r="762" spans="1:10" s="415" customFormat="1">
      <c r="A762" s="400"/>
      <c r="B762" s="400" t="s">
        <v>7057</v>
      </c>
      <c r="C762" s="400" t="s">
        <v>7413</v>
      </c>
      <c r="D762" s="400" t="s">
        <v>7059</v>
      </c>
      <c r="E762" s="400"/>
      <c r="F762" s="400" t="str">
        <f t="shared" si="20"/>
        <v/>
      </c>
      <c r="G762" s="327">
        <v>768</v>
      </c>
      <c r="H762"/>
      <c r="I762" s="400"/>
      <c r="J762" s="400"/>
    </row>
    <row r="763" spans="1:10" s="415" customFormat="1">
      <c r="A763" s="400"/>
      <c r="B763" s="400" t="s">
        <v>7057</v>
      </c>
      <c r="C763" s="400" t="s">
        <v>7414</v>
      </c>
      <c r="D763" s="400" t="s">
        <v>7059</v>
      </c>
      <c r="E763" s="400"/>
      <c r="F763" s="400" t="str">
        <f t="shared" si="20"/>
        <v/>
      </c>
      <c r="G763" s="327">
        <v>769</v>
      </c>
      <c r="H763"/>
      <c r="I763" s="400"/>
      <c r="J763" s="400"/>
    </row>
    <row r="764" spans="1:10" s="415" customFormat="1">
      <c r="A764" s="406" t="e">
        <f>ROUND(#REF!,2)</f>
        <v>#REF!</v>
      </c>
      <c r="B764" s="400" t="s">
        <v>130</v>
      </c>
      <c r="C764" s="400" t="s">
        <v>7414</v>
      </c>
      <c r="D764" s="400" t="s">
        <v>7161</v>
      </c>
      <c r="E764" s="400" t="s">
        <v>260</v>
      </c>
      <c r="F764" s="400" t="str">
        <f t="shared" si="20"/>
        <v>0.00</v>
      </c>
      <c r="G764" s="327">
        <v>770</v>
      </c>
      <c r="H764"/>
      <c r="I764" s="400"/>
      <c r="J764" s="400"/>
    </row>
    <row r="765" spans="1:10" s="415" customFormat="1">
      <c r="A765" s="406" t="e">
        <f>ROUND(#REF!,2)</f>
        <v>#REF!</v>
      </c>
      <c r="B765" s="400" t="s">
        <v>130</v>
      </c>
      <c r="C765" s="400" t="s">
        <v>7414</v>
      </c>
      <c r="D765" s="400" t="s">
        <v>7162</v>
      </c>
      <c r="E765" s="400" t="s">
        <v>260</v>
      </c>
      <c r="F765" s="400" t="str">
        <f t="shared" si="20"/>
        <v>0.00</v>
      </c>
      <c r="G765" s="327">
        <v>771</v>
      </c>
      <c r="H765"/>
      <c r="I765" s="400"/>
      <c r="J765" s="400"/>
    </row>
    <row r="766" spans="1:10" s="415" customFormat="1">
      <c r="A766" s="406" t="e">
        <f>ROUND(#REF!,2)</f>
        <v>#REF!</v>
      </c>
      <c r="B766" s="400" t="s">
        <v>130</v>
      </c>
      <c r="C766" s="400" t="s">
        <v>7414</v>
      </c>
      <c r="D766" s="400" t="s">
        <v>7163</v>
      </c>
      <c r="E766" s="400" t="s">
        <v>260</v>
      </c>
      <c r="F766" s="400" t="str">
        <f t="shared" si="20"/>
        <v>0.00</v>
      </c>
      <c r="G766" s="327">
        <v>772</v>
      </c>
      <c r="H766"/>
      <c r="I766" s="400"/>
      <c r="J766" s="400"/>
    </row>
    <row r="767" spans="1:10" s="415" customFormat="1">
      <c r="A767" s="400"/>
      <c r="B767" s="400" t="s">
        <v>7057</v>
      </c>
      <c r="C767" s="400" t="s">
        <v>7415</v>
      </c>
      <c r="D767" s="400" t="s">
        <v>7059</v>
      </c>
      <c r="E767" s="400"/>
      <c r="F767" s="400" t="str">
        <f t="shared" si="20"/>
        <v/>
      </c>
      <c r="G767" s="327">
        <v>773</v>
      </c>
      <c r="H767"/>
      <c r="I767" s="400"/>
      <c r="J767" s="400"/>
    </row>
    <row r="768" spans="1:10" s="415" customFormat="1">
      <c r="A768" s="400"/>
      <c r="B768" s="400" t="s">
        <v>7057</v>
      </c>
      <c r="C768" s="400" t="s">
        <v>7416</v>
      </c>
      <c r="D768" s="400" t="s">
        <v>7059</v>
      </c>
      <c r="E768" s="400"/>
      <c r="F768" s="400" t="str">
        <f t="shared" si="20"/>
        <v/>
      </c>
      <c r="G768" s="327">
        <v>774</v>
      </c>
      <c r="H768"/>
      <c r="I768" s="400"/>
      <c r="J768" s="400"/>
    </row>
    <row r="769" spans="1:10" s="415" customFormat="1">
      <c r="A769" s="400"/>
      <c r="B769" s="400" t="s">
        <v>7057</v>
      </c>
      <c r="C769" s="400" t="s">
        <v>7417</v>
      </c>
      <c r="D769" s="400" t="s">
        <v>7059</v>
      </c>
      <c r="E769" s="400"/>
      <c r="F769" s="400" t="str">
        <f t="shared" si="20"/>
        <v/>
      </c>
      <c r="G769" s="327">
        <v>775</v>
      </c>
      <c r="H769"/>
      <c r="I769" s="400"/>
      <c r="J769" s="400"/>
    </row>
    <row r="770" spans="1:10" s="415" customFormat="1">
      <c r="A770" s="406" t="e">
        <f>ROUND(#REF!,2)</f>
        <v>#REF!</v>
      </c>
      <c r="B770" s="400" t="s">
        <v>130</v>
      </c>
      <c r="C770" s="400" t="s">
        <v>7417</v>
      </c>
      <c r="D770" s="400" t="s">
        <v>7161</v>
      </c>
      <c r="E770" s="400" t="s">
        <v>261</v>
      </c>
      <c r="F770" s="400" t="str">
        <f t="shared" ref="F770:F833" si="21">IFERROR(IF(B770="Parent","",IF(B770="Data",TEXT(A770,"rrrr-mm-dd"),IF(B770="kwota",IFERROR(REPLACE(A770,SEARCH(",",A770),1,"."),A770),IF(A770="","",IF(A770="",IF(AND(B770="Kwota",E770&lt;&gt;0),A770,""),A770))))),"0.00")</f>
        <v>0.00</v>
      </c>
      <c r="G770" s="327">
        <v>776</v>
      </c>
      <c r="H770"/>
      <c r="I770" s="400"/>
      <c r="J770" s="400"/>
    </row>
    <row r="771" spans="1:10" s="415" customFormat="1">
      <c r="A771" s="406" t="e">
        <f>ROUND(#REF!,2)</f>
        <v>#REF!</v>
      </c>
      <c r="B771" s="400" t="s">
        <v>130</v>
      </c>
      <c r="C771" s="400" t="s">
        <v>7417</v>
      </c>
      <c r="D771" s="400" t="s">
        <v>7162</v>
      </c>
      <c r="E771" s="400" t="s">
        <v>261</v>
      </c>
      <c r="F771" s="400" t="str">
        <f t="shared" si="21"/>
        <v>0.00</v>
      </c>
      <c r="G771" s="327">
        <v>777</v>
      </c>
      <c r="H771"/>
      <c r="I771" s="400"/>
      <c r="J771" s="400"/>
    </row>
    <row r="772" spans="1:10" s="415" customFormat="1">
      <c r="A772" s="406" t="e">
        <f>ROUND(#REF!,2)</f>
        <v>#REF!</v>
      </c>
      <c r="B772" s="400" t="s">
        <v>130</v>
      </c>
      <c r="C772" s="400" t="s">
        <v>7417</v>
      </c>
      <c r="D772" s="400" t="s">
        <v>7163</v>
      </c>
      <c r="E772" s="400" t="s">
        <v>261</v>
      </c>
      <c r="F772" s="400" t="str">
        <f t="shared" si="21"/>
        <v>0.00</v>
      </c>
      <c r="G772" s="327">
        <v>778</v>
      </c>
      <c r="H772"/>
      <c r="I772" s="400"/>
      <c r="J772" s="400"/>
    </row>
    <row r="773" spans="1:10" s="415" customFormat="1">
      <c r="A773" s="400"/>
      <c r="B773" s="400" t="s">
        <v>7057</v>
      </c>
      <c r="C773" s="400" t="s">
        <v>7418</v>
      </c>
      <c r="D773" s="400" t="s">
        <v>7059</v>
      </c>
      <c r="E773" s="400"/>
      <c r="F773" s="400" t="str">
        <f t="shared" si="21"/>
        <v/>
      </c>
      <c r="G773" s="327">
        <v>779</v>
      </c>
      <c r="H773"/>
      <c r="I773" s="400"/>
      <c r="J773" s="400"/>
    </row>
    <row r="774" spans="1:10" s="415" customFormat="1">
      <c r="A774" s="400"/>
      <c r="B774" s="400" t="s">
        <v>7057</v>
      </c>
      <c r="C774" s="400" t="s">
        <v>7419</v>
      </c>
      <c r="D774" s="400" t="s">
        <v>7059</v>
      </c>
      <c r="E774" s="400"/>
      <c r="F774" s="400" t="str">
        <f t="shared" si="21"/>
        <v/>
      </c>
      <c r="G774" s="327">
        <v>780</v>
      </c>
      <c r="H774"/>
      <c r="I774" s="400"/>
      <c r="J774" s="400"/>
    </row>
    <row r="775" spans="1:10" s="415" customFormat="1">
      <c r="A775" s="400"/>
      <c r="B775" s="400" t="s">
        <v>7057</v>
      </c>
      <c r="C775" s="400" t="s">
        <v>7420</v>
      </c>
      <c r="D775" s="400" t="s">
        <v>7059</v>
      </c>
      <c r="E775" s="400"/>
      <c r="F775" s="400" t="str">
        <f t="shared" si="21"/>
        <v/>
      </c>
      <c r="G775" s="327">
        <v>781</v>
      </c>
      <c r="H775"/>
      <c r="I775" s="400"/>
      <c r="J775" s="400"/>
    </row>
    <row r="776" spans="1:10" s="415" customFormat="1">
      <c r="A776" s="406" t="e">
        <f>ROUND(#REF!,2)</f>
        <v>#REF!</v>
      </c>
      <c r="B776" s="400" t="s">
        <v>130</v>
      </c>
      <c r="C776" s="400" t="s">
        <v>7420</v>
      </c>
      <c r="D776" s="400" t="s">
        <v>7161</v>
      </c>
      <c r="E776" s="400" t="s">
        <v>1999</v>
      </c>
      <c r="F776" s="400" t="str">
        <f t="shared" si="21"/>
        <v>0.00</v>
      </c>
      <c r="G776" s="327">
        <v>782</v>
      </c>
      <c r="H776"/>
      <c r="I776" s="400"/>
      <c r="J776" s="400"/>
    </row>
    <row r="777" spans="1:10" s="415" customFormat="1">
      <c r="A777" s="406" t="e">
        <f>ROUND(#REF!,2)</f>
        <v>#REF!</v>
      </c>
      <c r="B777" s="400" t="s">
        <v>130</v>
      </c>
      <c r="C777" s="400" t="s">
        <v>7420</v>
      </c>
      <c r="D777" s="400" t="s">
        <v>7162</v>
      </c>
      <c r="E777" s="400" t="s">
        <v>1999</v>
      </c>
      <c r="F777" s="400" t="str">
        <f t="shared" si="21"/>
        <v>0.00</v>
      </c>
      <c r="G777" s="327">
        <v>783</v>
      </c>
      <c r="H777"/>
      <c r="I777" s="400"/>
      <c r="J777" s="400"/>
    </row>
    <row r="778" spans="1:10" s="415" customFormat="1">
      <c r="A778" s="406" t="e">
        <f>ROUND(#REF!,2)</f>
        <v>#REF!</v>
      </c>
      <c r="B778" s="400" t="s">
        <v>130</v>
      </c>
      <c r="C778" s="400" t="s">
        <v>7420</v>
      </c>
      <c r="D778" s="400" t="s">
        <v>7163</v>
      </c>
      <c r="E778" s="400" t="s">
        <v>1999</v>
      </c>
      <c r="F778" s="400" t="str">
        <f t="shared" si="21"/>
        <v>0.00</v>
      </c>
      <c r="G778" s="327">
        <v>784</v>
      </c>
      <c r="H778"/>
      <c r="I778" s="400"/>
      <c r="J778" s="400"/>
    </row>
    <row r="779" spans="1:10" s="415" customFormat="1">
      <c r="A779" s="400"/>
      <c r="B779" s="400" t="s">
        <v>7057</v>
      </c>
      <c r="C779" s="400" t="s">
        <v>7421</v>
      </c>
      <c r="D779" s="400" t="s">
        <v>7059</v>
      </c>
      <c r="E779" s="400"/>
      <c r="F779" s="400" t="str">
        <f t="shared" si="21"/>
        <v/>
      </c>
      <c r="G779" s="327">
        <v>785</v>
      </c>
      <c r="H779"/>
      <c r="I779" s="400"/>
      <c r="J779" s="400"/>
    </row>
    <row r="780" spans="1:10" s="415" customFormat="1">
      <c r="A780" s="406" t="e">
        <f>ROUND(#REF!,2)</f>
        <v>#REF!</v>
      </c>
      <c r="B780" s="400" t="s">
        <v>130</v>
      </c>
      <c r="C780" s="400" t="s">
        <v>7421</v>
      </c>
      <c r="D780" s="400" t="s">
        <v>7161</v>
      </c>
      <c r="E780" s="400" t="s">
        <v>7411</v>
      </c>
      <c r="F780" s="400" t="str">
        <f t="shared" si="21"/>
        <v>0.00</v>
      </c>
      <c r="G780" s="327">
        <v>786</v>
      </c>
      <c r="H780"/>
      <c r="I780" s="400"/>
      <c r="J780" s="400"/>
    </row>
    <row r="781" spans="1:10" s="415" customFormat="1">
      <c r="A781" s="406" t="e">
        <f>ROUND(#REF!,2)</f>
        <v>#REF!</v>
      </c>
      <c r="B781" s="400" t="s">
        <v>130</v>
      </c>
      <c r="C781" s="400" t="s">
        <v>7421</v>
      </c>
      <c r="D781" s="400" t="s">
        <v>7162</v>
      </c>
      <c r="E781" s="400" t="s">
        <v>7411</v>
      </c>
      <c r="F781" s="400" t="str">
        <f t="shared" si="21"/>
        <v>0.00</v>
      </c>
      <c r="G781" s="327">
        <v>787</v>
      </c>
      <c r="H781"/>
      <c r="I781" s="400"/>
      <c r="J781" s="400"/>
    </row>
    <row r="782" spans="1:10" s="415" customFormat="1">
      <c r="A782" s="406" t="e">
        <f>ROUND(#REF!,2)</f>
        <v>#REF!</v>
      </c>
      <c r="B782" s="400" t="s">
        <v>130</v>
      </c>
      <c r="C782" s="400" t="s">
        <v>7421</v>
      </c>
      <c r="D782" s="400" t="s">
        <v>7163</v>
      </c>
      <c r="E782" s="400" t="s">
        <v>7411</v>
      </c>
      <c r="F782" s="400" t="str">
        <f t="shared" si="21"/>
        <v>0.00</v>
      </c>
      <c r="G782" s="327">
        <v>788</v>
      </c>
      <c r="H782"/>
      <c r="I782" s="400"/>
      <c r="J782" s="400"/>
    </row>
    <row r="783" spans="1:10" s="415" customFormat="1">
      <c r="A783" s="400"/>
      <c r="B783" s="400" t="s">
        <v>7057</v>
      </c>
      <c r="C783" s="400" t="s">
        <v>7422</v>
      </c>
      <c r="D783" s="400" t="s">
        <v>7059</v>
      </c>
      <c r="E783" s="400"/>
      <c r="F783" s="400" t="str">
        <f t="shared" si="21"/>
        <v/>
      </c>
      <c r="G783" s="327">
        <v>789</v>
      </c>
      <c r="H783"/>
      <c r="I783" s="400"/>
      <c r="J783" s="400"/>
    </row>
    <row r="784" spans="1:10" s="415" customFormat="1">
      <c r="A784" s="406" t="e">
        <f>ROUND(#REF!,2)</f>
        <v>#REF!</v>
      </c>
      <c r="B784" s="400" t="s">
        <v>130</v>
      </c>
      <c r="C784" s="400" t="s">
        <v>7422</v>
      </c>
      <c r="D784" s="400" t="s">
        <v>7161</v>
      </c>
      <c r="E784" s="400" t="s">
        <v>259</v>
      </c>
      <c r="F784" s="400" t="str">
        <f t="shared" si="21"/>
        <v>0.00</v>
      </c>
      <c r="G784" s="327">
        <v>790</v>
      </c>
      <c r="H784"/>
      <c r="I784" s="400"/>
      <c r="J784" s="400"/>
    </row>
    <row r="785" spans="1:10" s="415" customFormat="1">
      <c r="A785" s="406" t="e">
        <f>ROUND(#REF!,2)</f>
        <v>#REF!</v>
      </c>
      <c r="B785" s="400" t="s">
        <v>130</v>
      </c>
      <c r="C785" s="400" t="s">
        <v>7422</v>
      </c>
      <c r="D785" s="400" t="s">
        <v>7162</v>
      </c>
      <c r="E785" s="400" t="s">
        <v>259</v>
      </c>
      <c r="F785" s="400" t="str">
        <f t="shared" si="21"/>
        <v>0.00</v>
      </c>
      <c r="G785" s="327">
        <v>791</v>
      </c>
      <c r="H785"/>
      <c r="I785" s="400"/>
      <c r="J785" s="400"/>
    </row>
    <row r="786" spans="1:10" s="415" customFormat="1">
      <c r="A786" s="406" t="e">
        <f>ROUND(#REF!,2)</f>
        <v>#REF!</v>
      </c>
      <c r="B786" s="400" t="s">
        <v>130</v>
      </c>
      <c r="C786" s="400" t="s">
        <v>7422</v>
      </c>
      <c r="D786" s="400" t="s">
        <v>7163</v>
      </c>
      <c r="E786" s="400" t="s">
        <v>259</v>
      </c>
      <c r="F786" s="400" t="str">
        <f t="shared" si="21"/>
        <v>0.00</v>
      </c>
      <c r="G786" s="327">
        <v>792</v>
      </c>
      <c r="H786"/>
      <c r="I786" s="400"/>
      <c r="J786" s="400"/>
    </row>
    <row r="787" spans="1:10" s="415" customFormat="1">
      <c r="A787" s="400"/>
      <c r="B787" s="400" t="s">
        <v>7057</v>
      </c>
      <c r="C787" s="400" t="s">
        <v>7423</v>
      </c>
      <c r="D787" s="400" t="s">
        <v>7059</v>
      </c>
      <c r="E787" s="400"/>
      <c r="F787" s="400" t="str">
        <f t="shared" si="21"/>
        <v/>
      </c>
      <c r="G787" s="327">
        <v>793</v>
      </c>
      <c r="H787"/>
      <c r="I787" s="400"/>
      <c r="J787" s="400"/>
    </row>
    <row r="788" spans="1:10" s="415" customFormat="1">
      <c r="A788" s="400"/>
      <c r="B788" s="400" t="s">
        <v>7057</v>
      </c>
      <c r="C788" s="400" t="s">
        <v>7424</v>
      </c>
      <c r="D788" s="400" t="s">
        <v>7059</v>
      </c>
      <c r="E788" s="400"/>
      <c r="F788" s="400" t="str">
        <f t="shared" si="21"/>
        <v/>
      </c>
      <c r="G788" s="327">
        <v>794</v>
      </c>
      <c r="H788"/>
      <c r="I788" s="400"/>
      <c r="J788" s="400"/>
    </row>
    <row r="789" spans="1:10" s="415" customFormat="1">
      <c r="A789" s="406" t="e">
        <f>ROUND(#REF!,2)</f>
        <v>#REF!</v>
      </c>
      <c r="B789" s="400" t="s">
        <v>130</v>
      </c>
      <c r="C789" s="400" t="s">
        <v>7424</v>
      </c>
      <c r="D789" s="400" t="s">
        <v>7161</v>
      </c>
      <c r="E789" s="400" t="s">
        <v>260</v>
      </c>
      <c r="F789" s="400" t="str">
        <f t="shared" si="21"/>
        <v>0.00</v>
      </c>
      <c r="G789" s="327">
        <v>795</v>
      </c>
      <c r="H789"/>
      <c r="I789" s="400"/>
      <c r="J789" s="400"/>
    </row>
    <row r="790" spans="1:10" s="415" customFormat="1">
      <c r="A790" s="406" t="e">
        <f>ROUND(#REF!,2)</f>
        <v>#REF!</v>
      </c>
      <c r="B790" s="400" t="s">
        <v>130</v>
      </c>
      <c r="C790" s="400" t="s">
        <v>7424</v>
      </c>
      <c r="D790" s="400" t="s">
        <v>7162</v>
      </c>
      <c r="E790" s="400" t="s">
        <v>260</v>
      </c>
      <c r="F790" s="400" t="str">
        <f t="shared" si="21"/>
        <v>0.00</v>
      </c>
      <c r="G790" s="327">
        <v>796</v>
      </c>
      <c r="H790"/>
      <c r="I790" s="400"/>
      <c r="J790" s="400"/>
    </row>
    <row r="791" spans="1:10" s="415" customFormat="1">
      <c r="A791" s="406" t="e">
        <f>ROUND(#REF!,2)</f>
        <v>#REF!</v>
      </c>
      <c r="B791" s="400" t="s">
        <v>130</v>
      </c>
      <c r="C791" s="400" t="s">
        <v>7424</v>
      </c>
      <c r="D791" s="400" t="s">
        <v>7163</v>
      </c>
      <c r="E791" s="400" t="s">
        <v>260</v>
      </c>
      <c r="F791" s="400" t="str">
        <f t="shared" si="21"/>
        <v>0.00</v>
      </c>
      <c r="G791" s="327">
        <v>797</v>
      </c>
      <c r="H791"/>
      <c r="I791" s="400"/>
      <c r="J791" s="400"/>
    </row>
    <row r="792" spans="1:10" s="415" customFormat="1">
      <c r="A792" s="400"/>
      <c r="B792" s="400" t="s">
        <v>7057</v>
      </c>
      <c r="C792" s="400" t="s">
        <v>7425</v>
      </c>
      <c r="D792" s="400" t="s">
        <v>7059</v>
      </c>
      <c r="E792" s="400"/>
      <c r="F792" s="400" t="str">
        <f t="shared" si="21"/>
        <v/>
      </c>
      <c r="G792" s="327">
        <v>798</v>
      </c>
      <c r="H792"/>
      <c r="I792" s="400"/>
      <c r="J792" s="400"/>
    </row>
    <row r="793" spans="1:10" s="415" customFormat="1">
      <c r="A793" s="400"/>
      <c r="B793" s="400" t="s">
        <v>7057</v>
      </c>
      <c r="C793" s="400" t="s">
        <v>7426</v>
      </c>
      <c r="D793" s="400" t="s">
        <v>7059</v>
      </c>
      <c r="E793" s="400"/>
      <c r="F793" s="400" t="str">
        <f t="shared" si="21"/>
        <v/>
      </c>
      <c r="G793" s="327">
        <v>799</v>
      </c>
      <c r="H793"/>
      <c r="I793" s="400"/>
      <c r="J793" s="400"/>
    </row>
    <row r="794" spans="1:10" s="415" customFormat="1">
      <c r="A794" s="400"/>
      <c r="B794" s="400" t="s">
        <v>7057</v>
      </c>
      <c r="C794" s="400" t="s">
        <v>7427</v>
      </c>
      <c r="D794" s="400" t="s">
        <v>7059</v>
      </c>
      <c r="E794" s="400"/>
      <c r="F794" s="400" t="str">
        <f t="shared" si="21"/>
        <v/>
      </c>
      <c r="G794" s="327">
        <v>800</v>
      </c>
      <c r="H794"/>
      <c r="I794" s="400"/>
      <c r="J794" s="400"/>
    </row>
    <row r="795" spans="1:10" s="415" customFormat="1">
      <c r="A795" s="406" t="e">
        <f>ROUND(#REF!,2)</f>
        <v>#REF!</v>
      </c>
      <c r="B795" s="400" t="s">
        <v>130</v>
      </c>
      <c r="C795" s="400" t="s">
        <v>7427</v>
      </c>
      <c r="D795" s="400" t="s">
        <v>7161</v>
      </c>
      <c r="E795" s="400" t="s">
        <v>261</v>
      </c>
      <c r="F795" s="400" t="str">
        <f t="shared" si="21"/>
        <v>0.00</v>
      </c>
      <c r="G795" s="327">
        <v>801</v>
      </c>
      <c r="H795"/>
      <c r="I795" s="400"/>
      <c r="J795" s="400"/>
    </row>
    <row r="796" spans="1:10" s="415" customFormat="1">
      <c r="A796" s="406" t="e">
        <f>ROUND(#REF!,2)</f>
        <v>#REF!</v>
      </c>
      <c r="B796" s="400" t="s">
        <v>130</v>
      </c>
      <c r="C796" s="400" t="s">
        <v>7427</v>
      </c>
      <c r="D796" s="400" t="s">
        <v>7162</v>
      </c>
      <c r="E796" s="400" t="s">
        <v>261</v>
      </c>
      <c r="F796" s="400" t="str">
        <f t="shared" si="21"/>
        <v>0.00</v>
      </c>
      <c r="G796" s="327">
        <v>802</v>
      </c>
      <c r="H796"/>
      <c r="I796" s="400"/>
      <c r="J796" s="400"/>
    </row>
    <row r="797" spans="1:10" s="415" customFormat="1">
      <c r="A797" s="406" t="e">
        <f>ROUND(#REF!,2)</f>
        <v>#REF!</v>
      </c>
      <c r="B797" s="400" t="s">
        <v>130</v>
      </c>
      <c r="C797" s="400" t="s">
        <v>7427</v>
      </c>
      <c r="D797" s="400" t="s">
        <v>7163</v>
      </c>
      <c r="E797" s="400" t="s">
        <v>261</v>
      </c>
      <c r="F797" s="400" t="str">
        <f t="shared" si="21"/>
        <v>0.00</v>
      </c>
      <c r="G797" s="327">
        <v>803</v>
      </c>
      <c r="H797"/>
      <c r="I797" s="400"/>
      <c r="J797" s="400"/>
    </row>
    <row r="798" spans="1:10" s="415" customFormat="1">
      <c r="A798" s="400"/>
      <c r="B798" s="400" t="s">
        <v>7057</v>
      </c>
      <c r="C798" s="400" t="s">
        <v>7428</v>
      </c>
      <c r="D798" s="400" t="s">
        <v>7059</v>
      </c>
      <c r="E798" s="400"/>
      <c r="F798" s="400" t="str">
        <f t="shared" si="21"/>
        <v/>
      </c>
      <c r="G798" s="327">
        <v>804</v>
      </c>
      <c r="H798"/>
      <c r="I798" s="400"/>
      <c r="J798" s="400"/>
    </row>
    <row r="799" spans="1:10" s="415" customFormat="1">
      <c r="A799" s="400"/>
      <c r="B799" s="400" t="s">
        <v>7057</v>
      </c>
      <c r="C799" s="400" t="s">
        <v>7429</v>
      </c>
      <c r="D799" s="400" t="s">
        <v>7059</v>
      </c>
      <c r="E799" s="400"/>
      <c r="F799" s="400" t="str">
        <f t="shared" si="21"/>
        <v/>
      </c>
      <c r="G799" s="327">
        <v>805</v>
      </c>
      <c r="H799"/>
      <c r="I799" s="400"/>
      <c r="J799" s="400"/>
    </row>
    <row r="800" spans="1:10" s="415" customFormat="1">
      <c r="A800" s="400"/>
      <c r="B800" s="400" t="s">
        <v>7057</v>
      </c>
      <c r="C800" s="400" t="s">
        <v>7430</v>
      </c>
      <c r="D800" s="400" t="s">
        <v>7059</v>
      </c>
      <c r="E800" s="400"/>
      <c r="F800" s="400" t="str">
        <f t="shared" si="21"/>
        <v/>
      </c>
      <c r="G800" s="327">
        <v>806</v>
      </c>
      <c r="H800"/>
      <c r="I800" s="400"/>
      <c r="J800" s="400"/>
    </row>
    <row r="801" spans="1:10" s="415" customFormat="1">
      <c r="A801" s="406" t="e">
        <f>ROUND(#REF!,2)</f>
        <v>#REF!</v>
      </c>
      <c r="B801" s="400" t="s">
        <v>130</v>
      </c>
      <c r="C801" s="400" t="s">
        <v>7430</v>
      </c>
      <c r="D801" s="400" t="s">
        <v>7161</v>
      </c>
      <c r="E801" s="400" t="s">
        <v>2164</v>
      </c>
      <c r="F801" s="400" t="str">
        <f t="shared" si="21"/>
        <v>0.00</v>
      </c>
      <c r="G801" s="327">
        <v>807</v>
      </c>
      <c r="H801"/>
      <c r="I801" s="400"/>
      <c r="J801" s="400"/>
    </row>
    <row r="802" spans="1:10" s="415" customFormat="1">
      <c r="A802" s="406" t="e">
        <f>ROUND(#REF!,2)</f>
        <v>#REF!</v>
      </c>
      <c r="B802" s="400" t="s">
        <v>130</v>
      </c>
      <c r="C802" s="400" t="s">
        <v>7430</v>
      </c>
      <c r="D802" s="400" t="s">
        <v>7162</v>
      </c>
      <c r="E802" s="400" t="s">
        <v>2164</v>
      </c>
      <c r="F802" s="400" t="str">
        <f t="shared" si="21"/>
        <v>0.00</v>
      </c>
      <c r="G802" s="327">
        <v>808</v>
      </c>
      <c r="H802"/>
      <c r="I802" s="400"/>
      <c r="J802" s="400"/>
    </row>
    <row r="803" spans="1:10" s="415" customFormat="1">
      <c r="A803" s="406" t="e">
        <f>ROUND(#REF!,2)</f>
        <v>#REF!</v>
      </c>
      <c r="B803" s="400" t="s">
        <v>130</v>
      </c>
      <c r="C803" s="400" t="s">
        <v>7430</v>
      </c>
      <c r="D803" s="400" t="s">
        <v>7163</v>
      </c>
      <c r="E803" s="400" t="s">
        <v>2164</v>
      </c>
      <c r="F803" s="400" t="str">
        <f t="shared" si="21"/>
        <v>0.00</v>
      </c>
      <c r="G803" s="327">
        <v>809</v>
      </c>
      <c r="H803"/>
      <c r="I803" s="400"/>
      <c r="J803" s="400"/>
    </row>
    <row r="804" spans="1:10" s="415" customFormat="1">
      <c r="A804" s="400"/>
      <c r="B804" s="400" t="s">
        <v>7057</v>
      </c>
      <c r="C804" s="400" t="s">
        <v>7431</v>
      </c>
      <c r="D804" s="400" t="s">
        <v>7059</v>
      </c>
      <c r="E804" s="400"/>
      <c r="F804" s="400" t="str">
        <f t="shared" si="21"/>
        <v/>
      </c>
      <c r="G804" s="327">
        <v>810</v>
      </c>
      <c r="H804"/>
      <c r="I804" s="400"/>
      <c r="J804" s="400"/>
    </row>
    <row r="805" spans="1:10" s="415" customFormat="1">
      <c r="A805" s="406" t="e">
        <f>ROUND(#REF!,2)</f>
        <v>#REF!</v>
      </c>
      <c r="B805" s="400" t="s">
        <v>130</v>
      </c>
      <c r="C805" s="400" t="s">
        <v>7431</v>
      </c>
      <c r="D805" s="400" t="s">
        <v>7161</v>
      </c>
      <c r="E805" s="400" t="s">
        <v>912</v>
      </c>
      <c r="F805" s="400" t="str">
        <f t="shared" si="21"/>
        <v>0.00</v>
      </c>
      <c r="G805" s="327">
        <v>811</v>
      </c>
      <c r="H805"/>
      <c r="I805" s="400"/>
      <c r="J805" s="400"/>
    </row>
    <row r="806" spans="1:10" s="415" customFormat="1">
      <c r="A806" s="406" t="e">
        <f>ROUND(#REF!,2)</f>
        <v>#REF!</v>
      </c>
      <c r="B806" s="400" t="s">
        <v>130</v>
      </c>
      <c r="C806" s="400" t="s">
        <v>7431</v>
      </c>
      <c r="D806" s="400" t="s">
        <v>7162</v>
      </c>
      <c r="E806" s="400" t="s">
        <v>912</v>
      </c>
      <c r="F806" s="400" t="str">
        <f t="shared" si="21"/>
        <v>0.00</v>
      </c>
      <c r="G806" s="327">
        <v>812</v>
      </c>
      <c r="H806"/>
      <c r="I806" s="400"/>
      <c r="J806" s="400"/>
    </row>
    <row r="807" spans="1:10" s="415" customFormat="1">
      <c r="A807" s="406" t="e">
        <f>ROUND(#REF!,2)</f>
        <v>#REF!</v>
      </c>
      <c r="B807" s="400" t="s">
        <v>130</v>
      </c>
      <c r="C807" s="400" t="s">
        <v>7431</v>
      </c>
      <c r="D807" s="400" t="s">
        <v>7163</v>
      </c>
      <c r="E807" s="400" t="s">
        <v>912</v>
      </c>
      <c r="F807" s="400" t="str">
        <f t="shared" si="21"/>
        <v>0.00</v>
      </c>
      <c r="G807" s="327">
        <v>813</v>
      </c>
      <c r="H807"/>
      <c r="I807" s="400"/>
      <c r="J807" s="400"/>
    </row>
    <row r="808" spans="1:10" s="415" customFormat="1">
      <c r="A808" s="400"/>
      <c r="B808" s="400" t="s">
        <v>7057</v>
      </c>
      <c r="C808" s="400" t="s">
        <v>7432</v>
      </c>
      <c r="D808" s="400" t="s">
        <v>7059</v>
      </c>
      <c r="E808" s="400"/>
      <c r="F808" s="400" t="str">
        <f t="shared" si="21"/>
        <v/>
      </c>
      <c r="G808" s="327">
        <v>814</v>
      </c>
      <c r="H808"/>
      <c r="I808" s="400"/>
      <c r="J808" s="400"/>
    </row>
    <row r="809" spans="1:10" s="415" customFormat="1">
      <c r="A809" s="400"/>
      <c r="B809" s="400" t="s">
        <v>7057</v>
      </c>
      <c r="C809" s="400" t="s">
        <v>7433</v>
      </c>
      <c r="D809" s="400" t="s">
        <v>7059</v>
      </c>
      <c r="E809" s="400"/>
      <c r="F809" s="400" t="str">
        <f t="shared" si="21"/>
        <v/>
      </c>
      <c r="G809" s="327">
        <v>815</v>
      </c>
      <c r="H809"/>
      <c r="I809" s="400"/>
      <c r="J809" s="400"/>
    </row>
    <row r="810" spans="1:10" s="415" customFormat="1">
      <c r="A810" s="406" t="e">
        <f>ROUND(#REF!,2)</f>
        <v>#REF!</v>
      </c>
      <c r="B810" s="400" t="s">
        <v>130</v>
      </c>
      <c r="C810" s="400" t="s">
        <v>7433</v>
      </c>
      <c r="D810" s="400" t="s">
        <v>7161</v>
      </c>
      <c r="E810" s="400" t="s">
        <v>913</v>
      </c>
      <c r="F810" s="400" t="str">
        <f t="shared" si="21"/>
        <v>0.00</v>
      </c>
      <c r="G810" s="327">
        <v>816</v>
      </c>
      <c r="H810"/>
      <c r="I810" s="400"/>
      <c r="J810" s="400"/>
    </row>
    <row r="811" spans="1:10" s="415" customFormat="1">
      <c r="A811" s="406" t="e">
        <f>ROUND(#REF!,2)</f>
        <v>#REF!</v>
      </c>
      <c r="B811" s="400" t="s">
        <v>130</v>
      </c>
      <c r="C811" s="400" t="s">
        <v>7433</v>
      </c>
      <c r="D811" s="400" t="s">
        <v>7162</v>
      </c>
      <c r="E811" s="400" t="s">
        <v>913</v>
      </c>
      <c r="F811" s="400" t="str">
        <f t="shared" si="21"/>
        <v>0.00</v>
      </c>
      <c r="G811" s="327">
        <v>817</v>
      </c>
      <c r="H811"/>
      <c r="I811" s="400"/>
      <c r="J811" s="400"/>
    </row>
    <row r="812" spans="1:10" s="415" customFormat="1">
      <c r="A812" s="406" t="e">
        <f>ROUND(#REF!,2)</f>
        <v>#REF!</v>
      </c>
      <c r="B812" s="400" t="s">
        <v>130</v>
      </c>
      <c r="C812" s="400" t="s">
        <v>7433</v>
      </c>
      <c r="D812" s="400" t="s">
        <v>7163</v>
      </c>
      <c r="E812" s="400" t="s">
        <v>913</v>
      </c>
      <c r="F812" s="400" t="str">
        <f t="shared" si="21"/>
        <v>0.00</v>
      </c>
      <c r="G812" s="327">
        <v>818</v>
      </c>
      <c r="H812"/>
      <c r="I812" s="400"/>
      <c r="J812" s="400"/>
    </row>
    <row r="813" spans="1:10" s="415" customFormat="1">
      <c r="A813" s="400"/>
      <c r="B813" s="400" t="s">
        <v>7057</v>
      </c>
      <c r="C813" s="400" t="s">
        <v>7434</v>
      </c>
      <c r="D813" s="400" t="s">
        <v>7059</v>
      </c>
      <c r="E813" s="400"/>
      <c r="F813" s="400" t="str">
        <f t="shared" si="21"/>
        <v/>
      </c>
      <c r="G813" s="327">
        <v>819</v>
      </c>
      <c r="H813"/>
      <c r="I813" s="400"/>
      <c r="J813" s="400"/>
    </row>
    <row r="814" spans="1:10" s="415" customFormat="1">
      <c r="A814" s="400"/>
      <c r="B814" s="400" t="s">
        <v>7057</v>
      </c>
      <c r="C814" s="400" t="s">
        <v>7435</v>
      </c>
      <c r="D814" s="400" t="s">
        <v>7059</v>
      </c>
      <c r="E814" s="400"/>
      <c r="F814" s="400" t="str">
        <f t="shared" si="21"/>
        <v/>
      </c>
      <c r="G814" s="327">
        <v>820</v>
      </c>
      <c r="H814"/>
      <c r="I814" s="400"/>
      <c r="J814" s="400"/>
    </row>
    <row r="815" spans="1:10" s="415" customFormat="1">
      <c r="A815" s="406" t="e">
        <f>ROUND(#REF!,2)</f>
        <v>#REF!</v>
      </c>
      <c r="B815" s="400" t="s">
        <v>130</v>
      </c>
      <c r="C815" s="400" t="s">
        <v>7435</v>
      </c>
      <c r="D815" s="400" t="s">
        <v>7161</v>
      </c>
      <c r="E815" s="400" t="s">
        <v>914</v>
      </c>
      <c r="F815" s="400" t="str">
        <f t="shared" si="21"/>
        <v>0.00</v>
      </c>
      <c r="G815" s="327">
        <v>821</v>
      </c>
      <c r="H815"/>
      <c r="I815" s="400"/>
      <c r="J815" s="400"/>
    </row>
    <row r="816" spans="1:10" s="415" customFormat="1">
      <c r="A816" s="406" t="e">
        <f>ROUND(#REF!,2)</f>
        <v>#REF!</v>
      </c>
      <c r="B816" s="400" t="s">
        <v>130</v>
      </c>
      <c r="C816" s="400" t="s">
        <v>7435</v>
      </c>
      <c r="D816" s="400" t="s">
        <v>7162</v>
      </c>
      <c r="E816" s="400" t="s">
        <v>914</v>
      </c>
      <c r="F816" s="400" t="str">
        <f t="shared" si="21"/>
        <v>0.00</v>
      </c>
      <c r="G816" s="327">
        <v>822</v>
      </c>
      <c r="H816"/>
      <c r="I816" s="400"/>
      <c r="J816" s="400"/>
    </row>
    <row r="817" spans="1:10" s="415" customFormat="1">
      <c r="A817" s="406" t="e">
        <f>ROUND(#REF!,2)</f>
        <v>#REF!</v>
      </c>
      <c r="B817" s="400" t="s">
        <v>130</v>
      </c>
      <c r="C817" s="400" t="s">
        <v>7435</v>
      </c>
      <c r="D817" s="400" t="s">
        <v>7163</v>
      </c>
      <c r="E817" s="400" t="s">
        <v>914</v>
      </c>
      <c r="F817" s="400" t="str">
        <f t="shared" si="21"/>
        <v>0.00</v>
      </c>
      <c r="G817" s="327">
        <v>823</v>
      </c>
      <c r="H817"/>
      <c r="I817" s="400"/>
      <c r="J817" s="400"/>
    </row>
    <row r="818" spans="1:10" s="415" customFormat="1">
      <c r="A818" s="400"/>
      <c r="B818" s="400" t="s">
        <v>7057</v>
      </c>
      <c r="C818" s="400" t="s">
        <v>7436</v>
      </c>
      <c r="D818" s="400" t="s">
        <v>7059</v>
      </c>
      <c r="E818" s="400"/>
      <c r="F818" s="400" t="str">
        <f t="shared" si="21"/>
        <v/>
      </c>
      <c r="G818" s="327">
        <v>824</v>
      </c>
      <c r="H818"/>
      <c r="I818" s="400"/>
      <c r="J818" s="400"/>
    </row>
    <row r="819" spans="1:10" s="415" customFormat="1">
      <c r="A819" s="400"/>
      <c r="B819" s="400" t="s">
        <v>7057</v>
      </c>
      <c r="C819" s="400" t="s">
        <v>7437</v>
      </c>
      <c r="D819" s="400" t="s">
        <v>7059</v>
      </c>
      <c r="E819" s="400"/>
      <c r="F819" s="400" t="str">
        <f t="shared" si="21"/>
        <v/>
      </c>
      <c r="G819" s="327">
        <v>825</v>
      </c>
      <c r="H819"/>
      <c r="I819" s="400"/>
      <c r="J819" s="400"/>
    </row>
    <row r="820" spans="1:10" s="415" customFormat="1">
      <c r="A820" s="406" t="e">
        <f>ROUND(#REF!,2)</f>
        <v>#REF!</v>
      </c>
      <c r="B820" s="400" t="s">
        <v>130</v>
      </c>
      <c r="C820" s="400" t="s">
        <v>7437</v>
      </c>
      <c r="D820" s="400" t="s">
        <v>7161</v>
      </c>
      <c r="E820" s="400" t="s">
        <v>7411</v>
      </c>
      <c r="F820" s="400" t="str">
        <f t="shared" si="21"/>
        <v>0.00</v>
      </c>
      <c r="G820" s="327">
        <v>826</v>
      </c>
      <c r="H820"/>
      <c r="I820" s="400"/>
      <c r="J820" s="400"/>
    </row>
    <row r="821" spans="1:10" s="415" customFormat="1">
      <c r="A821" s="406" t="e">
        <f>ROUND(#REF!,2)</f>
        <v>#REF!</v>
      </c>
      <c r="B821" s="400" t="s">
        <v>130</v>
      </c>
      <c r="C821" s="400" t="s">
        <v>7437</v>
      </c>
      <c r="D821" s="400" t="s">
        <v>7162</v>
      </c>
      <c r="E821" s="400" t="s">
        <v>7411</v>
      </c>
      <c r="F821" s="400" t="str">
        <f t="shared" si="21"/>
        <v>0.00</v>
      </c>
      <c r="G821" s="327">
        <v>827</v>
      </c>
      <c r="H821"/>
      <c r="I821" s="400"/>
      <c r="J821" s="400"/>
    </row>
    <row r="822" spans="1:10" s="415" customFormat="1">
      <c r="A822" s="406" t="e">
        <f>ROUND(#REF!,2)</f>
        <v>#REF!</v>
      </c>
      <c r="B822" s="400" t="s">
        <v>130</v>
      </c>
      <c r="C822" s="400" t="s">
        <v>7437</v>
      </c>
      <c r="D822" s="400" t="s">
        <v>7163</v>
      </c>
      <c r="E822" s="400" t="s">
        <v>7411</v>
      </c>
      <c r="F822" s="400" t="str">
        <f t="shared" si="21"/>
        <v>0.00</v>
      </c>
      <c r="G822" s="327">
        <v>828</v>
      </c>
      <c r="H822"/>
      <c r="I822" s="400"/>
      <c r="J822" s="400"/>
    </row>
    <row r="823" spans="1:10" s="415" customFormat="1">
      <c r="A823" s="400"/>
      <c r="B823" s="400" t="s">
        <v>7057</v>
      </c>
      <c r="C823" s="400" t="s">
        <v>7438</v>
      </c>
      <c r="D823" s="400" t="s">
        <v>7059</v>
      </c>
      <c r="E823" s="400"/>
      <c r="F823" s="400" t="str">
        <f t="shared" si="21"/>
        <v/>
      </c>
      <c r="G823" s="327">
        <v>829</v>
      </c>
      <c r="H823"/>
      <c r="I823" s="400"/>
      <c r="J823" s="400"/>
    </row>
    <row r="824" spans="1:10" s="415" customFormat="1">
      <c r="A824" s="406" t="e">
        <f>ROUND(#REF!,2)</f>
        <v>#REF!</v>
      </c>
      <c r="B824" s="400" t="s">
        <v>130</v>
      </c>
      <c r="C824" s="400" t="s">
        <v>7438</v>
      </c>
      <c r="D824" s="400" t="s">
        <v>7161</v>
      </c>
      <c r="E824" s="400" t="s">
        <v>259</v>
      </c>
      <c r="F824" s="400" t="str">
        <f t="shared" si="21"/>
        <v>0.00</v>
      </c>
      <c r="G824" s="327">
        <v>830</v>
      </c>
      <c r="H824"/>
      <c r="I824" s="400"/>
      <c r="J824" s="400"/>
    </row>
    <row r="825" spans="1:10" s="415" customFormat="1">
      <c r="A825" s="406" t="e">
        <f>ROUND(#REF!,2)</f>
        <v>#REF!</v>
      </c>
      <c r="B825" s="400" t="s">
        <v>130</v>
      </c>
      <c r="C825" s="400" t="s">
        <v>7438</v>
      </c>
      <c r="D825" s="400" t="s">
        <v>7162</v>
      </c>
      <c r="E825" s="400" t="s">
        <v>259</v>
      </c>
      <c r="F825" s="400" t="str">
        <f t="shared" si="21"/>
        <v>0.00</v>
      </c>
      <c r="G825" s="327">
        <v>831</v>
      </c>
      <c r="H825"/>
      <c r="I825" s="400"/>
      <c r="J825" s="400"/>
    </row>
    <row r="826" spans="1:10" s="415" customFormat="1">
      <c r="A826" s="406" t="e">
        <f>ROUND(#REF!,2)</f>
        <v>#REF!</v>
      </c>
      <c r="B826" s="400" t="s">
        <v>130</v>
      </c>
      <c r="C826" s="400" t="s">
        <v>7438</v>
      </c>
      <c r="D826" s="400" t="s">
        <v>7163</v>
      </c>
      <c r="E826" s="400" t="s">
        <v>259</v>
      </c>
      <c r="F826" s="400" t="str">
        <f t="shared" si="21"/>
        <v>0.00</v>
      </c>
      <c r="G826" s="327">
        <v>832</v>
      </c>
      <c r="H826"/>
      <c r="I826" s="400"/>
      <c r="J826" s="400"/>
    </row>
    <row r="827" spans="1:10" s="415" customFormat="1">
      <c r="A827" s="400"/>
      <c r="B827" s="400" t="s">
        <v>7057</v>
      </c>
      <c r="C827" s="400" t="s">
        <v>7439</v>
      </c>
      <c r="D827" s="400" t="s">
        <v>7059</v>
      </c>
      <c r="E827" s="400"/>
      <c r="F827" s="400" t="str">
        <f t="shared" si="21"/>
        <v/>
      </c>
      <c r="G827" s="327">
        <v>833</v>
      </c>
      <c r="H827"/>
      <c r="I827" s="400"/>
      <c r="J827" s="400"/>
    </row>
    <row r="828" spans="1:10" s="415" customFormat="1">
      <c r="A828" s="400"/>
      <c r="B828" s="400" t="s">
        <v>7057</v>
      </c>
      <c r="C828" s="400" t="s">
        <v>7440</v>
      </c>
      <c r="D828" s="400" t="s">
        <v>7059</v>
      </c>
      <c r="E828" s="400"/>
      <c r="F828" s="400" t="str">
        <f t="shared" si="21"/>
        <v/>
      </c>
      <c r="G828" s="327">
        <v>834</v>
      </c>
      <c r="H828"/>
      <c r="I828" s="400"/>
      <c r="J828" s="400"/>
    </row>
    <row r="829" spans="1:10" s="415" customFormat="1">
      <c r="A829" s="406" t="e">
        <f>ROUND(#REF!,2)</f>
        <v>#REF!</v>
      </c>
      <c r="B829" s="400" t="s">
        <v>130</v>
      </c>
      <c r="C829" s="400" t="s">
        <v>7440</v>
      </c>
      <c r="D829" s="400" t="s">
        <v>7161</v>
      </c>
      <c r="E829" s="400" t="s">
        <v>260</v>
      </c>
      <c r="F829" s="400" t="str">
        <f t="shared" si="21"/>
        <v>0.00</v>
      </c>
      <c r="G829" s="327">
        <v>835</v>
      </c>
      <c r="H829"/>
      <c r="I829" s="400"/>
      <c r="J829" s="400"/>
    </row>
    <row r="830" spans="1:10" s="415" customFormat="1">
      <c r="A830" s="406" t="e">
        <f>ROUND(#REF!,2)</f>
        <v>#REF!</v>
      </c>
      <c r="B830" s="400" t="s">
        <v>130</v>
      </c>
      <c r="C830" s="400" t="s">
        <v>7440</v>
      </c>
      <c r="D830" s="400" t="s">
        <v>7162</v>
      </c>
      <c r="E830" s="400" t="s">
        <v>260</v>
      </c>
      <c r="F830" s="400" t="str">
        <f t="shared" si="21"/>
        <v>0.00</v>
      </c>
      <c r="G830" s="327">
        <v>836</v>
      </c>
      <c r="H830"/>
      <c r="I830" s="400"/>
      <c r="J830" s="400"/>
    </row>
    <row r="831" spans="1:10" s="415" customFormat="1">
      <c r="A831" s="406" t="e">
        <f>ROUND(#REF!,2)</f>
        <v>#REF!</v>
      </c>
      <c r="B831" s="400" t="s">
        <v>130</v>
      </c>
      <c r="C831" s="400" t="s">
        <v>7440</v>
      </c>
      <c r="D831" s="400" t="s">
        <v>7163</v>
      </c>
      <c r="E831" s="400" t="s">
        <v>260</v>
      </c>
      <c r="F831" s="400" t="str">
        <f t="shared" si="21"/>
        <v>0.00</v>
      </c>
      <c r="G831" s="327">
        <v>837</v>
      </c>
      <c r="H831"/>
      <c r="I831" s="400"/>
      <c r="J831" s="400"/>
    </row>
    <row r="832" spans="1:10" s="415" customFormat="1">
      <c r="A832" s="400"/>
      <c r="B832" s="400" t="s">
        <v>7057</v>
      </c>
      <c r="C832" s="400" t="s">
        <v>7441</v>
      </c>
      <c r="D832" s="400" t="s">
        <v>7059</v>
      </c>
      <c r="E832" s="400"/>
      <c r="F832" s="400" t="str">
        <f t="shared" si="21"/>
        <v/>
      </c>
      <c r="G832" s="327">
        <v>838</v>
      </c>
      <c r="H832"/>
      <c r="I832" s="400"/>
      <c r="J832" s="400"/>
    </row>
    <row r="833" spans="1:10" s="415" customFormat="1">
      <c r="A833" s="400"/>
      <c r="B833" s="400" t="s">
        <v>7057</v>
      </c>
      <c r="C833" s="400" t="s">
        <v>7442</v>
      </c>
      <c r="D833" s="400" t="s">
        <v>7059</v>
      </c>
      <c r="E833" s="400"/>
      <c r="F833" s="400" t="str">
        <f t="shared" si="21"/>
        <v/>
      </c>
      <c r="G833" s="327">
        <v>839</v>
      </c>
      <c r="H833"/>
      <c r="I833" s="400"/>
      <c r="J833" s="400"/>
    </row>
    <row r="834" spans="1:10" s="415" customFormat="1">
      <c r="A834" s="400"/>
      <c r="B834" s="400" t="s">
        <v>7057</v>
      </c>
      <c r="C834" s="400" t="s">
        <v>7443</v>
      </c>
      <c r="D834" s="400" t="s">
        <v>7059</v>
      </c>
      <c r="E834" s="400"/>
      <c r="F834" s="400" t="str">
        <f t="shared" ref="F834:F897" si="22">IFERROR(IF(B834="Parent","",IF(B834="Data",TEXT(A834,"rrrr-mm-dd"),IF(B834="kwota",IFERROR(REPLACE(A834,SEARCH(",",A834),1,"."),A834),IF(A834="","",IF(A834="",IF(AND(B834="Kwota",E834&lt;&gt;0),A834,""),A834))))),"0.00")</f>
        <v/>
      </c>
      <c r="G834" s="327">
        <v>840</v>
      </c>
      <c r="H834"/>
      <c r="I834" s="400"/>
      <c r="J834" s="400"/>
    </row>
    <row r="835" spans="1:10" s="415" customFormat="1">
      <c r="A835" s="406" t="e">
        <f>ROUND(#REF!,2)</f>
        <v>#REF!</v>
      </c>
      <c r="B835" s="400" t="s">
        <v>130</v>
      </c>
      <c r="C835" s="400" t="s">
        <v>7443</v>
      </c>
      <c r="D835" s="400" t="s">
        <v>7161</v>
      </c>
      <c r="E835" s="400" t="s">
        <v>2143</v>
      </c>
      <c r="F835" s="400" t="str">
        <f t="shared" si="22"/>
        <v>0.00</v>
      </c>
      <c r="G835" s="327">
        <v>841</v>
      </c>
      <c r="H835"/>
      <c r="I835" s="400"/>
      <c r="J835" s="400"/>
    </row>
    <row r="836" spans="1:10" s="415" customFormat="1">
      <c r="A836" s="406" t="e">
        <f>ROUND(#REF!,2)</f>
        <v>#REF!</v>
      </c>
      <c r="B836" s="400" t="s">
        <v>130</v>
      </c>
      <c r="C836" s="400" t="s">
        <v>7443</v>
      </c>
      <c r="D836" s="400" t="s">
        <v>7162</v>
      </c>
      <c r="E836" s="400" t="s">
        <v>2143</v>
      </c>
      <c r="F836" s="400" t="str">
        <f t="shared" si="22"/>
        <v>0.00</v>
      </c>
      <c r="G836" s="327">
        <v>842</v>
      </c>
      <c r="H836"/>
      <c r="I836" s="400"/>
      <c r="J836" s="400"/>
    </row>
    <row r="837" spans="1:10" s="415" customFormat="1">
      <c r="A837" s="406" t="e">
        <f>ROUND(#REF!,2)</f>
        <v>#REF!</v>
      </c>
      <c r="B837" s="400" t="s">
        <v>130</v>
      </c>
      <c r="C837" s="400" t="s">
        <v>7443</v>
      </c>
      <c r="D837" s="400" t="s">
        <v>7163</v>
      </c>
      <c r="E837" s="400" t="s">
        <v>2143</v>
      </c>
      <c r="F837" s="400" t="str">
        <f t="shared" si="22"/>
        <v>0.00</v>
      </c>
      <c r="G837" s="327">
        <v>843</v>
      </c>
      <c r="H837"/>
      <c r="I837" s="400"/>
      <c r="J837" s="400"/>
    </row>
    <row r="838" spans="1:10" s="415" customFormat="1">
      <c r="A838" s="400"/>
      <c r="B838" s="400" t="s">
        <v>7057</v>
      </c>
      <c r="C838" s="400" t="s">
        <v>7444</v>
      </c>
      <c r="D838" s="400" t="s">
        <v>7059</v>
      </c>
      <c r="E838" s="400"/>
      <c r="F838" s="400" t="str">
        <f t="shared" si="22"/>
        <v/>
      </c>
      <c r="G838" s="327">
        <v>844</v>
      </c>
      <c r="H838"/>
      <c r="I838" s="400"/>
      <c r="J838" s="400"/>
    </row>
    <row r="839" spans="1:10" s="415" customFormat="1">
      <c r="A839" s="400"/>
      <c r="B839" s="400" t="s">
        <v>7057</v>
      </c>
      <c r="C839" s="400" t="s">
        <v>7445</v>
      </c>
      <c r="D839" s="400" t="s">
        <v>7059</v>
      </c>
      <c r="E839" s="400"/>
      <c r="F839" s="400" t="str">
        <f t="shared" si="22"/>
        <v/>
      </c>
      <c r="G839" s="327">
        <v>845</v>
      </c>
      <c r="H839"/>
      <c r="I839" s="400"/>
      <c r="J839" s="400"/>
    </row>
    <row r="840" spans="1:10" s="415" customFormat="1">
      <c r="A840" s="406" t="e">
        <f>ROUND(#REF!,2)</f>
        <v>#REF!</v>
      </c>
      <c r="B840" s="400" t="s">
        <v>130</v>
      </c>
      <c r="C840" s="400" t="s">
        <v>7445</v>
      </c>
      <c r="D840" s="400" t="s">
        <v>7161</v>
      </c>
      <c r="E840" s="400" t="s">
        <v>916</v>
      </c>
      <c r="F840" s="400" t="str">
        <f t="shared" si="22"/>
        <v>0.00</v>
      </c>
      <c r="G840" s="327">
        <v>846</v>
      </c>
      <c r="H840"/>
      <c r="I840" s="400"/>
      <c r="J840" s="400"/>
    </row>
    <row r="841" spans="1:10" s="415" customFormat="1">
      <c r="A841" s="406" t="e">
        <f>ROUND(#REF!,2)</f>
        <v>#REF!</v>
      </c>
      <c r="B841" s="400" t="s">
        <v>130</v>
      </c>
      <c r="C841" s="400" t="s">
        <v>7445</v>
      </c>
      <c r="D841" s="400" t="s">
        <v>7162</v>
      </c>
      <c r="E841" s="400" t="s">
        <v>916</v>
      </c>
      <c r="F841" s="400" t="str">
        <f t="shared" si="22"/>
        <v>0.00</v>
      </c>
      <c r="G841" s="327">
        <v>847</v>
      </c>
      <c r="H841"/>
      <c r="I841" s="400"/>
      <c r="J841" s="400"/>
    </row>
    <row r="842" spans="1:10" s="415" customFormat="1">
      <c r="A842" s="406" t="e">
        <f>ROUND(#REF!,2)</f>
        <v>#REF!</v>
      </c>
      <c r="B842" s="400" t="s">
        <v>130</v>
      </c>
      <c r="C842" s="400" t="s">
        <v>7445</v>
      </c>
      <c r="D842" s="400" t="s">
        <v>7163</v>
      </c>
      <c r="E842" s="400" t="s">
        <v>916</v>
      </c>
      <c r="F842" s="400" t="str">
        <f t="shared" si="22"/>
        <v>0.00</v>
      </c>
      <c r="G842" s="327">
        <v>848</v>
      </c>
      <c r="H842"/>
      <c r="I842" s="400"/>
      <c r="J842" s="400"/>
    </row>
    <row r="843" spans="1:10" s="415" customFormat="1">
      <c r="A843" s="400"/>
      <c r="B843" s="400" t="s">
        <v>7057</v>
      </c>
      <c r="C843" s="400" t="s">
        <v>7446</v>
      </c>
      <c r="D843" s="400" t="s">
        <v>7059</v>
      </c>
      <c r="E843" s="400"/>
      <c r="F843" s="400" t="str">
        <f t="shared" si="22"/>
        <v/>
      </c>
      <c r="G843" s="327">
        <v>849</v>
      </c>
      <c r="H843"/>
      <c r="I843" s="400"/>
      <c r="J843" s="400"/>
    </row>
    <row r="844" spans="1:10" s="415" customFormat="1">
      <c r="A844" s="400"/>
      <c r="B844" s="400" t="s">
        <v>7057</v>
      </c>
      <c r="C844" s="400" t="s">
        <v>7447</v>
      </c>
      <c r="D844" s="400" t="s">
        <v>7059</v>
      </c>
      <c r="E844" s="400"/>
      <c r="F844" s="400" t="str">
        <f t="shared" si="22"/>
        <v/>
      </c>
      <c r="G844" s="327">
        <v>850</v>
      </c>
      <c r="H844"/>
      <c r="I844" s="400"/>
      <c r="J844" s="400"/>
    </row>
    <row r="845" spans="1:10" s="415" customFormat="1">
      <c r="A845" s="406" t="e">
        <f>ROUND(#REF!,2)</f>
        <v>#REF!</v>
      </c>
      <c r="B845" s="400" t="s">
        <v>130</v>
      </c>
      <c r="C845" s="400" t="s">
        <v>7447</v>
      </c>
      <c r="D845" s="400" t="s">
        <v>7161</v>
      </c>
      <c r="E845" s="400" t="s">
        <v>7448</v>
      </c>
      <c r="F845" s="400" t="str">
        <f t="shared" si="22"/>
        <v>0.00</v>
      </c>
      <c r="G845" s="327">
        <v>851</v>
      </c>
      <c r="H845"/>
      <c r="I845" s="400"/>
      <c r="J845" s="400"/>
    </row>
    <row r="846" spans="1:10" s="415" customFormat="1">
      <c r="A846" s="406" t="e">
        <f>ROUND(#REF!,2)</f>
        <v>#REF!</v>
      </c>
      <c r="B846" s="400" t="s">
        <v>130</v>
      </c>
      <c r="C846" s="400" t="s">
        <v>7447</v>
      </c>
      <c r="D846" s="400" t="s">
        <v>7162</v>
      </c>
      <c r="E846" s="400" t="s">
        <v>7448</v>
      </c>
      <c r="F846" s="400" t="str">
        <f t="shared" si="22"/>
        <v>0.00</v>
      </c>
      <c r="G846" s="327">
        <v>852</v>
      </c>
      <c r="H846"/>
      <c r="I846" s="400"/>
      <c r="J846" s="400"/>
    </row>
    <row r="847" spans="1:10" s="415" customFormat="1">
      <c r="A847" s="406" t="e">
        <f>ROUND(#REF!,2)</f>
        <v>#REF!</v>
      </c>
      <c r="B847" s="400" t="s">
        <v>130</v>
      </c>
      <c r="C847" s="400" t="s">
        <v>7447</v>
      </c>
      <c r="D847" s="400" t="s">
        <v>7163</v>
      </c>
      <c r="E847" s="400" t="s">
        <v>7448</v>
      </c>
      <c r="F847" s="400" t="str">
        <f t="shared" si="22"/>
        <v>0.00</v>
      </c>
      <c r="G847" s="327">
        <v>853</v>
      </c>
      <c r="H847"/>
      <c r="I847" s="400"/>
      <c r="J847" s="400"/>
    </row>
    <row r="848" spans="1:10" s="415" customFormat="1">
      <c r="A848" s="400"/>
      <c r="B848" s="400" t="s">
        <v>7057</v>
      </c>
      <c r="C848" s="400" t="s">
        <v>7449</v>
      </c>
      <c r="D848" s="400" t="s">
        <v>7059</v>
      </c>
      <c r="E848" s="400"/>
      <c r="F848" s="400" t="str">
        <f t="shared" si="22"/>
        <v/>
      </c>
      <c r="G848" s="327">
        <v>854</v>
      </c>
      <c r="H848"/>
      <c r="I848" s="400"/>
      <c r="J848" s="400"/>
    </row>
    <row r="849" spans="1:10" s="415" customFormat="1">
      <c r="A849" s="400"/>
      <c r="B849" s="400" t="s">
        <v>7057</v>
      </c>
      <c r="C849" s="400" t="s">
        <v>7450</v>
      </c>
      <c r="D849" s="400" t="s">
        <v>7059</v>
      </c>
      <c r="E849" s="400"/>
      <c r="F849" s="400" t="str">
        <f t="shared" si="22"/>
        <v/>
      </c>
      <c r="G849" s="327">
        <v>855</v>
      </c>
      <c r="H849"/>
      <c r="I849" s="400"/>
      <c r="J849" s="400"/>
    </row>
    <row r="850" spans="1:10" s="415" customFormat="1">
      <c r="A850" s="406" t="e">
        <f>ROUND(#REF!,2)</f>
        <v>#REF!</v>
      </c>
      <c r="B850" s="400" t="s">
        <v>130</v>
      </c>
      <c r="C850" s="400" t="s">
        <v>7450</v>
      </c>
      <c r="D850" s="400" t="s">
        <v>7161</v>
      </c>
      <c r="E850" s="400" t="s">
        <v>918</v>
      </c>
      <c r="F850" s="400" t="str">
        <f t="shared" si="22"/>
        <v>0.00</v>
      </c>
      <c r="G850" s="327">
        <v>856</v>
      </c>
      <c r="H850"/>
      <c r="I850" s="400"/>
      <c r="J850" s="400"/>
    </row>
    <row r="851" spans="1:10" s="415" customFormat="1">
      <c r="A851" s="406" t="e">
        <f>ROUND(#REF!,2)</f>
        <v>#REF!</v>
      </c>
      <c r="B851" s="400" t="s">
        <v>130</v>
      </c>
      <c r="C851" s="400" t="s">
        <v>7450</v>
      </c>
      <c r="D851" s="400" t="s">
        <v>7162</v>
      </c>
      <c r="E851" s="400" t="s">
        <v>918</v>
      </c>
      <c r="F851" s="400" t="str">
        <f t="shared" si="22"/>
        <v>0.00</v>
      </c>
      <c r="G851" s="327">
        <v>857</v>
      </c>
      <c r="H851"/>
      <c r="I851" s="400"/>
      <c r="J851" s="400"/>
    </row>
    <row r="852" spans="1:10" s="415" customFormat="1">
      <c r="A852" s="406" t="e">
        <f>ROUND(#REF!,2)</f>
        <v>#REF!</v>
      </c>
      <c r="B852" s="400" t="s">
        <v>130</v>
      </c>
      <c r="C852" s="400" t="s">
        <v>7450</v>
      </c>
      <c r="D852" s="400" t="s">
        <v>7163</v>
      </c>
      <c r="E852" s="400" t="s">
        <v>918</v>
      </c>
      <c r="F852" s="400" t="str">
        <f t="shared" si="22"/>
        <v>0.00</v>
      </c>
      <c r="G852" s="327">
        <v>858</v>
      </c>
      <c r="H852"/>
      <c r="I852" s="400"/>
      <c r="J852" s="400"/>
    </row>
    <row r="853" spans="1:10" s="415" customFormat="1">
      <c r="A853" s="400"/>
      <c r="B853" s="400" t="s">
        <v>7057</v>
      </c>
      <c r="C853" s="400" t="s">
        <v>7451</v>
      </c>
      <c r="D853" s="400" t="s">
        <v>7059</v>
      </c>
      <c r="E853" s="400"/>
      <c r="F853" s="400" t="str">
        <f t="shared" si="22"/>
        <v/>
      </c>
      <c r="G853" s="327">
        <v>859</v>
      </c>
      <c r="H853"/>
      <c r="I853" s="400"/>
      <c r="J853" s="400"/>
    </row>
    <row r="854" spans="1:10" s="415" customFormat="1">
      <c r="A854" s="400"/>
      <c r="B854" s="400" t="s">
        <v>7057</v>
      </c>
      <c r="C854" s="400" t="s">
        <v>7452</v>
      </c>
      <c r="D854" s="400" t="s">
        <v>7059</v>
      </c>
      <c r="E854" s="400"/>
      <c r="F854" s="400" t="str">
        <f t="shared" si="22"/>
        <v/>
      </c>
      <c r="G854" s="327">
        <v>860</v>
      </c>
      <c r="H854"/>
      <c r="I854" s="400"/>
      <c r="J854" s="400"/>
    </row>
    <row r="855" spans="1:10" s="415" customFormat="1">
      <c r="A855" s="406" t="e">
        <f>ROUND(#REF!,2)</f>
        <v>#REF!</v>
      </c>
      <c r="B855" s="400" t="s">
        <v>130</v>
      </c>
      <c r="C855" s="400" t="s">
        <v>7452</v>
      </c>
      <c r="D855" s="400" t="s">
        <v>7161</v>
      </c>
      <c r="E855" s="400" t="s">
        <v>261</v>
      </c>
      <c r="F855" s="400" t="str">
        <f t="shared" si="22"/>
        <v>0.00</v>
      </c>
      <c r="G855" s="327">
        <v>861</v>
      </c>
      <c r="H855"/>
      <c r="I855" s="400"/>
      <c r="J855" s="400"/>
    </row>
    <row r="856" spans="1:10" s="415" customFormat="1">
      <c r="A856" s="406" t="e">
        <f>ROUND(#REF!,2)</f>
        <v>#REF!</v>
      </c>
      <c r="B856" s="400" t="s">
        <v>130</v>
      </c>
      <c r="C856" s="400" t="s">
        <v>7452</v>
      </c>
      <c r="D856" s="400" t="s">
        <v>7162</v>
      </c>
      <c r="E856" s="400" t="s">
        <v>261</v>
      </c>
      <c r="F856" s="400" t="str">
        <f t="shared" si="22"/>
        <v>0.00</v>
      </c>
      <c r="G856" s="327">
        <v>862</v>
      </c>
      <c r="H856"/>
      <c r="I856" s="400"/>
      <c r="J856" s="400"/>
    </row>
    <row r="857" spans="1:10" s="415" customFormat="1">
      <c r="A857" s="406" t="e">
        <f>ROUND(#REF!,2)</f>
        <v>#REF!</v>
      </c>
      <c r="B857" s="400" t="s">
        <v>130</v>
      </c>
      <c r="C857" s="400" t="s">
        <v>7452</v>
      </c>
      <c r="D857" s="400" t="s">
        <v>7163</v>
      </c>
      <c r="E857" s="400" t="s">
        <v>261</v>
      </c>
      <c r="F857" s="400" t="str">
        <f t="shared" si="22"/>
        <v>0.00</v>
      </c>
      <c r="G857" s="327">
        <v>863</v>
      </c>
      <c r="H857"/>
      <c r="I857" s="400"/>
      <c r="J857" s="400"/>
    </row>
    <row r="858" spans="1:10" s="415" customFormat="1">
      <c r="A858" s="400"/>
      <c r="B858" s="400" t="s">
        <v>7057</v>
      </c>
      <c r="C858" s="400" t="s">
        <v>7453</v>
      </c>
      <c r="D858" s="400" t="s">
        <v>7059</v>
      </c>
      <c r="E858" s="400"/>
      <c r="F858" s="400" t="str">
        <f t="shared" si="22"/>
        <v/>
      </c>
      <c r="G858" s="327">
        <v>864</v>
      </c>
      <c r="H858"/>
      <c r="I858" s="400"/>
      <c r="J858" s="400"/>
    </row>
    <row r="859" spans="1:10" s="415" customFormat="1">
      <c r="A859" s="400"/>
      <c r="B859" s="400" t="s">
        <v>7057</v>
      </c>
      <c r="C859" s="400" t="s">
        <v>7454</v>
      </c>
      <c r="D859" s="400" t="s">
        <v>7059</v>
      </c>
      <c r="E859" s="400"/>
      <c r="F859" s="400" t="str">
        <f t="shared" si="22"/>
        <v/>
      </c>
      <c r="G859" s="327">
        <v>865</v>
      </c>
      <c r="H859"/>
      <c r="I859" s="400"/>
      <c r="J859" s="400"/>
    </row>
    <row r="860" spans="1:10" s="415" customFormat="1">
      <c r="A860" s="400"/>
      <c r="B860" s="400" t="s">
        <v>7057</v>
      </c>
      <c r="C860" s="400" t="s">
        <v>7455</v>
      </c>
      <c r="D860" s="400" t="s">
        <v>7059</v>
      </c>
      <c r="E860" s="400"/>
      <c r="F860" s="400" t="str">
        <f t="shared" si="22"/>
        <v/>
      </c>
      <c r="G860" s="327">
        <v>866</v>
      </c>
      <c r="H860"/>
      <c r="I860" s="400"/>
      <c r="J860" s="400"/>
    </row>
    <row r="861" spans="1:10" s="415" customFormat="1">
      <c r="A861" s="406" t="e">
        <f>ROUND(#REF!,2)</f>
        <v>#REF!</v>
      </c>
      <c r="B861" s="400" t="s">
        <v>130</v>
      </c>
      <c r="C861" s="400" t="s">
        <v>7455</v>
      </c>
      <c r="D861" s="400" t="s">
        <v>7161</v>
      </c>
      <c r="E861" s="400" t="s">
        <v>757</v>
      </c>
      <c r="F861" s="400" t="str">
        <f t="shared" si="22"/>
        <v>0.00</v>
      </c>
      <c r="G861" s="327">
        <v>867</v>
      </c>
      <c r="H861"/>
      <c r="I861" s="400"/>
      <c r="J861" s="400"/>
    </row>
    <row r="862" spans="1:10" s="415" customFormat="1">
      <c r="A862" s="406" t="e">
        <f>ROUND(#REF!,2)</f>
        <v>#REF!</v>
      </c>
      <c r="B862" s="400" t="s">
        <v>130</v>
      </c>
      <c r="C862" s="400" t="s">
        <v>7455</v>
      </c>
      <c r="D862" s="400" t="s">
        <v>7162</v>
      </c>
      <c r="E862" s="400" t="s">
        <v>757</v>
      </c>
      <c r="F862" s="400" t="str">
        <f t="shared" si="22"/>
        <v>0.00</v>
      </c>
      <c r="G862" s="327">
        <v>868</v>
      </c>
      <c r="H862"/>
      <c r="I862" s="400"/>
      <c r="J862" s="400"/>
    </row>
    <row r="863" spans="1:10" s="415" customFormat="1">
      <c r="A863" s="406" t="e">
        <f>ROUND(#REF!,2)</f>
        <v>#REF!</v>
      </c>
      <c r="B863" s="400" t="s">
        <v>130</v>
      </c>
      <c r="C863" s="400" t="s">
        <v>7455</v>
      </c>
      <c r="D863" s="400" t="s">
        <v>7163</v>
      </c>
      <c r="E863" s="400" t="s">
        <v>757</v>
      </c>
      <c r="F863" s="400" t="str">
        <f t="shared" si="22"/>
        <v>0.00</v>
      </c>
      <c r="G863" s="327">
        <v>869</v>
      </c>
      <c r="H863"/>
      <c r="I863" s="400"/>
      <c r="J863" s="400"/>
    </row>
    <row r="864" spans="1:10" s="415" customFormat="1">
      <c r="A864" s="400"/>
      <c r="B864" s="400" t="s">
        <v>7057</v>
      </c>
      <c r="C864" s="400" t="s">
        <v>7456</v>
      </c>
      <c r="D864" s="400" t="s">
        <v>7059</v>
      </c>
      <c r="E864" s="400"/>
      <c r="F864" s="400" t="str">
        <f t="shared" si="22"/>
        <v/>
      </c>
      <c r="G864" s="327">
        <v>870</v>
      </c>
      <c r="H864"/>
      <c r="I864" s="400"/>
      <c r="J864" s="400"/>
    </row>
    <row r="865" spans="1:10" s="415" customFormat="1">
      <c r="A865" s="400"/>
      <c r="B865" s="400" t="s">
        <v>7057</v>
      </c>
      <c r="C865" s="400" t="s">
        <v>7457</v>
      </c>
      <c r="D865" s="400" t="s">
        <v>7059</v>
      </c>
      <c r="E865" s="400"/>
      <c r="F865" s="400" t="str">
        <f t="shared" si="22"/>
        <v/>
      </c>
      <c r="G865" s="327">
        <v>871</v>
      </c>
      <c r="H865"/>
      <c r="I865" s="400"/>
      <c r="J865" s="400"/>
    </row>
    <row r="866" spans="1:10" s="415" customFormat="1">
      <c r="A866" s="400"/>
      <c r="B866" s="400" t="s">
        <v>7057</v>
      </c>
      <c r="C866" s="400" t="s">
        <v>7458</v>
      </c>
      <c r="D866" s="400" t="s">
        <v>7059</v>
      </c>
      <c r="E866" s="400"/>
      <c r="F866" s="400" t="str">
        <f t="shared" si="22"/>
        <v/>
      </c>
      <c r="G866" s="327">
        <v>872</v>
      </c>
      <c r="H866"/>
      <c r="I866" s="400"/>
      <c r="J866" s="400"/>
    </row>
    <row r="867" spans="1:10" s="415" customFormat="1">
      <c r="A867" s="406" t="e">
        <f>ROUND(#REF!,2)</f>
        <v>#REF!</v>
      </c>
      <c r="B867" s="400" t="s">
        <v>130</v>
      </c>
      <c r="C867" s="400" t="s">
        <v>7458</v>
      </c>
      <c r="D867" s="400" t="s">
        <v>7161</v>
      </c>
      <c r="E867" s="400" t="s">
        <v>919</v>
      </c>
      <c r="F867" s="400" t="str">
        <f t="shared" si="22"/>
        <v>0.00</v>
      </c>
      <c r="G867" s="327">
        <v>873</v>
      </c>
      <c r="H867"/>
      <c r="I867" s="400"/>
      <c r="J867" s="400"/>
    </row>
    <row r="868" spans="1:10" s="415" customFormat="1">
      <c r="A868" s="406" t="e">
        <f>ROUND(#REF!,2)</f>
        <v>#REF!</v>
      </c>
      <c r="B868" s="400" t="s">
        <v>130</v>
      </c>
      <c r="C868" s="400" t="s">
        <v>7458</v>
      </c>
      <c r="D868" s="400" t="s">
        <v>7162</v>
      </c>
      <c r="E868" s="400" t="s">
        <v>919</v>
      </c>
      <c r="F868" s="400" t="str">
        <f t="shared" si="22"/>
        <v>0.00</v>
      </c>
      <c r="G868" s="327">
        <v>874</v>
      </c>
      <c r="H868"/>
      <c r="I868" s="400"/>
      <c r="J868" s="400"/>
    </row>
    <row r="869" spans="1:10" s="415" customFormat="1">
      <c r="A869" s="406" t="e">
        <f>ROUND(#REF!,2)</f>
        <v>#REF!</v>
      </c>
      <c r="B869" s="400" t="s">
        <v>130</v>
      </c>
      <c r="C869" s="400" t="s">
        <v>7458</v>
      </c>
      <c r="D869" s="400" t="s">
        <v>7163</v>
      </c>
      <c r="E869" s="400" t="s">
        <v>919</v>
      </c>
      <c r="F869" s="400" t="str">
        <f t="shared" si="22"/>
        <v>0.00</v>
      </c>
      <c r="G869" s="327">
        <v>875</v>
      </c>
      <c r="H869"/>
      <c r="I869" s="400"/>
      <c r="J869" s="400"/>
    </row>
    <row r="870" spans="1:10" s="415" customFormat="1">
      <c r="A870" s="400"/>
      <c r="B870" s="400" t="s">
        <v>7057</v>
      </c>
      <c r="C870" s="400" t="s">
        <v>7459</v>
      </c>
      <c r="D870" s="400" t="s">
        <v>7059</v>
      </c>
      <c r="E870" s="400"/>
      <c r="F870" s="400" t="str">
        <f t="shared" si="22"/>
        <v/>
      </c>
      <c r="G870" s="327">
        <v>876</v>
      </c>
      <c r="H870"/>
      <c r="I870" s="400"/>
      <c r="J870" s="400"/>
    </row>
    <row r="871" spans="1:10" s="415" customFormat="1">
      <c r="A871" s="406" t="e">
        <f>ROUND(#REF!,2)</f>
        <v>#REF!</v>
      </c>
      <c r="B871" s="400" t="s">
        <v>130</v>
      </c>
      <c r="C871" s="400" t="s">
        <v>7459</v>
      </c>
      <c r="D871" s="400" t="s">
        <v>7161</v>
      </c>
      <c r="E871" s="400" t="s">
        <v>920</v>
      </c>
      <c r="F871" s="400" t="str">
        <f t="shared" si="22"/>
        <v>0.00</v>
      </c>
      <c r="G871" s="327">
        <v>877</v>
      </c>
      <c r="H871"/>
      <c r="I871" s="400"/>
      <c r="J871" s="400"/>
    </row>
    <row r="872" spans="1:10" s="415" customFormat="1">
      <c r="A872" s="406" t="e">
        <f>ROUND(#REF!,2)</f>
        <v>#REF!</v>
      </c>
      <c r="B872" s="400" t="s">
        <v>130</v>
      </c>
      <c r="C872" s="400" t="s">
        <v>7459</v>
      </c>
      <c r="D872" s="400" t="s">
        <v>7162</v>
      </c>
      <c r="E872" s="400" t="s">
        <v>920</v>
      </c>
      <c r="F872" s="400" t="str">
        <f t="shared" si="22"/>
        <v>0.00</v>
      </c>
      <c r="G872" s="327">
        <v>878</v>
      </c>
      <c r="H872"/>
      <c r="I872" s="400"/>
      <c r="J872" s="400"/>
    </row>
    <row r="873" spans="1:10" s="415" customFormat="1">
      <c r="A873" s="406" t="e">
        <f>ROUND(#REF!,2)</f>
        <v>#REF!</v>
      </c>
      <c r="B873" s="400" t="s">
        <v>130</v>
      </c>
      <c r="C873" s="400" t="s">
        <v>7459</v>
      </c>
      <c r="D873" s="400" t="s">
        <v>7163</v>
      </c>
      <c r="E873" s="400" t="s">
        <v>920</v>
      </c>
      <c r="F873" s="400" t="str">
        <f t="shared" si="22"/>
        <v>0.00</v>
      </c>
      <c r="G873" s="327">
        <v>879</v>
      </c>
      <c r="H873"/>
      <c r="I873" s="400"/>
      <c r="J873" s="400"/>
    </row>
    <row r="874" spans="1:10" s="415" customFormat="1">
      <c r="A874" s="400"/>
      <c r="B874" s="400" t="s">
        <v>7057</v>
      </c>
      <c r="C874" s="400" t="s">
        <v>7460</v>
      </c>
      <c r="D874" s="400" t="s">
        <v>7059</v>
      </c>
      <c r="E874" s="400"/>
      <c r="F874" s="400" t="str">
        <f t="shared" si="22"/>
        <v/>
      </c>
      <c r="G874" s="327">
        <v>880</v>
      </c>
      <c r="H874"/>
      <c r="I874" s="400"/>
      <c r="J874" s="400"/>
    </row>
    <row r="875" spans="1:10" s="415" customFormat="1">
      <c r="A875" s="400"/>
      <c r="B875" s="400" t="s">
        <v>7057</v>
      </c>
      <c r="C875" s="400" t="s">
        <v>7461</v>
      </c>
      <c r="D875" s="400" t="s">
        <v>7059</v>
      </c>
      <c r="E875" s="400"/>
      <c r="F875" s="400" t="str">
        <f t="shared" si="22"/>
        <v/>
      </c>
      <c r="G875" s="327">
        <v>881</v>
      </c>
      <c r="H875"/>
      <c r="I875" s="400"/>
      <c r="J875" s="400"/>
    </row>
    <row r="876" spans="1:10" s="415" customFormat="1">
      <c r="A876" s="406" t="e">
        <f>ROUND(#REF!,2)</f>
        <v>#REF!</v>
      </c>
      <c r="B876" s="400" t="s">
        <v>130</v>
      </c>
      <c r="C876" s="400" t="s">
        <v>7461</v>
      </c>
      <c r="D876" s="400" t="s">
        <v>7161</v>
      </c>
      <c r="E876" s="400" t="s">
        <v>590</v>
      </c>
      <c r="F876" s="400" t="str">
        <f t="shared" si="22"/>
        <v>0.00</v>
      </c>
      <c r="G876" s="327">
        <v>882</v>
      </c>
      <c r="H876"/>
      <c r="I876" s="400"/>
      <c r="J876" s="400"/>
    </row>
    <row r="877" spans="1:10" s="415" customFormat="1">
      <c r="A877" s="406" t="e">
        <f>ROUND(#REF!,2)</f>
        <v>#REF!</v>
      </c>
      <c r="B877" s="400" t="s">
        <v>130</v>
      </c>
      <c r="C877" s="400" t="s">
        <v>7461</v>
      </c>
      <c r="D877" s="400" t="s">
        <v>7162</v>
      </c>
      <c r="E877" s="400" t="s">
        <v>590</v>
      </c>
      <c r="F877" s="400" t="str">
        <f t="shared" si="22"/>
        <v>0.00</v>
      </c>
      <c r="G877" s="327">
        <v>883</v>
      </c>
      <c r="H877"/>
      <c r="I877" s="400"/>
      <c r="J877" s="400"/>
    </row>
    <row r="878" spans="1:10" s="415" customFormat="1">
      <c r="A878" s="406" t="e">
        <f>ROUND(#REF!,2)</f>
        <v>#REF!</v>
      </c>
      <c r="B878" s="400" t="s">
        <v>130</v>
      </c>
      <c r="C878" s="400" t="s">
        <v>7461</v>
      </c>
      <c r="D878" s="400" t="s">
        <v>7163</v>
      </c>
      <c r="E878" s="400" t="s">
        <v>590</v>
      </c>
      <c r="F878" s="400" t="str">
        <f t="shared" si="22"/>
        <v>0.00</v>
      </c>
      <c r="G878" s="327">
        <v>884</v>
      </c>
      <c r="H878"/>
      <c r="I878" s="400"/>
      <c r="J878" s="400"/>
    </row>
    <row r="879" spans="1:10" s="415" customFormat="1">
      <c r="A879" s="400"/>
      <c r="B879" s="400" t="s">
        <v>7057</v>
      </c>
      <c r="C879" s="400" t="s">
        <v>7462</v>
      </c>
      <c r="D879" s="400" t="s">
        <v>7059</v>
      </c>
      <c r="E879" s="400"/>
      <c r="F879" s="400" t="str">
        <f t="shared" si="22"/>
        <v/>
      </c>
      <c r="G879" s="327">
        <v>885</v>
      </c>
      <c r="H879"/>
      <c r="I879" s="400"/>
      <c r="J879" s="400"/>
    </row>
    <row r="880" spans="1:10" s="415" customFormat="1">
      <c r="A880" s="406" t="e">
        <f>ROUND(#REF!,2)</f>
        <v>#REF!</v>
      </c>
      <c r="B880" s="400" t="s">
        <v>130</v>
      </c>
      <c r="C880" s="400" t="s">
        <v>7462</v>
      </c>
      <c r="D880" s="400" t="s">
        <v>7161</v>
      </c>
      <c r="E880" s="400" t="s">
        <v>1168</v>
      </c>
      <c r="F880" s="400" t="str">
        <f t="shared" si="22"/>
        <v>0.00</v>
      </c>
      <c r="G880" s="327">
        <v>886</v>
      </c>
      <c r="H880"/>
      <c r="I880" s="400"/>
      <c r="J880" s="400"/>
    </row>
    <row r="881" spans="1:10" s="415" customFormat="1">
      <c r="A881" s="406" t="e">
        <f>ROUND(#REF!,2)</f>
        <v>#REF!</v>
      </c>
      <c r="B881" s="400" t="s">
        <v>130</v>
      </c>
      <c r="C881" s="400" t="s">
        <v>7462</v>
      </c>
      <c r="D881" s="400" t="s">
        <v>7162</v>
      </c>
      <c r="E881" s="400" t="s">
        <v>1168</v>
      </c>
      <c r="F881" s="400" t="str">
        <f t="shared" si="22"/>
        <v>0.00</v>
      </c>
      <c r="G881" s="327">
        <v>887</v>
      </c>
      <c r="H881"/>
      <c r="I881" s="400"/>
      <c r="J881" s="400"/>
    </row>
    <row r="882" spans="1:10" s="415" customFormat="1">
      <c r="A882" s="406" t="e">
        <f>ROUND(#REF!,2)</f>
        <v>#REF!</v>
      </c>
      <c r="B882" s="400" t="s">
        <v>130</v>
      </c>
      <c r="C882" s="400" t="s">
        <v>7462</v>
      </c>
      <c r="D882" s="400" t="s">
        <v>7163</v>
      </c>
      <c r="E882" s="400" t="s">
        <v>1168</v>
      </c>
      <c r="F882" s="400" t="str">
        <f t="shared" si="22"/>
        <v>0.00</v>
      </c>
      <c r="G882" s="327">
        <v>888</v>
      </c>
      <c r="H882"/>
      <c r="I882" s="400"/>
      <c r="J882" s="400"/>
    </row>
    <row r="883" spans="1:10" s="415" customFormat="1">
      <c r="A883" s="400"/>
      <c r="B883" s="400" t="s">
        <v>7057</v>
      </c>
      <c r="C883" s="400" t="s">
        <v>7463</v>
      </c>
      <c r="D883" s="400" t="s">
        <v>7059</v>
      </c>
      <c r="E883" s="400"/>
      <c r="F883" s="400" t="str">
        <f t="shared" si="22"/>
        <v/>
      </c>
      <c r="G883" s="327">
        <v>889</v>
      </c>
      <c r="H883"/>
      <c r="I883" s="400"/>
      <c r="J883" s="400"/>
    </row>
    <row r="884" spans="1:10" s="415" customFormat="1">
      <c r="A884" s="400"/>
      <c r="B884" s="400" t="s">
        <v>7057</v>
      </c>
      <c r="C884" s="400" t="s">
        <v>7464</v>
      </c>
      <c r="D884" s="400" t="s">
        <v>7059</v>
      </c>
      <c r="E884" s="400"/>
      <c r="F884" s="400" t="str">
        <f t="shared" si="22"/>
        <v/>
      </c>
      <c r="G884" s="327">
        <v>890</v>
      </c>
      <c r="H884"/>
      <c r="I884" s="400"/>
      <c r="J884" s="400"/>
    </row>
    <row r="885" spans="1:10">
      <c r="A885" s="406" t="e">
        <f>ROUND(#REF!,2)</f>
        <v>#REF!</v>
      </c>
      <c r="B885" s="400" t="s">
        <v>130</v>
      </c>
      <c r="C885" s="400" t="s">
        <v>7464</v>
      </c>
      <c r="D885" s="400" t="s">
        <v>7161</v>
      </c>
      <c r="E885" s="400" t="s">
        <v>1093</v>
      </c>
      <c r="F885" s="400" t="str">
        <f t="shared" si="22"/>
        <v>0.00</v>
      </c>
      <c r="G885" s="327">
        <v>891</v>
      </c>
    </row>
    <row r="886" spans="1:10">
      <c r="A886" s="406" t="e">
        <f>ROUND(#REF!,2)</f>
        <v>#REF!</v>
      </c>
      <c r="B886" s="400" t="s">
        <v>130</v>
      </c>
      <c r="C886" s="400" t="s">
        <v>7464</v>
      </c>
      <c r="D886" s="400" t="s">
        <v>7162</v>
      </c>
      <c r="E886" s="400" t="s">
        <v>1093</v>
      </c>
      <c r="F886" s="400" t="str">
        <f t="shared" si="22"/>
        <v>0.00</v>
      </c>
      <c r="G886" s="327">
        <v>892</v>
      </c>
    </row>
    <row r="887" spans="1:10">
      <c r="A887" s="406" t="e">
        <f>ROUND(#REF!,2)</f>
        <v>#REF!</v>
      </c>
      <c r="B887" s="400" t="s">
        <v>130</v>
      </c>
      <c r="C887" s="400" t="s">
        <v>7464</v>
      </c>
      <c r="D887" s="400" t="s">
        <v>7163</v>
      </c>
      <c r="E887" s="400" t="s">
        <v>1093</v>
      </c>
      <c r="F887" s="400" t="str">
        <f t="shared" si="22"/>
        <v>0.00</v>
      </c>
      <c r="G887" s="327">
        <v>893</v>
      </c>
    </row>
    <row r="888" spans="1:10">
      <c r="B888" s="400" t="s">
        <v>7057</v>
      </c>
      <c r="C888" s="400" t="s">
        <v>7465</v>
      </c>
      <c r="D888" s="400" t="s">
        <v>7059</v>
      </c>
      <c r="F888" s="400" t="str">
        <f t="shared" si="22"/>
        <v/>
      </c>
      <c r="G888" s="327">
        <v>894</v>
      </c>
    </row>
    <row r="889" spans="1:10">
      <c r="B889" s="400" t="s">
        <v>7057</v>
      </c>
      <c r="C889" s="400" t="s">
        <v>7466</v>
      </c>
      <c r="D889" s="400" t="s">
        <v>7059</v>
      </c>
      <c r="F889" s="400" t="str">
        <f t="shared" si="22"/>
        <v/>
      </c>
      <c r="G889" s="327">
        <v>895</v>
      </c>
    </row>
    <row r="890" spans="1:10">
      <c r="B890" s="400" t="s">
        <v>7057</v>
      </c>
      <c r="C890" s="400" t="s">
        <v>7467</v>
      </c>
      <c r="D890" s="400" t="s">
        <v>7059</v>
      </c>
      <c r="F890" s="400" t="str">
        <f t="shared" si="22"/>
        <v/>
      </c>
      <c r="G890" s="327">
        <v>896</v>
      </c>
    </row>
    <row r="891" spans="1:10">
      <c r="B891" s="400" t="s">
        <v>7057</v>
      </c>
      <c r="C891" s="400" t="s">
        <v>7468</v>
      </c>
      <c r="D891" s="400" t="s">
        <v>7059</v>
      </c>
      <c r="F891" s="400" t="str">
        <f t="shared" si="22"/>
        <v/>
      </c>
      <c r="G891" s="327">
        <v>897</v>
      </c>
    </row>
    <row r="892" spans="1:10">
      <c r="B892" s="400" t="s">
        <v>7057</v>
      </c>
      <c r="C892" s="400" t="s">
        <v>7469</v>
      </c>
      <c r="D892" s="400" t="s">
        <v>7059</v>
      </c>
      <c r="F892" s="400" t="str">
        <f t="shared" si="22"/>
        <v/>
      </c>
      <c r="G892" s="327">
        <v>898</v>
      </c>
    </row>
    <row r="893" spans="1:10" ht="15.75" thickBot="1">
      <c r="A893" s="416"/>
      <c r="B893" s="416" t="s">
        <v>7057</v>
      </c>
      <c r="C893" s="416" t="s">
        <v>7470</v>
      </c>
      <c r="D893" s="416" t="s">
        <v>7059</v>
      </c>
      <c r="E893" s="416"/>
      <c r="F893" s="400" t="str">
        <f t="shared" si="22"/>
        <v/>
      </c>
      <c r="G893" s="327">
        <v>899</v>
      </c>
    </row>
    <row r="894" spans="1:10">
      <c r="A894" s="327"/>
      <c r="B894" s="327" t="s">
        <v>7057</v>
      </c>
      <c r="C894" s="327" t="s">
        <v>7471</v>
      </c>
      <c r="D894" s="327" t="s">
        <v>7059</v>
      </c>
      <c r="E894" s="327"/>
      <c r="F894" s="400" t="str">
        <f t="shared" si="22"/>
        <v/>
      </c>
      <c r="G894" s="327">
        <v>900</v>
      </c>
    </row>
    <row r="895" spans="1:10" s="327" customFormat="1">
      <c r="B895" s="327" t="s">
        <v>7057</v>
      </c>
      <c r="C895" s="327" t="s">
        <v>7472</v>
      </c>
      <c r="D895" s="327" t="s">
        <v>7059</v>
      </c>
      <c r="F895" s="400" t="str">
        <f t="shared" si="22"/>
        <v/>
      </c>
      <c r="G895" s="327">
        <v>901</v>
      </c>
      <c r="H895"/>
    </row>
    <row r="896" spans="1:10" s="327" customFormat="1">
      <c r="B896" s="327" t="s">
        <v>7057</v>
      </c>
      <c r="C896" s="327" t="s">
        <v>7473</v>
      </c>
      <c r="D896" s="327" t="s">
        <v>7059</v>
      </c>
      <c r="F896" s="400" t="str">
        <f t="shared" si="22"/>
        <v/>
      </c>
      <c r="G896" s="327">
        <v>902</v>
      </c>
      <c r="H896"/>
    </row>
    <row r="897" spans="1:8">
      <c r="A897" s="418" t="e">
        <f>ROUND(#REF!,2)</f>
        <v>#REF!</v>
      </c>
      <c r="B897" s="403" t="s">
        <v>130</v>
      </c>
      <c r="C897" s="403" t="s">
        <v>7473</v>
      </c>
      <c r="D897" s="403" t="s">
        <v>7161</v>
      </c>
      <c r="E897" s="419" t="s">
        <v>843</v>
      </c>
      <c r="F897" s="400" t="str">
        <f t="shared" si="22"/>
        <v>0.00</v>
      </c>
      <c r="G897" s="327">
        <v>903</v>
      </c>
    </row>
    <row r="898" spans="1:8">
      <c r="A898" s="418" t="e">
        <f>ROUND(#REF!,2)</f>
        <v>#REF!</v>
      </c>
      <c r="B898" s="327" t="s">
        <v>130</v>
      </c>
      <c r="C898" s="327" t="s">
        <v>7473</v>
      </c>
      <c r="D898" s="327" t="s">
        <v>7162</v>
      </c>
      <c r="E898" s="401" t="s">
        <v>843</v>
      </c>
      <c r="F898" s="400" t="str">
        <f t="shared" ref="F898:F961" si="23">IFERROR(IF(B898="Parent","",IF(B898="Data",TEXT(A898,"rrrr-mm-dd"),IF(B898="kwota",IFERROR(REPLACE(A898,SEARCH(",",A898),1,"."),A898),IF(A898="","",IF(A898="",IF(AND(B898="Kwota",E898&lt;&gt;0),A898,""),A898))))),"0.00")</f>
        <v>0.00</v>
      </c>
      <c r="G898" s="327">
        <v>904</v>
      </c>
    </row>
    <row r="899" spans="1:8">
      <c r="A899" s="418" t="e">
        <f>ROUND(#REF!,2)</f>
        <v>#REF!</v>
      </c>
      <c r="B899" s="327" t="s">
        <v>130</v>
      </c>
      <c r="C899" s="327" t="s">
        <v>7473</v>
      </c>
      <c r="D899" s="327" t="s">
        <v>7163</v>
      </c>
      <c r="E899" s="401" t="s">
        <v>843</v>
      </c>
      <c r="F899" s="400" t="str">
        <f t="shared" si="23"/>
        <v>0.00</v>
      </c>
      <c r="G899" s="327">
        <v>905</v>
      </c>
    </row>
    <row r="900" spans="1:8">
      <c r="A900" s="327"/>
      <c r="B900" s="327" t="s">
        <v>7057</v>
      </c>
      <c r="C900" s="327" t="s">
        <v>7474</v>
      </c>
      <c r="D900" s="327" t="s">
        <v>7059</v>
      </c>
      <c r="E900" s="327"/>
      <c r="F900" s="400" t="str">
        <f t="shared" si="23"/>
        <v/>
      </c>
      <c r="G900" s="327">
        <v>906</v>
      </c>
    </row>
    <row r="901" spans="1:8">
      <c r="A901" s="418" t="e">
        <f>ROUND(#REF!,2)</f>
        <v>#REF!</v>
      </c>
      <c r="B901" s="327" t="s">
        <v>130</v>
      </c>
      <c r="C901" s="327" t="s">
        <v>7474</v>
      </c>
      <c r="D901" s="327" t="s">
        <v>7161</v>
      </c>
      <c r="E901" s="401" t="s">
        <v>7475</v>
      </c>
      <c r="F901" s="400" t="str">
        <f t="shared" si="23"/>
        <v>0.00</v>
      </c>
      <c r="G901" s="327">
        <v>907</v>
      </c>
    </row>
    <row r="902" spans="1:8">
      <c r="A902" s="418" t="e">
        <f>ROUND(#REF!,2)</f>
        <v>#REF!</v>
      </c>
      <c r="B902" s="327" t="s">
        <v>130</v>
      </c>
      <c r="C902" s="327" t="s">
        <v>7474</v>
      </c>
      <c r="D902" s="327" t="s">
        <v>7162</v>
      </c>
      <c r="E902" s="401" t="s">
        <v>7475</v>
      </c>
      <c r="F902" s="400" t="str">
        <f t="shared" si="23"/>
        <v>0.00</v>
      </c>
      <c r="G902" s="327">
        <v>908</v>
      </c>
    </row>
    <row r="903" spans="1:8">
      <c r="A903" s="418" t="e">
        <f>ROUND(#REF!,2)</f>
        <v>#REF!</v>
      </c>
      <c r="B903" s="327" t="s">
        <v>130</v>
      </c>
      <c r="C903" s="327" t="s">
        <v>7474</v>
      </c>
      <c r="D903" s="327" t="s">
        <v>7163</v>
      </c>
      <c r="E903" s="401" t="s">
        <v>7475</v>
      </c>
      <c r="F903" s="400" t="str">
        <f t="shared" si="23"/>
        <v>0.00</v>
      </c>
      <c r="G903" s="327">
        <v>909</v>
      </c>
    </row>
    <row r="904" spans="1:8">
      <c r="A904" s="327"/>
      <c r="B904" s="327" t="s">
        <v>7057</v>
      </c>
      <c r="C904" s="327" t="s">
        <v>7476</v>
      </c>
      <c r="D904" s="327" t="s">
        <v>7059</v>
      </c>
      <c r="E904" s="327"/>
      <c r="F904" s="400" t="str">
        <f t="shared" si="23"/>
        <v/>
      </c>
      <c r="G904" s="327">
        <v>910</v>
      </c>
    </row>
    <row r="905" spans="1:8" s="327" customFormat="1">
      <c r="B905" s="327" t="s">
        <v>7057</v>
      </c>
      <c r="C905" s="327" t="s">
        <v>7477</v>
      </c>
      <c r="D905" s="327" t="s">
        <v>7059</v>
      </c>
      <c r="F905" s="400" t="str">
        <f t="shared" si="23"/>
        <v/>
      </c>
      <c r="G905" s="327">
        <v>911</v>
      </c>
      <c r="H905"/>
    </row>
    <row r="906" spans="1:8">
      <c r="A906" s="418" t="e">
        <f>ROUND(#REF!,2)</f>
        <v>#REF!</v>
      </c>
      <c r="B906" s="327" t="s">
        <v>130</v>
      </c>
      <c r="C906" s="327" t="s">
        <v>7477</v>
      </c>
      <c r="D906" s="327" t="s">
        <v>7161</v>
      </c>
      <c r="E906" s="401" t="s">
        <v>7478</v>
      </c>
      <c r="F906" s="400" t="str">
        <f t="shared" si="23"/>
        <v>0.00</v>
      </c>
      <c r="G906" s="327">
        <v>912</v>
      </c>
    </row>
    <row r="907" spans="1:8">
      <c r="A907" s="418" t="e">
        <f>ROUND(#REF!,2)</f>
        <v>#REF!</v>
      </c>
      <c r="B907" s="327" t="s">
        <v>130</v>
      </c>
      <c r="C907" s="327" t="s">
        <v>7477</v>
      </c>
      <c r="D907" s="327" t="s">
        <v>7162</v>
      </c>
      <c r="E907" s="401" t="s">
        <v>7478</v>
      </c>
      <c r="F907" s="400" t="str">
        <f t="shared" si="23"/>
        <v>0.00</v>
      </c>
      <c r="G907" s="327">
        <v>913</v>
      </c>
    </row>
    <row r="908" spans="1:8">
      <c r="A908" s="418" t="e">
        <f>ROUND(#REF!,2)</f>
        <v>#REF!</v>
      </c>
      <c r="B908" s="327" t="s">
        <v>130</v>
      </c>
      <c r="C908" s="327" t="s">
        <v>7477</v>
      </c>
      <c r="D908" s="327" t="s">
        <v>7163</v>
      </c>
      <c r="E908" s="401" t="s">
        <v>7478</v>
      </c>
      <c r="F908" s="400" t="str">
        <f t="shared" si="23"/>
        <v>0.00</v>
      </c>
      <c r="G908" s="327">
        <v>914</v>
      </c>
    </row>
    <row r="909" spans="1:8">
      <c r="A909" s="327"/>
      <c r="B909" s="327" t="s">
        <v>7057</v>
      </c>
      <c r="C909" s="327" t="s">
        <v>7479</v>
      </c>
      <c r="D909" s="327" t="s">
        <v>7059</v>
      </c>
      <c r="E909" s="327"/>
      <c r="F909" s="400" t="str">
        <f t="shared" si="23"/>
        <v/>
      </c>
      <c r="G909" s="327">
        <v>915</v>
      </c>
    </row>
    <row r="910" spans="1:8" s="327" customFormat="1">
      <c r="B910" s="327" t="s">
        <v>7057</v>
      </c>
      <c r="C910" s="327" t="s">
        <v>7480</v>
      </c>
      <c r="D910" s="327" t="s">
        <v>7059</v>
      </c>
      <c r="F910" s="400" t="str">
        <f t="shared" si="23"/>
        <v/>
      </c>
      <c r="G910" s="327">
        <v>916</v>
      </c>
      <c r="H910"/>
    </row>
    <row r="911" spans="1:8">
      <c r="A911" s="418" t="e">
        <f>ROUND(#REF!,2)</f>
        <v>#REF!</v>
      </c>
      <c r="B911" s="327" t="s">
        <v>130</v>
      </c>
      <c r="C911" s="327" t="s">
        <v>7480</v>
      </c>
      <c r="D911" s="327" t="s">
        <v>7161</v>
      </c>
      <c r="E911" s="401" t="s">
        <v>387</v>
      </c>
      <c r="F911" s="400" t="str">
        <f t="shared" si="23"/>
        <v>0.00</v>
      </c>
      <c r="G911" s="327">
        <v>917</v>
      </c>
    </row>
    <row r="912" spans="1:8">
      <c r="A912" s="418" t="e">
        <f>ROUND(#REF!,2)</f>
        <v>#REF!</v>
      </c>
      <c r="B912" s="327" t="s">
        <v>130</v>
      </c>
      <c r="C912" s="327" t="s">
        <v>7480</v>
      </c>
      <c r="D912" s="327" t="s">
        <v>7162</v>
      </c>
      <c r="E912" s="401" t="s">
        <v>387</v>
      </c>
      <c r="F912" s="400" t="str">
        <f t="shared" si="23"/>
        <v>0.00</v>
      </c>
      <c r="G912" s="327">
        <v>918</v>
      </c>
    </row>
    <row r="913" spans="1:10">
      <c r="A913" s="418" t="e">
        <f>ROUND(#REF!,2)</f>
        <v>#REF!</v>
      </c>
      <c r="B913" s="327" t="s">
        <v>130</v>
      </c>
      <c r="C913" s="327" t="s">
        <v>7480</v>
      </c>
      <c r="D913" s="327" t="s">
        <v>7163</v>
      </c>
      <c r="E913" s="401" t="s">
        <v>387</v>
      </c>
      <c r="F913" s="400" t="str">
        <f t="shared" si="23"/>
        <v>0.00</v>
      </c>
      <c r="G913" s="327">
        <v>919</v>
      </c>
    </row>
    <row r="914" spans="1:10">
      <c r="A914" s="327"/>
      <c r="B914" s="327" t="s">
        <v>7057</v>
      </c>
      <c r="C914" s="327" t="s">
        <v>7481</v>
      </c>
      <c r="D914" s="327" t="s">
        <v>7059</v>
      </c>
      <c r="E914" s="327"/>
      <c r="F914" s="400" t="str">
        <f t="shared" si="23"/>
        <v/>
      </c>
      <c r="G914" s="327">
        <v>920</v>
      </c>
    </row>
    <row r="915" spans="1:10">
      <c r="A915" s="327"/>
      <c r="B915" s="327" t="s">
        <v>7057</v>
      </c>
      <c r="C915" s="327" t="s">
        <v>7482</v>
      </c>
      <c r="D915" s="327" t="s">
        <v>7059</v>
      </c>
      <c r="E915" s="327"/>
      <c r="F915" s="400" t="str">
        <f t="shared" si="23"/>
        <v/>
      </c>
      <c r="G915" s="327">
        <v>921</v>
      </c>
    </row>
    <row r="916" spans="1:10" s="327" customFormat="1">
      <c r="A916" s="418" t="e">
        <f>ROUND(#REF!,2)</f>
        <v>#REF!</v>
      </c>
      <c r="B916" s="327" t="s">
        <v>130</v>
      </c>
      <c r="C916" s="327" t="s">
        <v>7482</v>
      </c>
      <c r="D916" s="327" t="s">
        <v>7161</v>
      </c>
      <c r="E916" s="401" t="s">
        <v>595</v>
      </c>
      <c r="F916" s="400" t="str">
        <f t="shared" si="23"/>
        <v>0.00</v>
      </c>
      <c r="G916" s="327">
        <v>922</v>
      </c>
      <c r="H916"/>
    </row>
    <row r="917" spans="1:10" s="415" customFormat="1">
      <c r="A917" s="418" t="e">
        <f>ROUND(#REF!,2)</f>
        <v>#REF!</v>
      </c>
      <c r="B917" s="327" t="s">
        <v>130</v>
      </c>
      <c r="C917" s="327" t="s">
        <v>7482</v>
      </c>
      <c r="D917" s="327" t="s">
        <v>7162</v>
      </c>
      <c r="E917" s="401" t="s">
        <v>595</v>
      </c>
      <c r="F917" s="400" t="str">
        <f t="shared" si="23"/>
        <v>0.00</v>
      </c>
      <c r="G917" s="327">
        <v>923</v>
      </c>
      <c r="H917"/>
      <c r="I917" s="400"/>
      <c r="J917" s="400"/>
    </row>
    <row r="918" spans="1:10" s="415" customFormat="1">
      <c r="A918" s="418" t="e">
        <f>ROUND(#REF!,2)</f>
        <v>#REF!</v>
      </c>
      <c r="B918" s="327" t="s">
        <v>130</v>
      </c>
      <c r="C918" s="327" t="s">
        <v>7482</v>
      </c>
      <c r="D918" s="327" t="s">
        <v>7163</v>
      </c>
      <c r="E918" s="401" t="s">
        <v>595</v>
      </c>
      <c r="F918" s="400" t="str">
        <f t="shared" si="23"/>
        <v>0.00</v>
      </c>
      <c r="G918" s="327">
        <v>924</v>
      </c>
      <c r="H918"/>
      <c r="I918" s="400"/>
      <c r="J918" s="400"/>
    </row>
    <row r="919" spans="1:10" s="415" customFormat="1">
      <c r="A919" s="327"/>
      <c r="B919" s="327" t="s">
        <v>7057</v>
      </c>
      <c r="C919" s="327" t="s">
        <v>7483</v>
      </c>
      <c r="D919" s="327" t="s">
        <v>7059</v>
      </c>
      <c r="E919" s="327"/>
      <c r="F919" s="400" t="str">
        <f t="shared" si="23"/>
        <v/>
      </c>
      <c r="G919" s="327">
        <v>925</v>
      </c>
      <c r="H919"/>
      <c r="I919" s="400"/>
      <c r="J919" s="400"/>
    </row>
    <row r="920" spans="1:10" s="415" customFormat="1">
      <c r="A920" s="327"/>
      <c r="B920" s="327" t="s">
        <v>7057</v>
      </c>
      <c r="C920" s="327" t="s">
        <v>7484</v>
      </c>
      <c r="D920" s="327" t="s">
        <v>7059</v>
      </c>
      <c r="E920" s="327"/>
      <c r="F920" s="400" t="str">
        <f t="shared" si="23"/>
        <v/>
      </c>
      <c r="G920" s="327">
        <v>926</v>
      </c>
      <c r="H920"/>
      <c r="I920" s="400"/>
      <c r="J920" s="400"/>
    </row>
    <row r="921" spans="1:10" s="415" customFormat="1">
      <c r="A921" s="418" t="e">
        <f>ROUND(#REF!,2)</f>
        <v>#REF!</v>
      </c>
      <c r="B921" s="327" t="s">
        <v>130</v>
      </c>
      <c r="C921" s="327" t="s">
        <v>7484</v>
      </c>
      <c r="D921" s="327" t="s">
        <v>7161</v>
      </c>
      <c r="E921" s="401" t="s">
        <v>925</v>
      </c>
      <c r="F921" s="400" t="str">
        <f t="shared" si="23"/>
        <v>0.00</v>
      </c>
      <c r="G921" s="327">
        <v>927</v>
      </c>
      <c r="H921"/>
      <c r="I921" s="400"/>
      <c r="J921" s="400"/>
    </row>
    <row r="922" spans="1:10" s="415" customFormat="1">
      <c r="A922" s="418" t="e">
        <f>ROUND(#REF!,2)</f>
        <v>#REF!</v>
      </c>
      <c r="B922" s="327" t="s">
        <v>130</v>
      </c>
      <c r="C922" s="327" t="s">
        <v>7484</v>
      </c>
      <c r="D922" s="327" t="s">
        <v>7162</v>
      </c>
      <c r="E922" s="401" t="s">
        <v>925</v>
      </c>
      <c r="F922" s="400" t="str">
        <f t="shared" si="23"/>
        <v>0.00</v>
      </c>
      <c r="G922" s="327">
        <v>928</v>
      </c>
      <c r="H922"/>
      <c r="I922" s="400"/>
      <c r="J922" s="400"/>
    </row>
    <row r="923" spans="1:10" s="415" customFormat="1">
      <c r="A923" s="418" t="e">
        <f>ROUND(#REF!,2)</f>
        <v>#REF!</v>
      </c>
      <c r="B923" s="327" t="s">
        <v>130</v>
      </c>
      <c r="C923" s="327" t="s">
        <v>7484</v>
      </c>
      <c r="D923" s="327" t="s">
        <v>7163</v>
      </c>
      <c r="E923" s="401" t="s">
        <v>925</v>
      </c>
      <c r="F923" s="400" t="str">
        <f t="shared" si="23"/>
        <v>0.00</v>
      </c>
      <c r="G923" s="327">
        <v>929</v>
      </c>
      <c r="H923"/>
      <c r="I923" s="400"/>
      <c r="J923" s="400"/>
    </row>
    <row r="924" spans="1:10" s="415" customFormat="1">
      <c r="A924" s="327"/>
      <c r="B924" s="327" t="s">
        <v>7057</v>
      </c>
      <c r="C924" s="327" t="s">
        <v>7485</v>
      </c>
      <c r="D924" s="327" t="s">
        <v>7059</v>
      </c>
      <c r="E924" s="327"/>
      <c r="F924" s="400" t="str">
        <f t="shared" si="23"/>
        <v/>
      </c>
      <c r="G924" s="327">
        <v>930</v>
      </c>
      <c r="H924"/>
      <c r="I924" s="400"/>
      <c r="J924" s="400"/>
    </row>
    <row r="925" spans="1:10" s="415" customFormat="1">
      <c r="A925" s="327"/>
      <c r="B925" s="327" t="s">
        <v>7057</v>
      </c>
      <c r="C925" s="327" t="s">
        <v>7486</v>
      </c>
      <c r="D925" s="327" t="s">
        <v>7059</v>
      </c>
      <c r="E925" s="327"/>
      <c r="F925" s="400" t="str">
        <f t="shared" si="23"/>
        <v/>
      </c>
      <c r="G925" s="327">
        <v>931</v>
      </c>
      <c r="H925"/>
      <c r="I925" s="400"/>
      <c r="J925" s="400"/>
    </row>
    <row r="926" spans="1:10" s="415" customFormat="1">
      <c r="A926" s="327"/>
      <c r="B926" s="327" t="s">
        <v>7057</v>
      </c>
      <c r="C926" s="327" t="s">
        <v>7487</v>
      </c>
      <c r="D926" s="327" t="s">
        <v>7059</v>
      </c>
      <c r="E926" s="327"/>
      <c r="F926" s="400" t="str">
        <f t="shared" si="23"/>
        <v/>
      </c>
      <c r="G926" s="327">
        <v>932</v>
      </c>
      <c r="H926"/>
      <c r="I926" s="400"/>
      <c r="J926" s="400"/>
    </row>
    <row r="927" spans="1:10" s="415" customFormat="1">
      <c r="A927" s="418" t="e">
        <f>ROUND(#REF!,2)</f>
        <v>#REF!</v>
      </c>
      <c r="B927" s="327" t="s">
        <v>130</v>
      </c>
      <c r="C927" s="327" t="s">
        <v>7487</v>
      </c>
      <c r="D927" s="327" t="s">
        <v>7161</v>
      </c>
      <c r="E927" s="401" t="s">
        <v>265</v>
      </c>
      <c r="F927" s="400" t="str">
        <f t="shared" si="23"/>
        <v>0.00</v>
      </c>
      <c r="G927" s="327">
        <v>933</v>
      </c>
      <c r="H927"/>
      <c r="I927" s="400"/>
      <c r="J927" s="400"/>
    </row>
    <row r="928" spans="1:10" s="415" customFormat="1">
      <c r="A928" s="418" t="e">
        <f>ROUND(#REF!,2)</f>
        <v>#REF!</v>
      </c>
      <c r="B928" s="327" t="s">
        <v>130</v>
      </c>
      <c r="C928" s="327" t="s">
        <v>7487</v>
      </c>
      <c r="D928" s="327" t="s">
        <v>7162</v>
      </c>
      <c r="E928" s="401" t="s">
        <v>265</v>
      </c>
      <c r="F928" s="400" t="str">
        <f t="shared" si="23"/>
        <v>0.00</v>
      </c>
      <c r="G928" s="327">
        <v>934</v>
      </c>
      <c r="H928"/>
      <c r="I928" s="400"/>
      <c r="J928" s="400"/>
    </row>
    <row r="929" spans="1:10" s="415" customFormat="1">
      <c r="A929" s="418" t="e">
        <f>ROUND(#REF!,2)</f>
        <v>#REF!</v>
      </c>
      <c r="B929" s="327" t="s">
        <v>130</v>
      </c>
      <c r="C929" s="327" t="s">
        <v>7487</v>
      </c>
      <c r="D929" s="327" t="s">
        <v>7163</v>
      </c>
      <c r="E929" s="401" t="s">
        <v>265</v>
      </c>
      <c r="F929" s="400" t="str">
        <f t="shared" si="23"/>
        <v>0.00</v>
      </c>
      <c r="G929" s="327">
        <v>935</v>
      </c>
      <c r="H929"/>
      <c r="I929" s="400"/>
      <c r="J929" s="400"/>
    </row>
    <row r="930" spans="1:10" s="415" customFormat="1">
      <c r="A930" s="327"/>
      <c r="B930" s="327" t="s">
        <v>7057</v>
      </c>
      <c r="C930" s="327" t="s">
        <v>7488</v>
      </c>
      <c r="D930" s="327" t="s">
        <v>7059</v>
      </c>
      <c r="E930" s="327"/>
      <c r="F930" s="400" t="str">
        <f t="shared" si="23"/>
        <v/>
      </c>
      <c r="G930" s="327">
        <v>936</v>
      </c>
      <c r="H930"/>
      <c r="I930" s="400"/>
      <c r="J930" s="400"/>
    </row>
    <row r="931" spans="1:10" s="415" customFormat="1">
      <c r="A931" s="418" t="e">
        <f>ROUND(#REF!,2)</f>
        <v>#REF!</v>
      </c>
      <c r="B931" s="327" t="s">
        <v>130</v>
      </c>
      <c r="C931" s="327" t="s">
        <v>7488</v>
      </c>
      <c r="D931" s="327" t="s">
        <v>7161</v>
      </c>
      <c r="E931" s="401" t="s">
        <v>404</v>
      </c>
      <c r="F931" s="400" t="str">
        <f t="shared" si="23"/>
        <v>0.00</v>
      </c>
      <c r="G931" s="327">
        <v>937</v>
      </c>
      <c r="H931"/>
      <c r="I931" s="400"/>
      <c r="J931" s="400"/>
    </row>
    <row r="932" spans="1:10" s="415" customFormat="1">
      <c r="A932" s="418" t="e">
        <f>ROUND(#REF!,2)</f>
        <v>#REF!</v>
      </c>
      <c r="B932" s="327" t="s">
        <v>130</v>
      </c>
      <c r="C932" s="327" t="s">
        <v>7488</v>
      </c>
      <c r="D932" s="327" t="s">
        <v>7162</v>
      </c>
      <c r="E932" s="401" t="s">
        <v>404</v>
      </c>
      <c r="F932" s="400" t="str">
        <f t="shared" si="23"/>
        <v>0.00</v>
      </c>
      <c r="G932" s="327">
        <v>938</v>
      </c>
      <c r="H932"/>
      <c r="I932" s="400"/>
      <c r="J932" s="400"/>
    </row>
    <row r="933" spans="1:10" s="415" customFormat="1">
      <c r="A933" s="418" t="e">
        <f>ROUND(#REF!,2)</f>
        <v>#REF!</v>
      </c>
      <c r="B933" s="327" t="s">
        <v>130</v>
      </c>
      <c r="C933" s="327" t="s">
        <v>7488</v>
      </c>
      <c r="D933" s="327" t="s">
        <v>7163</v>
      </c>
      <c r="E933" s="401" t="s">
        <v>404</v>
      </c>
      <c r="F933" s="400" t="str">
        <f t="shared" si="23"/>
        <v>0.00</v>
      </c>
      <c r="G933" s="327">
        <v>939</v>
      </c>
      <c r="H933"/>
      <c r="I933" s="400"/>
      <c r="J933" s="400"/>
    </row>
    <row r="934" spans="1:10" s="415" customFormat="1">
      <c r="A934" s="327"/>
      <c r="B934" s="327" t="s">
        <v>7057</v>
      </c>
      <c r="C934" s="327" t="s">
        <v>7489</v>
      </c>
      <c r="D934" s="327" t="s">
        <v>7059</v>
      </c>
      <c r="E934" s="327"/>
      <c r="F934" s="400" t="str">
        <f t="shared" si="23"/>
        <v/>
      </c>
      <c r="G934" s="327">
        <v>940</v>
      </c>
      <c r="H934"/>
      <c r="I934" s="400"/>
      <c r="J934" s="400"/>
    </row>
    <row r="935" spans="1:10" s="415" customFormat="1">
      <c r="A935" s="327"/>
      <c r="B935" s="327" t="s">
        <v>7057</v>
      </c>
      <c r="C935" s="327" t="s">
        <v>7490</v>
      </c>
      <c r="D935" s="327" t="s">
        <v>7059</v>
      </c>
      <c r="E935" s="327"/>
      <c r="F935" s="400" t="str">
        <f t="shared" si="23"/>
        <v/>
      </c>
      <c r="G935" s="327">
        <v>941</v>
      </c>
      <c r="H935"/>
      <c r="I935" s="400"/>
      <c r="J935" s="400"/>
    </row>
    <row r="936" spans="1:10" s="415" customFormat="1">
      <c r="A936" s="418" t="e">
        <f>ROUND(#REF!,2)</f>
        <v>#REF!</v>
      </c>
      <c r="B936" s="327" t="s">
        <v>130</v>
      </c>
      <c r="C936" s="327" t="s">
        <v>7490</v>
      </c>
      <c r="D936" s="327" t="s">
        <v>7161</v>
      </c>
      <c r="E936" s="401" t="s">
        <v>267</v>
      </c>
      <c r="F936" s="400" t="str">
        <f t="shared" si="23"/>
        <v>0.00</v>
      </c>
      <c r="G936" s="327">
        <v>942</v>
      </c>
      <c r="H936"/>
      <c r="I936" s="400"/>
      <c r="J936" s="400"/>
    </row>
    <row r="937" spans="1:10" s="415" customFormat="1">
      <c r="A937" s="418" t="e">
        <f>ROUND(#REF!,2)</f>
        <v>#REF!</v>
      </c>
      <c r="B937" s="327" t="s">
        <v>130</v>
      </c>
      <c r="C937" s="327" t="s">
        <v>7490</v>
      </c>
      <c r="D937" s="327" t="s">
        <v>7162</v>
      </c>
      <c r="E937" s="401" t="s">
        <v>267</v>
      </c>
      <c r="F937" s="400" t="str">
        <f t="shared" si="23"/>
        <v>0.00</v>
      </c>
      <c r="G937" s="327">
        <v>943</v>
      </c>
      <c r="H937"/>
      <c r="I937" s="400"/>
      <c r="J937" s="400"/>
    </row>
    <row r="938" spans="1:10" s="415" customFormat="1">
      <c r="A938" s="418" t="e">
        <f>ROUND(#REF!,2)</f>
        <v>#REF!</v>
      </c>
      <c r="B938" s="327" t="s">
        <v>130</v>
      </c>
      <c r="C938" s="327" t="s">
        <v>7490</v>
      </c>
      <c r="D938" s="327" t="s">
        <v>7163</v>
      </c>
      <c r="E938" s="401" t="s">
        <v>267</v>
      </c>
      <c r="F938" s="400" t="str">
        <f t="shared" si="23"/>
        <v>0.00</v>
      </c>
      <c r="G938" s="327">
        <v>944</v>
      </c>
      <c r="H938"/>
      <c r="I938" s="400"/>
      <c r="J938" s="400"/>
    </row>
    <row r="939" spans="1:10" s="415" customFormat="1">
      <c r="A939" s="327"/>
      <c r="B939" s="327" t="s">
        <v>7057</v>
      </c>
      <c r="C939" s="327" t="s">
        <v>7491</v>
      </c>
      <c r="D939" s="327" t="s">
        <v>7059</v>
      </c>
      <c r="E939" s="327"/>
      <c r="F939" s="400" t="str">
        <f t="shared" si="23"/>
        <v/>
      </c>
      <c r="G939" s="327">
        <v>945</v>
      </c>
      <c r="H939"/>
      <c r="I939" s="400"/>
      <c r="J939" s="400"/>
    </row>
    <row r="940" spans="1:10" s="415" customFormat="1">
      <c r="A940" s="327"/>
      <c r="B940" s="327" t="s">
        <v>7057</v>
      </c>
      <c r="C940" s="327" t="s">
        <v>7492</v>
      </c>
      <c r="D940" s="327" t="s">
        <v>7059</v>
      </c>
      <c r="E940" s="327"/>
      <c r="F940" s="400" t="str">
        <f t="shared" si="23"/>
        <v/>
      </c>
      <c r="G940" s="327">
        <v>946</v>
      </c>
      <c r="H940"/>
      <c r="I940" s="400"/>
      <c r="J940" s="400"/>
    </row>
    <row r="941" spans="1:10" s="415" customFormat="1">
      <c r="A941" s="418" t="e">
        <f>ROUND(#REF!,2)</f>
        <v>#REF!</v>
      </c>
      <c r="B941" s="327" t="s">
        <v>130</v>
      </c>
      <c r="C941" s="327" t="s">
        <v>7492</v>
      </c>
      <c r="D941" s="327" t="s">
        <v>7161</v>
      </c>
      <c r="E941" s="401" t="s">
        <v>402</v>
      </c>
      <c r="F941" s="400" t="str">
        <f t="shared" si="23"/>
        <v>0.00</v>
      </c>
      <c r="G941" s="327">
        <v>947</v>
      </c>
      <c r="H941"/>
      <c r="I941" s="400"/>
      <c r="J941" s="400"/>
    </row>
    <row r="942" spans="1:10" s="415" customFormat="1">
      <c r="A942" s="418" t="e">
        <f>ROUND(#REF!,2)</f>
        <v>#REF!</v>
      </c>
      <c r="B942" s="327" t="s">
        <v>130</v>
      </c>
      <c r="C942" s="327" t="s">
        <v>7492</v>
      </c>
      <c r="D942" s="327" t="s">
        <v>7162</v>
      </c>
      <c r="E942" s="401" t="s">
        <v>402</v>
      </c>
      <c r="F942" s="400" t="str">
        <f t="shared" si="23"/>
        <v>0.00</v>
      </c>
      <c r="G942" s="327">
        <v>948</v>
      </c>
      <c r="H942"/>
      <c r="I942" s="400"/>
      <c r="J942" s="400"/>
    </row>
    <row r="943" spans="1:10" s="415" customFormat="1">
      <c r="A943" s="418" t="e">
        <f>ROUND(#REF!,2)</f>
        <v>#REF!</v>
      </c>
      <c r="B943" s="327" t="s">
        <v>130</v>
      </c>
      <c r="C943" s="327" t="s">
        <v>7492</v>
      </c>
      <c r="D943" s="327" t="s">
        <v>7163</v>
      </c>
      <c r="E943" s="401" t="s">
        <v>402</v>
      </c>
      <c r="F943" s="400" t="str">
        <f t="shared" si="23"/>
        <v>0.00</v>
      </c>
      <c r="G943" s="327">
        <v>949</v>
      </c>
      <c r="H943"/>
      <c r="I943" s="400"/>
      <c r="J943" s="400"/>
    </row>
    <row r="944" spans="1:10" s="415" customFormat="1">
      <c r="A944" s="327"/>
      <c r="B944" s="327" t="s">
        <v>7057</v>
      </c>
      <c r="C944" s="327" t="s">
        <v>7493</v>
      </c>
      <c r="D944" s="327" t="s">
        <v>7059</v>
      </c>
      <c r="E944" s="327"/>
      <c r="F944" s="400" t="str">
        <f t="shared" si="23"/>
        <v/>
      </c>
      <c r="G944" s="327">
        <v>950</v>
      </c>
      <c r="H944"/>
      <c r="I944" s="400"/>
      <c r="J944" s="400"/>
    </row>
    <row r="945" spans="1:10" s="415" customFormat="1">
      <c r="A945" s="327"/>
      <c r="B945" s="327" t="s">
        <v>7057</v>
      </c>
      <c r="C945" s="327" t="s">
        <v>7494</v>
      </c>
      <c r="D945" s="327" t="s">
        <v>7059</v>
      </c>
      <c r="E945" s="327"/>
      <c r="F945" s="400" t="str">
        <f t="shared" si="23"/>
        <v/>
      </c>
      <c r="G945" s="327">
        <v>951</v>
      </c>
      <c r="H945"/>
      <c r="I945" s="400"/>
      <c r="J945" s="400"/>
    </row>
    <row r="946" spans="1:10" s="415" customFormat="1">
      <c r="A946" s="418" t="e">
        <f>ROUND(#REF!,2)</f>
        <v>#REF!</v>
      </c>
      <c r="B946" s="327" t="s">
        <v>130</v>
      </c>
      <c r="C946" s="327" t="s">
        <v>7494</v>
      </c>
      <c r="D946" s="327" t="s">
        <v>7161</v>
      </c>
      <c r="E946" s="401" t="s">
        <v>7495</v>
      </c>
      <c r="F946" s="400" t="str">
        <f t="shared" si="23"/>
        <v>0.00</v>
      </c>
      <c r="G946" s="327">
        <v>952</v>
      </c>
      <c r="H946"/>
      <c r="I946" s="400"/>
      <c r="J946" s="400"/>
    </row>
    <row r="947" spans="1:10" s="415" customFormat="1">
      <c r="A947" s="418" t="e">
        <f>ROUND(#REF!,2)</f>
        <v>#REF!</v>
      </c>
      <c r="B947" s="327" t="s">
        <v>130</v>
      </c>
      <c r="C947" s="327" t="s">
        <v>7494</v>
      </c>
      <c r="D947" s="327" t="s">
        <v>7162</v>
      </c>
      <c r="E947" s="401" t="s">
        <v>7495</v>
      </c>
      <c r="F947" s="400" t="str">
        <f t="shared" si="23"/>
        <v>0.00</v>
      </c>
      <c r="G947" s="327">
        <v>953</v>
      </c>
      <c r="H947"/>
      <c r="I947" s="400"/>
      <c r="J947" s="400"/>
    </row>
    <row r="948" spans="1:10" s="415" customFormat="1">
      <c r="A948" s="418" t="e">
        <f>ROUND(#REF!,2)</f>
        <v>#REF!</v>
      </c>
      <c r="B948" s="327" t="s">
        <v>130</v>
      </c>
      <c r="C948" s="327" t="s">
        <v>7494</v>
      </c>
      <c r="D948" s="327" t="s">
        <v>7163</v>
      </c>
      <c r="E948" s="401" t="s">
        <v>7495</v>
      </c>
      <c r="F948" s="400" t="str">
        <f t="shared" si="23"/>
        <v>0.00</v>
      </c>
      <c r="G948" s="327">
        <v>954</v>
      </c>
      <c r="H948"/>
      <c r="I948" s="400"/>
      <c r="J948" s="400"/>
    </row>
    <row r="949" spans="1:10" s="415" customFormat="1">
      <c r="A949" s="327"/>
      <c r="B949" s="327" t="s">
        <v>7057</v>
      </c>
      <c r="C949" s="327" t="s">
        <v>7496</v>
      </c>
      <c r="D949" s="327" t="s">
        <v>7059</v>
      </c>
      <c r="E949" s="327"/>
      <c r="F949" s="400" t="str">
        <f t="shared" si="23"/>
        <v/>
      </c>
      <c r="G949" s="327">
        <v>955</v>
      </c>
      <c r="H949"/>
      <c r="I949" s="400"/>
      <c r="J949" s="400"/>
    </row>
    <row r="950" spans="1:10" s="415" customFormat="1">
      <c r="A950" s="418" t="e">
        <f>ROUND(#REF!,2)</f>
        <v>#REF!</v>
      </c>
      <c r="B950" s="327" t="s">
        <v>130</v>
      </c>
      <c r="C950" s="327" t="s">
        <v>7496</v>
      </c>
      <c r="D950" s="327" t="s">
        <v>7161</v>
      </c>
      <c r="E950" s="401" t="s">
        <v>98</v>
      </c>
      <c r="F950" s="400" t="str">
        <f t="shared" si="23"/>
        <v>0.00</v>
      </c>
      <c r="G950" s="327">
        <v>956</v>
      </c>
      <c r="H950"/>
      <c r="I950" s="400"/>
      <c r="J950" s="400"/>
    </row>
    <row r="951" spans="1:10" s="415" customFormat="1">
      <c r="A951" s="418" t="e">
        <f>ROUND(#REF!,2)</f>
        <v>#REF!</v>
      </c>
      <c r="B951" s="327" t="s">
        <v>130</v>
      </c>
      <c r="C951" s="327" t="s">
        <v>7496</v>
      </c>
      <c r="D951" s="327" t="s">
        <v>7162</v>
      </c>
      <c r="E951" s="401" t="s">
        <v>98</v>
      </c>
      <c r="F951" s="400" t="str">
        <f t="shared" si="23"/>
        <v>0.00</v>
      </c>
      <c r="G951" s="327">
        <v>957</v>
      </c>
      <c r="H951"/>
      <c r="I951" s="400"/>
      <c r="J951" s="400"/>
    </row>
    <row r="952" spans="1:10" s="415" customFormat="1">
      <c r="A952" s="418" t="e">
        <f>ROUND(#REF!,2)</f>
        <v>#REF!</v>
      </c>
      <c r="B952" s="327" t="s">
        <v>130</v>
      </c>
      <c r="C952" s="327" t="s">
        <v>7496</v>
      </c>
      <c r="D952" s="327" t="s">
        <v>7163</v>
      </c>
      <c r="E952" s="401" t="s">
        <v>98</v>
      </c>
      <c r="F952" s="400" t="str">
        <f t="shared" si="23"/>
        <v>0.00</v>
      </c>
      <c r="G952" s="327">
        <v>958</v>
      </c>
      <c r="H952"/>
      <c r="I952" s="400"/>
      <c r="J952" s="400"/>
    </row>
    <row r="953" spans="1:10" s="415" customFormat="1">
      <c r="A953" s="327"/>
      <c r="B953" s="327" t="s">
        <v>7057</v>
      </c>
      <c r="C953" s="327" t="s">
        <v>7497</v>
      </c>
      <c r="D953" s="327" t="s">
        <v>7059</v>
      </c>
      <c r="E953" s="327"/>
      <c r="F953" s="400" t="str">
        <f t="shared" si="23"/>
        <v/>
      </c>
      <c r="G953" s="327">
        <v>959</v>
      </c>
      <c r="H953"/>
      <c r="I953" s="400"/>
      <c r="J953" s="400"/>
    </row>
    <row r="954" spans="1:10" s="415" customFormat="1">
      <c r="A954" s="327"/>
      <c r="B954" s="327" t="s">
        <v>7057</v>
      </c>
      <c r="C954" s="327" t="s">
        <v>7498</v>
      </c>
      <c r="D954" s="327" t="s">
        <v>7059</v>
      </c>
      <c r="E954" s="327"/>
      <c r="F954" s="400" t="str">
        <f t="shared" si="23"/>
        <v/>
      </c>
      <c r="G954" s="327">
        <v>960</v>
      </c>
      <c r="H954"/>
      <c r="I954" s="400"/>
      <c r="J954" s="400"/>
    </row>
    <row r="955" spans="1:10" s="415" customFormat="1">
      <c r="A955" s="327"/>
      <c r="B955" s="327" t="s">
        <v>7057</v>
      </c>
      <c r="C955" s="327" t="s">
        <v>7499</v>
      </c>
      <c r="D955" s="327" t="s">
        <v>7059</v>
      </c>
      <c r="E955" s="327"/>
      <c r="F955" s="400" t="str">
        <f t="shared" si="23"/>
        <v/>
      </c>
      <c r="G955" s="327">
        <v>961</v>
      </c>
      <c r="H955"/>
      <c r="I955" s="400"/>
      <c r="J955" s="400"/>
    </row>
    <row r="956" spans="1:10" s="415" customFormat="1">
      <c r="A956" s="418" t="e">
        <f>ROUND(#REF!,2)</f>
        <v>#REF!</v>
      </c>
      <c r="B956" s="327" t="s">
        <v>130</v>
      </c>
      <c r="C956" s="327" t="s">
        <v>7499</v>
      </c>
      <c r="D956" s="327" t="s">
        <v>7161</v>
      </c>
      <c r="E956" s="401" t="s">
        <v>403</v>
      </c>
      <c r="F956" s="400" t="str">
        <f t="shared" si="23"/>
        <v>0.00</v>
      </c>
      <c r="G956" s="327">
        <v>962</v>
      </c>
      <c r="H956"/>
      <c r="I956" s="400"/>
      <c r="J956" s="400"/>
    </row>
    <row r="957" spans="1:10" s="415" customFormat="1">
      <c r="A957" s="418" t="e">
        <f>ROUND(#REF!,2)</f>
        <v>#REF!</v>
      </c>
      <c r="B957" s="327" t="s">
        <v>130</v>
      </c>
      <c r="C957" s="327" t="s">
        <v>7499</v>
      </c>
      <c r="D957" s="327" t="s">
        <v>7162</v>
      </c>
      <c r="E957" s="401" t="s">
        <v>403</v>
      </c>
      <c r="F957" s="400" t="str">
        <f t="shared" si="23"/>
        <v>0.00</v>
      </c>
      <c r="G957" s="327">
        <v>963</v>
      </c>
      <c r="H957"/>
      <c r="I957" s="400"/>
      <c r="J957" s="400"/>
    </row>
    <row r="958" spans="1:10" s="415" customFormat="1">
      <c r="A958" s="418" t="e">
        <f>ROUND(#REF!,2)</f>
        <v>#REF!</v>
      </c>
      <c r="B958" s="327" t="s">
        <v>130</v>
      </c>
      <c r="C958" s="327" t="s">
        <v>7499</v>
      </c>
      <c r="D958" s="327" t="s">
        <v>7163</v>
      </c>
      <c r="E958" s="401" t="s">
        <v>403</v>
      </c>
      <c r="F958" s="400" t="str">
        <f t="shared" si="23"/>
        <v>0.00</v>
      </c>
      <c r="G958" s="327">
        <v>964</v>
      </c>
      <c r="H958"/>
      <c r="I958" s="400"/>
      <c r="J958" s="400"/>
    </row>
    <row r="959" spans="1:10" s="415" customFormat="1">
      <c r="A959" s="327"/>
      <c r="B959" s="327" t="s">
        <v>7057</v>
      </c>
      <c r="C959" s="327" t="s">
        <v>7500</v>
      </c>
      <c r="D959" s="327" t="s">
        <v>7059</v>
      </c>
      <c r="E959" s="327"/>
      <c r="F959" s="400" t="str">
        <f t="shared" si="23"/>
        <v/>
      </c>
      <c r="G959" s="327">
        <v>965</v>
      </c>
      <c r="H959"/>
      <c r="I959" s="400"/>
      <c r="J959" s="400"/>
    </row>
    <row r="960" spans="1:10" s="415" customFormat="1">
      <c r="A960" s="327"/>
      <c r="B960" s="327" t="s">
        <v>7057</v>
      </c>
      <c r="C960" s="327" t="s">
        <v>7501</v>
      </c>
      <c r="D960" s="327" t="s">
        <v>7059</v>
      </c>
      <c r="E960" s="327"/>
      <c r="F960" s="400" t="str">
        <f t="shared" si="23"/>
        <v/>
      </c>
      <c r="G960" s="327">
        <v>966</v>
      </c>
      <c r="H960"/>
      <c r="I960" s="400"/>
      <c r="J960" s="400"/>
    </row>
    <row r="961" spans="1:10" s="415" customFormat="1">
      <c r="A961" s="418" t="e">
        <f>ROUND(#REF!,2)</f>
        <v>#REF!</v>
      </c>
      <c r="B961" s="327" t="s">
        <v>130</v>
      </c>
      <c r="C961" s="327" t="s">
        <v>7501</v>
      </c>
      <c r="D961" s="327" t="s">
        <v>7161</v>
      </c>
      <c r="E961" s="401" t="s">
        <v>7502</v>
      </c>
      <c r="F961" s="400" t="str">
        <f t="shared" si="23"/>
        <v>0.00</v>
      </c>
      <c r="G961" s="327">
        <v>967</v>
      </c>
      <c r="H961"/>
      <c r="I961" s="400"/>
      <c r="J961" s="400"/>
    </row>
    <row r="962" spans="1:10" s="415" customFormat="1">
      <c r="A962" s="418" t="e">
        <f>ROUND(#REF!,2)</f>
        <v>#REF!</v>
      </c>
      <c r="B962" s="327" t="s">
        <v>130</v>
      </c>
      <c r="C962" s="327" t="s">
        <v>7501</v>
      </c>
      <c r="D962" s="327" t="s">
        <v>7162</v>
      </c>
      <c r="E962" s="401" t="s">
        <v>7502</v>
      </c>
      <c r="F962" s="400" t="str">
        <f t="shared" ref="F962:F1025" si="24">IFERROR(IF(B962="Parent","",IF(B962="Data",TEXT(A962,"rrrr-mm-dd"),IF(B962="kwota",IFERROR(REPLACE(A962,SEARCH(",",A962),1,"."),A962),IF(A962="","",IF(A962="",IF(AND(B962="Kwota",E962&lt;&gt;0),A962,""),A962))))),"0.00")</f>
        <v>0.00</v>
      </c>
      <c r="G962" s="327">
        <v>968</v>
      </c>
      <c r="H962"/>
      <c r="I962" s="400"/>
      <c r="J962" s="400"/>
    </row>
    <row r="963" spans="1:10" s="415" customFormat="1">
      <c r="A963" s="418" t="e">
        <f>ROUND(#REF!,2)</f>
        <v>#REF!</v>
      </c>
      <c r="B963" s="327" t="s">
        <v>130</v>
      </c>
      <c r="C963" s="327" t="s">
        <v>7501</v>
      </c>
      <c r="D963" s="327" t="s">
        <v>7163</v>
      </c>
      <c r="E963" s="401" t="s">
        <v>7502</v>
      </c>
      <c r="F963" s="400" t="str">
        <f t="shared" si="24"/>
        <v>0.00</v>
      </c>
      <c r="G963" s="327">
        <v>969</v>
      </c>
      <c r="H963"/>
      <c r="I963" s="400"/>
      <c r="J963" s="400"/>
    </row>
    <row r="964" spans="1:10" s="415" customFormat="1">
      <c r="A964" s="327"/>
      <c r="B964" s="327" t="s">
        <v>7057</v>
      </c>
      <c r="C964" s="327" t="s">
        <v>7503</v>
      </c>
      <c r="D964" s="327" t="s">
        <v>7059</v>
      </c>
      <c r="E964" s="327"/>
      <c r="F964" s="400" t="str">
        <f t="shared" si="24"/>
        <v/>
      </c>
      <c r="G964" s="327">
        <v>970</v>
      </c>
      <c r="H964"/>
      <c r="I964" s="400"/>
      <c r="J964" s="400"/>
    </row>
    <row r="965" spans="1:10" s="415" customFormat="1">
      <c r="A965" s="418" t="e">
        <f>ROUND(#REF!,2)</f>
        <v>#REF!</v>
      </c>
      <c r="B965" s="327" t="s">
        <v>130</v>
      </c>
      <c r="C965" s="327" t="s">
        <v>7503</v>
      </c>
      <c r="D965" s="327" t="s">
        <v>7161</v>
      </c>
      <c r="E965" s="401" t="s">
        <v>2004</v>
      </c>
      <c r="F965" s="400" t="str">
        <f t="shared" si="24"/>
        <v>0.00</v>
      </c>
      <c r="G965" s="327">
        <v>971</v>
      </c>
      <c r="H965"/>
      <c r="I965" s="400"/>
      <c r="J965" s="400"/>
    </row>
    <row r="966" spans="1:10" s="415" customFormat="1">
      <c r="A966" s="418" t="e">
        <f>ROUND(#REF!,2)</f>
        <v>#REF!</v>
      </c>
      <c r="B966" s="327" t="s">
        <v>130</v>
      </c>
      <c r="C966" s="327" t="s">
        <v>7503</v>
      </c>
      <c r="D966" s="327" t="s">
        <v>7162</v>
      </c>
      <c r="E966" s="401" t="s">
        <v>2004</v>
      </c>
      <c r="F966" s="400" t="str">
        <f t="shared" si="24"/>
        <v>0.00</v>
      </c>
      <c r="G966" s="327">
        <v>972</v>
      </c>
      <c r="H966"/>
      <c r="I966" s="400"/>
      <c r="J966" s="400"/>
    </row>
    <row r="967" spans="1:10" s="415" customFormat="1">
      <c r="A967" s="418" t="e">
        <f>ROUND(#REF!,2)</f>
        <v>#REF!</v>
      </c>
      <c r="B967" s="327" t="s">
        <v>130</v>
      </c>
      <c r="C967" s="327" t="s">
        <v>7503</v>
      </c>
      <c r="D967" s="327" t="s">
        <v>7163</v>
      </c>
      <c r="E967" s="401" t="s">
        <v>2004</v>
      </c>
      <c r="F967" s="400" t="str">
        <f t="shared" si="24"/>
        <v>0.00</v>
      </c>
      <c r="G967" s="327">
        <v>973</v>
      </c>
      <c r="H967"/>
      <c r="I967" s="400"/>
      <c r="J967" s="400"/>
    </row>
    <row r="968" spans="1:10" s="415" customFormat="1">
      <c r="A968" s="327"/>
      <c r="B968" s="327" t="s">
        <v>7057</v>
      </c>
      <c r="C968" s="327" t="s">
        <v>7504</v>
      </c>
      <c r="D968" s="327" t="s">
        <v>7059</v>
      </c>
      <c r="E968" s="327"/>
      <c r="F968" s="400" t="str">
        <f t="shared" si="24"/>
        <v/>
      </c>
      <c r="G968" s="327">
        <v>974</v>
      </c>
      <c r="H968"/>
      <c r="I968" s="400"/>
      <c r="J968" s="400"/>
    </row>
    <row r="969" spans="1:10" s="415" customFormat="1">
      <c r="A969" s="327"/>
      <c r="B969" s="327" t="s">
        <v>7057</v>
      </c>
      <c r="C969" s="327" t="s">
        <v>7505</v>
      </c>
      <c r="D969" s="327" t="s">
        <v>7059</v>
      </c>
      <c r="E969" s="327"/>
      <c r="F969" s="400" t="str">
        <f t="shared" si="24"/>
        <v/>
      </c>
      <c r="G969" s="327">
        <v>975</v>
      </c>
      <c r="H969"/>
      <c r="I969" s="400"/>
      <c r="J969" s="400"/>
    </row>
    <row r="970" spans="1:10" s="415" customFormat="1">
      <c r="A970" s="327"/>
      <c r="B970" s="327" t="s">
        <v>7057</v>
      </c>
      <c r="C970" s="327" t="s">
        <v>7506</v>
      </c>
      <c r="D970" s="327" t="s">
        <v>7059</v>
      </c>
      <c r="E970" s="327"/>
      <c r="F970" s="400" t="str">
        <f t="shared" si="24"/>
        <v/>
      </c>
      <c r="G970" s="327">
        <v>976</v>
      </c>
      <c r="H970"/>
      <c r="I970" s="400"/>
      <c r="J970" s="400"/>
    </row>
    <row r="971" spans="1:10" s="415" customFormat="1">
      <c r="A971" s="418" t="e">
        <f>ROUND(#REF!,2)</f>
        <v>#REF!</v>
      </c>
      <c r="B971" s="327" t="s">
        <v>130</v>
      </c>
      <c r="C971" s="327" t="s">
        <v>7506</v>
      </c>
      <c r="D971" s="327" t="s">
        <v>7161</v>
      </c>
      <c r="E971" s="401" t="s">
        <v>1404</v>
      </c>
      <c r="F971" s="400" t="str">
        <f t="shared" si="24"/>
        <v>0.00</v>
      </c>
      <c r="G971" s="327">
        <v>977</v>
      </c>
      <c r="H971"/>
      <c r="I971" s="400"/>
      <c r="J971" s="400"/>
    </row>
    <row r="972" spans="1:10" s="415" customFormat="1">
      <c r="A972" s="418" t="e">
        <f>ROUND(#REF!,2)</f>
        <v>#REF!</v>
      </c>
      <c r="B972" s="327" t="s">
        <v>130</v>
      </c>
      <c r="C972" s="327" t="s">
        <v>7506</v>
      </c>
      <c r="D972" s="327" t="s">
        <v>7162</v>
      </c>
      <c r="E972" s="401" t="s">
        <v>1404</v>
      </c>
      <c r="F972" s="400" t="str">
        <f t="shared" si="24"/>
        <v>0.00</v>
      </c>
      <c r="G972" s="327">
        <v>978</v>
      </c>
      <c r="H972"/>
      <c r="I972" s="400"/>
      <c r="J972" s="400"/>
    </row>
    <row r="973" spans="1:10" s="415" customFormat="1">
      <c r="A973" s="418" t="e">
        <f>ROUND(#REF!,2)</f>
        <v>#REF!</v>
      </c>
      <c r="B973" s="327" t="s">
        <v>130</v>
      </c>
      <c r="C973" s="327" t="s">
        <v>7506</v>
      </c>
      <c r="D973" s="327" t="s">
        <v>7163</v>
      </c>
      <c r="E973" s="401" t="s">
        <v>1404</v>
      </c>
      <c r="F973" s="400" t="str">
        <f t="shared" si="24"/>
        <v>0.00</v>
      </c>
      <c r="G973" s="327">
        <v>979</v>
      </c>
      <c r="H973"/>
      <c r="I973" s="400"/>
      <c r="J973" s="400"/>
    </row>
    <row r="974" spans="1:10" s="415" customFormat="1">
      <c r="A974" s="327"/>
      <c r="B974" s="327" t="s">
        <v>7057</v>
      </c>
      <c r="C974" s="327" t="s">
        <v>7507</v>
      </c>
      <c r="D974" s="327" t="s">
        <v>7059</v>
      </c>
      <c r="E974" s="327"/>
      <c r="F974" s="400" t="str">
        <f t="shared" si="24"/>
        <v/>
      </c>
      <c r="G974" s="327">
        <v>980</v>
      </c>
      <c r="H974"/>
      <c r="I974" s="400"/>
      <c r="J974" s="400"/>
    </row>
    <row r="975" spans="1:10" s="415" customFormat="1">
      <c r="A975" s="327"/>
      <c r="B975" s="327" t="s">
        <v>7057</v>
      </c>
      <c r="C975" s="327" t="s">
        <v>7508</v>
      </c>
      <c r="D975" s="327" t="s">
        <v>7059</v>
      </c>
      <c r="E975" s="327"/>
      <c r="F975" s="400" t="str">
        <f t="shared" si="24"/>
        <v/>
      </c>
      <c r="G975" s="327">
        <v>981</v>
      </c>
      <c r="H975"/>
      <c r="I975" s="400"/>
      <c r="J975" s="400"/>
    </row>
    <row r="976" spans="1:10" s="415" customFormat="1">
      <c r="A976" s="418" t="e">
        <f>ROUND(#REF!,2)</f>
        <v>#REF!</v>
      </c>
      <c r="B976" s="327" t="s">
        <v>130</v>
      </c>
      <c r="C976" s="327" t="s">
        <v>7508</v>
      </c>
      <c r="D976" s="327" t="s">
        <v>7161</v>
      </c>
      <c r="E976" s="401" t="s">
        <v>266</v>
      </c>
      <c r="F976" s="400" t="str">
        <f t="shared" si="24"/>
        <v>0.00</v>
      </c>
      <c r="G976" s="327">
        <v>982</v>
      </c>
      <c r="H976"/>
      <c r="I976" s="400"/>
      <c r="J976" s="400"/>
    </row>
    <row r="977" spans="1:10" s="415" customFormat="1">
      <c r="A977" s="418" t="e">
        <f>ROUND(#REF!,2)</f>
        <v>#REF!</v>
      </c>
      <c r="B977" s="327" t="s">
        <v>130</v>
      </c>
      <c r="C977" s="327" t="s">
        <v>7508</v>
      </c>
      <c r="D977" s="327" t="s">
        <v>7162</v>
      </c>
      <c r="E977" s="401" t="s">
        <v>266</v>
      </c>
      <c r="F977" s="400" t="str">
        <f t="shared" si="24"/>
        <v>0.00</v>
      </c>
      <c r="G977" s="327">
        <v>983</v>
      </c>
      <c r="H977"/>
      <c r="I977" s="400"/>
      <c r="J977" s="400"/>
    </row>
    <row r="978" spans="1:10" s="415" customFormat="1">
      <c r="A978" s="418" t="e">
        <f>ROUND(#REF!,2)</f>
        <v>#REF!</v>
      </c>
      <c r="B978" s="327" t="s">
        <v>130</v>
      </c>
      <c r="C978" s="327" t="s">
        <v>7508</v>
      </c>
      <c r="D978" s="327" t="s">
        <v>7163</v>
      </c>
      <c r="E978" s="401" t="s">
        <v>266</v>
      </c>
      <c r="F978" s="400" t="str">
        <f t="shared" si="24"/>
        <v>0.00</v>
      </c>
      <c r="G978" s="327">
        <v>984</v>
      </c>
      <c r="H978"/>
      <c r="I978" s="400"/>
      <c r="J978" s="400"/>
    </row>
    <row r="979" spans="1:10" s="415" customFormat="1">
      <c r="A979" s="327"/>
      <c r="B979" s="327" t="s">
        <v>7057</v>
      </c>
      <c r="C979" s="327" t="s">
        <v>7509</v>
      </c>
      <c r="D979" s="327" t="s">
        <v>7059</v>
      </c>
      <c r="E979" s="327"/>
      <c r="F979" s="400" t="str">
        <f t="shared" si="24"/>
        <v/>
      </c>
      <c r="G979" s="327">
        <v>985</v>
      </c>
      <c r="H979"/>
      <c r="I979" s="400"/>
      <c r="J979" s="400"/>
    </row>
    <row r="980" spans="1:10" s="415" customFormat="1">
      <c r="A980" s="327"/>
      <c r="B980" s="327" t="s">
        <v>7057</v>
      </c>
      <c r="C980" s="327" t="s">
        <v>7510</v>
      </c>
      <c r="D980" s="327" t="s">
        <v>7059</v>
      </c>
      <c r="E980" s="327"/>
      <c r="F980" s="400" t="str">
        <f t="shared" si="24"/>
        <v/>
      </c>
      <c r="G980" s="327">
        <v>986</v>
      </c>
      <c r="H980"/>
      <c r="I980" s="400"/>
      <c r="J980" s="400"/>
    </row>
    <row r="981" spans="1:10" s="415" customFormat="1">
      <c r="A981" s="327"/>
      <c r="B981" s="327" t="s">
        <v>7057</v>
      </c>
      <c r="C981" s="327" t="s">
        <v>7511</v>
      </c>
      <c r="D981" s="327" t="s">
        <v>7059</v>
      </c>
      <c r="E981" s="327"/>
      <c r="F981" s="400" t="str">
        <f t="shared" si="24"/>
        <v/>
      </c>
      <c r="G981" s="327">
        <v>987</v>
      </c>
      <c r="H981"/>
      <c r="I981" s="400"/>
      <c r="J981" s="400"/>
    </row>
    <row r="982" spans="1:10" s="415" customFormat="1">
      <c r="A982" s="418" t="e">
        <f>ROUND(#REF!,2)</f>
        <v>#REF!</v>
      </c>
      <c r="B982" s="327" t="s">
        <v>130</v>
      </c>
      <c r="C982" s="327" t="s">
        <v>7511</v>
      </c>
      <c r="D982" s="327" t="s">
        <v>7161</v>
      </c>
      <c r="E982" s="401" t="s">
        <v>7512</v>
      </c>
      <c r="F982" s="400" t="str">
        <f t="shared" si="24"/>
        <v>0.00</v>
      </c>
      <c r="G982" s="327">
        <v>988</v>
      </c>
      <c r="H982"/>
      <c r="I982" s="400"/>
      <c r="J982" s="400"/>
    </row>
    <row r="983" spans="1:10" s="415" customFormat="1">
      <c r="A983" s="418" t="e">
        <f>ROUND(#REF!,2)</f>
        <v>#REF!</v>
      </c>
      <c r="B983" s="327" t="s">
        <v>130</v>
      </c>
      <c r="C983" s="327" t="s">
        <v>7511</v>
      </c>
      <c r="D983" s="327" t="s">
        <v>7162</v>
      </c>
      <c r="E983" s="401" t="s">
        <v>7512</v>
      </c>
      <c r="F983" s="400" t="str">
        <f t="shared" si="24"/>
        <v>0.00</v>
      </c>
      <c r="G983" s="327">
        <v>989</v>
      </c>
      <c r="H983"/>
      <c r="I983" s="400"/>
      <c r="J983" s="400"/>
    </row>
    <row r="984" spans="1:10" s="415" customFormat="1">
      <c r="A984" s="418" t="e">
        <f>ROUND(#REF!,2)</f>
        <v>#REF!</v>
      </c>
      <c r="B984" s="327" t="s">
        <v>130</v>
      </c>
      <c r="C984" s="327" t="s">
        <v>7511</v>
      </c>
      <c r="D984" s="327" t="s">
        <v>7163</v>
      </c>
      <c r="E984" s="401" t="s">
        <v>7512</v>
      </c>
      <c r="F984" s="400" t="str">
        <f t="shared" si="24"/>
        <v>0.00</v>
      </c>
      <c r="G984" s="327">
        <v>990</v>
      </c>
      <c r="H984"/>
      <c r="I984" s="400"/>
      <c r="J984" s="400"/>
    </row>
    <row r="985" spans="1:10" s="415" customFormat="1">
      <c r="A985" s="327"/>
      <c r="B985" s="327" t="s">
        <v>7057</v>
      </c>
      <c r="C985" s="327" t="s">
        <v>7513</v>
      </c>
      <c r="D985" s="327" t="s">
        <v>7059</v>
      </c>
      <c r="E985" s="327"/>
      <c r="F985" s="400" t="str">
        <f t="shared" si="24"/>
        <v/>
      </c>
      <c r="G985" s="327">
        <v>991</v>
      </c>
      <c r="H985"/>
      <c r="I985" s="400"/>
      <c r="J985" s="400"/>
    </row>
    <row r="986" spans="1:10" s="415" customFormat="1">
      <c r="A986" s="327"/>
      <c r="B986" s="327" t="s">
        <v>7057</v>
      </c>
      <c r="C986" s="327" t="s">
        <v>7514</v>
      </c>
      <c r="D986" s="327" t="s">
        <v>7059</v>
      </c>
      <c r="E986" s="327"/>
      <c r="F986" s="400" t="str">
        <f t="shared" si="24"/>
        <v/>
      </c>
      <c r="G986" s="327">
        <v>992</v>
      </c>
      <c r="H986"/>
      <c r="I986" s="400"/>
      <c r="J986" s="400"/>
    </row>
    <row r="987" spans="1:10" s="415" customFormat="1">
      <c r="A987" s="418" t="e">
        <f>ROUND(#REF!,2)</f>
        <v>#REF!</v>
      </c>
      <c r="B987" s="327" t="s">
        <v>130</v>
      </c>
      <c r="C987" s="327" t="s">
        <v>7514</v>
      </c>
      <c r="D987" s="327" t="s">
        <v>7161</v>
      </c>
      <c r="E987" s="401" t="s">
        <v>401</v>
      </c>
      <c r="F987" s="400" t="str">
        <f t="shared" si="24"/>
        <v>0.00</v>
      </c>
      <c r="G987" s="327">
        <v>993</v>
      </c>
      <c r="H987"/>
      <c r="I987" s="400"/>
      <c r="J987" s="400"/>
    </row>
    <row r="988" spans="1:10" s="415" customFormat="1">
      <c r="A988" s="418" t="e">
        <f>ROUND(#REF!,2)</f>
        <v>#REF!</v>
      </c>
      <c r="B988" s="327" t="s">
        <v>130</v>
      </c>
      <c r="C988" s="327" t="s">
        <v>7514</v>
      </c>
      <c r="D988" s="327" t="s">
        <v>7162</v>
      </c>
      <c r="E988" s="401" t="s">
        <v>401</v>
      </c>
      <c r="F988" s="400" t="str">
        <f t="shared" si="24"/>
        <v>0.00</v>
      </c>
      <c r="G988" s="327">
        <v>994</v>
      </c>
      <c r="H988"/>
      <c r="I988" s="400"/>
      <c r="J988" s="400"/>
    </row>
    <row r="989" spans="1:10" s="415" customFormat="1">
      <c r="A989" s="418" t="e">
        <f>ROUND(#REF!,2)</f>
        <v>#REF!</v>
      </c>
      <c r="B989" s="327" t="s">
        <v>130</v>
      </c>
      <c r="C989" s="327" t="s">
        <v>7514</v>
      </c>
      <c r="D989" s="327" t="s">
        <v>7163</v>
      </c>
      <c r="E989" s="401" t="s">
        <v>401</v>
      </c>
      <c r="F989" s="400" t="str">
        <f t="shared" si="24"/>
        <v>0.00</v>
      </c>
      <c r="G989" s="327">
        <v>995</v>
      </c>
      <c r="H989"/>
      <c r="I989" s="400"/>
      <c r="J989" s="400"/>
    </row>
    <row r="990" spans="1:10" s="415" customFormat="1">
      <c r="A990" s="327"/>
      <c r="B990" s="327" t="s">
        <v>7057</v>
      </c>
      <c r="C990" s="327" t="s">
        <v>7515</v>
      </c>
      <c r="D990" s="327" t="s">
        <v>7059</v>
      </c>
      <c r="E990" s="327"/>
      <c r="F990" s="400" t="str">
        <f t="shared" si="24"/>
        <v/>
      </c>
      <c r="G990" s="327">
        <v>996</v>
      </c>
      <c r="H990"/>
      <c r="I990" s="400"/>
      <c r="J990" s="400"/>
    </row>
    <row r="991" spans="1:10" s="415" customFormat="1">
      <c r="A991" s="418" t="e">
        <f>ROUND(#REF!,2)</f>
        <v>#REF!</v>
      </c>
      <c r="B991" s="327" t="s">
        <v>130</v>
      </c>
      <c r="C991" s="327" t="s">
        <v>7515</v>
      </c>
      <c r="D991" s="327" t="s">
        <v>7161</v>
      </c>
      <c r="E991" s="401" t="s">
        <v>2028</v>
      </c>
      <c r="F991" s="400" t="str">
        <f t="shared" si="24"/>
        <v>0.00</v>
      </c>
      <c r="G991" s="327">
        <v>997</v>
      </c>
      <c r="H991"/>
      <c r="I991" s="400"/>
      <c r="J991" s="400"/>
    </row>
    <row r="992" spans="1:10" s="415" customFormat="1">
      <c r="A992" s="418" t="e">
        <f>ROUND(#REF!,2)</f>
        <v>#REF!</v>
      </c>
      <c r="B992" s="327" t="s">
        <v>130</v>
      </c>
      <c r="C992" s="327" t="s">
        <v>7515</v>
      </c>
      <c r="D992" s="327" t="s">
        <v>7162</v>
      </c>
      <c r="E992" s="401" t="s">
        <v>2028</v>
      </c>
      <c r="F992" s="400" t="str">
        <f t="shared" si="24"/>
        <v>0.00</v>
      </c>
      <c r="G992" s="327">
        <v>998</v>
      </c>
      <c r="H992"/>
      <c r="I992" s="400"/>
      <c r="J992" s="400"/>
    </row>
    <row r="993" spans="1:10" s="415" customFormat="1">
      <c r="A993" s="418" t="e">
        <f>ROUND(#REF!,2)</f>
        <v>#REF!</v>
      </c>
      <c r="B993" s="327" t="s">
        <v>130</v>
      </c>
      <c r="C993" s="327" t="s">
        <v>7515</v>
      </c>
      <c r="D993" s="327" t="s">
        <v>7163</v>
      </c>
      <c r="E993" s="401" t="s">
        <v>2028</v>
      </c>
      <c r="F993" s="400" t="str">
        <f t="shared" si="24"/>
        <v>0.00</v>
      </c>
      <c r="G993" s="327">
        <v>999</v>
      </c>
      <c r="H993"/>
      <c r="I993" s="400"/>
      <c r="J993" s="400"/>
    </row>
    <row r="994" spans="1:10" s="415" customFormat="1">
      <c r="A994" s="327"/>
      <c r="B994" s="327" t="s">
        <v>7057</v>
      </c>
      <c r="C994" s="327" t="s">
        <v>7516</v>
      </c>
      <c r="D994" s="327" t="s">
        <v>7059</v>
      </c>
      <c r="E994" s="327"/>
      <c r="F994" s="400" t="str">
        <f t="shared" si="24"/>
        <v/>
      </c>
      <c r="G994" s="327">
        <v>1000</v>
      </c>
      <c r="H994"/>
      <c r="I994" s="400"/>
      <c r="J994" s="400"/>
    </row>
    <row r="995" spans="1:10" s="415" customFormat="1">
      <c r="A995" s="327"/>
      <c r="B995" s="327" t="s">
        <v>7057</v>
      </c>
      <c r="C995" s="327" t="s">
        <v>7517</v>
      </c>
      <c r="D995" s="327" t="s">
        <v>7059</v>
      </c>
      <c r="E995" s="327"/>
      <c r="F995" s="400" t="str">
        <f t="shared" si="24"/>
        <v/>
      </c>
      <c r="G995" s="327">
        <v>1001</v>
      </c>
      <c r="H995"/>
      <c r="I995" s="400"/>
      <c r="J995" s="400"/>
    </row>
    <row r="996" spans="1:10" s="415" customFormat="1">
      <c r="A996" s="418" t="e">
        <f>ROUND(#REF!,2)</f>
        <v>#REF!</v>
      </c>
      <c r="B996" s="327" t="s">
        <v>130</v>
      </c>
      <c r="C996" s="327" t="s">
        <v>7517</v>
      </c>
      <c r="D996" s="327" t="s">
        <v>7161</v>
      </c>
      <c r="E996" s="401" t="s">
        <v>1107</v>
      </c>
      <c r="F996" s="400" t="str">
        <f t="shared" si="24"/>
        <v>0.00</v>
      </c>
      <c r="G996" s="327">
        <v>1002</v>
      </c>
      <c r="H996"/>
      <c r="I996" s="400"/>
      <c r="J996" s="400"/>
    </row>
    <row r="997" spans="1:10" s="415" customFormat="1">
      <c r="A997" s="418" t="e">
        <f>ROUND(#REF!,2)</f>
        <v>#REF!</v>
      </c>
      <c r="B997" s="327" t="s">
        <v>130</v>
      </c>
      <c r="C997" s="327" t="s">
        <v>7517</v>
      </c>
      <c r="D997" s="327" t="s">
        <v>7162</v>
      </c>
      <c r="E997" s="401" t="s">
        <v>1107</v>
      </c>
      <c r="F997" s="400" t="str">
        <f t="shared" si="24"/>
        <v>0.00</v>
      </c>
      <c r="G997" s="327">
        <v>1003</v>
      </c>
      <c r="H997"/>
      <c r="I997" s="400"/>
      <c r="J997" s="400"/>
    </row>
    <row r="998" spans="1:10" s="415" customFormat="1">
      <c r="A998" s="418" t="e">
        <f>ROUND(#REF!,2)</f>
        <v>#REF!</v>
      </c>
      <c r="B998" s="327" t="s">
        <v>130</v>
      </c>
      <c r="C998" s="327" t="s">
        <v>7517</v>
      </c>
      <c r="D998" s="327" t="s">
        <v>7163</v>
      </c>
      <c r="E998" s="401" t="s">
        <v>1107</v>
      </c>
      <c r="F998" s="400" t="str">
        <f t="shared" si="24"/>
        <v>0.00</v>
      </c>
      <c r="G998" s="327">
        <v>1004</v>
      </c>
      <c r="H998"/>
      <c r="I998" s="400"/>
      <c r="J998" s="400"/>
    </row>
    <row r="999" spans="1:10" s="415" customFormat="1">
      <c r="A999" s="327"/>
      <c r="B999" s="327" t="s">
        <v>7057</v>
      </c>
      <c r="C999" s="327" t="s">
        <v>7518</v>
      </c>
      <c r="D999" s="327" t="s">
        <v>7059</v>
      </c>
      <c r="E999" s="327"/>
      <c r="F999" s="400" t="str">
        <f t="shared" si="24"/>
        <v/>
      </c>
      <c r="G999" s="327">
        <v>1005</v>
      </c>
      <c r="H999"/>
      <c r="I999" s="400"/>
      <c r="J999" s="400"/>
    </row>
    <row r="1000" spans="1:10" s="415" customFormat="1">
      <c r="A1000" s="327"/>
      <c r="B1000" s="327" t="s">
        <v>7057</v>
      </c>
      <c r="C1000" s="327" t="s">
        <v>7519</v>
      </c>
      <c r="D1000" s="327" t="s">
        <v>7059</v>
      </c>
      <c r="E1000" s="327"/>
      <c r="F1000" s="400" t="str">
        <f t="shared" si="24"/>
        <v/>
      </c>
      <c r="G1000" s="327">
        <v>1006</v>
      </c>
      <c r="H1000"/>
      <c r="I1000" s="400"/>
      <c r="J1000" s="400"/>
    </row>
    <row r="1001" spans="1:10" s="415" customFormat="1">
      <c r="A1001" s="418" t="e">
        <f>ROUND(#REF!,2)</f>
        <v>#REF!</v>
      </c>
      <c r="B1001" s="327" t="s">
        <v>130</v>
      </c>
      <c r="C1001" s="327" t="s">
        <v>7519</v>
      </c>
      <c r="D1001" s="327" t="s">
        <v>7161</v>
      </c>
      <c r="E1001" s="401" t="s">
        <v>510</v>
      </c>
      <c r="F1001" s="400" t="str">
        <f t="shared" si="24"/>
        <v>0.00</v>
      </c>
      <c r="G1001" s="327">
        <v>1007</v>
      </c>
      <c r="H1001"/>
      <c r="I1001" s="400"/>
      <c r="J1001" s="400"/>
    </row>
    <row r="1002" spans="1:10" s="415" customFormat="1">
      <c r="A1002" s="418" t="e">
        <f>ROUND(#REF!,2)</f>
        <v>#REF!</v>
      </c>
      <c r="B1002" s="327" t="s">
        <v>130</v>
      </c>
      <c r="C1002" s="327" t="s">
        <v>7519</v>
      </c>
      <c r="D1002" s="327" t="s">
        <v>7162</v>
      </c>
      <c r="E1002" s="401" t="s">
        <v>510</v>
      </c>
      <c r="F1002" s="400" t="str">
        <f t="shared" si="24"/>
        <v>0.00</v>
      </c>
      <c r="G1002" s="327">
        <v>1008</v>
      </c>
      <c r="H1002"/>
      <c r="I1002" s="400"/>
      <c r="J1002" s="400"/>
    </row>
    <row r="1003" spans="1:10" s="415" customFormat="1">
      <c r="A1003" s="418" t="e">
        <f>ROUND(#REF!,2)</f>
        <v>#REF!</v>
      </c>
      <c r="B1003" s="327" t="s">
        <v>130</v>
      </c>
      <c r="C1003" s="327" t="s">
        <v>7519</v>
      </c>
      <c r="D1003" s="327" t="s">
        <v>7163</v>
      </c>
      <c r="E1003" s="401" t="s">
        <v>510</v>
      </c>
      <c r="F1003" s="400" t="str">
        <f t="shared" si="24"/>
        <v>0.00</v>
      </c>
      <c r="G1003" s="327">
        <v>1009</v>
      </c>
      <c r="H1003"/>
      <c r="I1003" s="400"/>
      <c r="J1003" s="400"/>
    </row>
    <row r="1004" spans="1:10" s="415" customFormat="1">
      <c r="A1004" s="327"/>
      <c r="B1004" s="327" t="s">
        <v>7057</v>
      </c>
      <c r="C1004" s="327" t="s">
        <v>7520</v>
      </c>
      <c r="D1004" s="327" t="s">
        <v>7059</v>
      </c>
      <c r="E1004" s="327"/>
      <c r="F1004" s="400" t="str">
        <f t="shared" si="24"/>
        <v/>
      </c>
      <c r="G1004" s="327">
        <v>1010</v>
      </c>
      <c r="H1004"/>
      <c r="I1004" s="400"/>
      <c r="J1004" s="400"/>
    </row>
    <row r="1005" spans="1:10" s="415" customFormat="1">
      <c r="A1005" s="327"/>
      <c r="B1005" s="327" t="s">
        <v>7057</v>
      </c>
      <c r="C1005" s="327" t="s">
        <v>7521</v>
      </c>
      <c r="D1005" s="327" t="s">
        <v>7059</v>
      </c>
      <c r="E1005" s="327"/>
      <c r="F1005" s="400" t="str">
        <f t="shared" si="24"/>
        <v/>
      </c>
      <c r="G1005" s="327">
        <v>1011</v>
      </c>
      <c r="H1005"/>
      <c r="I1005" s="400"/>
      <c r="J1005" s="400"/>
    </row>
    <row r="1006" spans="1:10" s="415" customFormat="1">
      <c r="A1006" s="418" t="e">
        <f>ROUND(#REF!,2)</f>
        <v>#REF!</v>
      </c>
      <c r="B1006" s="327" t="s">
        <v>130</v>
      </c>
      <c r="C1006" s="327" t="s">
        <v>7521</v>
      </c>
      <c r="D1006" s="327" t="s">
        <v>7161</v>
      </c>
      <c r="E1006" s="401" t="s">
        <v>1220</v>
      </c>
      <c r="F1006" s="400" t="str">
        <f t="shared" si="24"/>
        <v>0.00</v>
      </c>
      <c r="G1006" s="327">
        <v>1012</v>
      </c>
      <c r="H1006"/>
      <c r="I1006" s="400"/>
      <c r="J1006" s="400"/>
    </row>
    <row r="1007" spans="1:10" s="415" customFormat="1">
      <c r="A1007" s="418" t="e">
        <f>ROUND(#REF!,2)</f>
        <v>#REF!</v>
      </c>
      <c r="B1007" s="327" t="s">
        <v>130</v>
      </c>
      <c r="C1007" s="327" t="s">
        <v>7521</v>
      </c>
      <c r="D1007" s="327" t="s">
        <v>7162</v>
      </c>
      <c r="E1007" s="401" t="s">
        <v>1220</v>
      </c>
      <c r="F1007" s="400" t="str">
        <f t="shared" si="24"/>
        <v>0.00</v>
      </c>
      <c r="G1007" s="327">
        <v>1013</v>
      </c>
      <c r="H1007"/>
      <c r="I1007" s="400"/>
      <c r="J1007" s="400"/>
    </row>
    <row r="1008" spans="1:10" s="415" customFormat="1">
      <c r="A1008" s="418" t="e">
        <f>ROUND(#REF!,2)</f>
        <v>#REF!</v>
      </c>
      <c r="B1008" s="327" t="s">
        <v>130</v>
      </c>
      <c r="C1008" s="327" t="s">
        <v>7521</v>
      </c>
      <c r="D1008" s="327" t="s">
        <v>7163</v>
      </c>
      <c r="E1008" s="401" t="s">
        <v>1220</v>
      </c>
      <c r="F1008" s="400" t="str">
        <f t="shared" si="24"/>
        <v>0.00</v>
      </c>
      <c r="G1008" s="327">
        <v>1014</v>
      </c>
      <c r="H1008"/>
      <c r="I1008" s="400"/>
      <c r="J1008" s="400"/>
    </row>
    <row r="1009" spans="1:10" s="415" customFormat="1">
      <c r="A1009" s="327"/>
      <c r="B1009" s="327" t="s">
        <v>7057</v>
      </c>
      <c r="C1009" s="327" t="s">
        <v>7522</v>
      </c>
      <c r="D1009" s="327" t="s">
        <v>7059</v>
      </c>
      <c r="E1009" s="327"/>
      <c r="F1009" s="400" t="str">
        <f t="shared" si="24"/>
        <v/>
      </c>
      <c r="G1009" s="327">
        <v>1015</v>
      </c>
      <c r="H1009"/>
      <c r="I1009" s="400"/>
      <c r="J1009" s="400"/>
    </row>
    <row r="1010" spans="1:10" s="415" customFormat="1">
      <c r="A1010" s="327"/>
      <c r="B1010" s="327" t="s">
        <v>7057</v>
      </c>
      <c r="C1010" s="327" t="s">
        <v>7523</v>
      </c>
      <c r="D1010" s="327" t="s">
        <v>7059</v>
      </c>
      <c r="E1010" s="327"/>
      <c r="F1010" s="400" t="str">
        <f t="shared" si="24"/>
        <v/>
      </c>
      <c r="G1010" s="327">
        <v>1016</v>
      </c>
      <c r="H1010"/>
      <c r="I1010" s="400"/>
      <c r="J1010" s="400"/>
    </row>
    <row r="1011" spans="1:10" s="415" customFormat="1">
      <c r="A1011" s="327"/>
      <c r="B1011" s="327" t="s">
        <v>7057</v>
      </c>
      <c r="C1011" s="327" t="s">
        <v>7524</v>
      </c>
      <c r="D1011" s="327" t="s">
        <v>7059</v>
      </c>
      <c r="E1011" s="327"/>
      <c r="F1011" s="400" t="str">
        <f t="shared" si="24"/>
        <v/>
      </c>
      <c r="G1011" s="327">
        <v>1017</v>
      </c>
      <c r="H1011"/>
      <c r="I1011" s="400"/>
      <c r="J1011" s="400"/>
    </row>
    <row r="1012" spans="1:10" s="415" customFormat="1">
      <c r="A1012" s="418" t="e">
        <f>ROUND(#REF!,2)</f>
        <v>#REF!</v>
      </c>
      <c r="B1012" s="327" t="s">
        <v>130</v>
      </c>
      <c r="C1012" s="327" t="s">
        <v>7524</v>
      </c>
      <c r="D1012" s="327" t="s">
        <v>7161</v>
      </c>
      <c r="E1012" s="401" t="s">
        <v>493</v>
      </c>
      <c r="F1012" s="400" t="str">
        <f t="shared" si="24"/>
        <v>0.00</v>
      </c>
      <c r="G1012" s="327">
        <v>1018</v>
      </c>
      <c r="H1012"/>
      <c r="I1012" s="400"/>
      <c r="J1012" s="400"/>
    </row>
    <row r="1013" spans="1:10" s="415" customFormat="1">
      <c r="A1013" s="418" t="e">
        <f>ROUND(#REF!,2)</f>
        <v>#REF!</v>
      </c>
      <c r="B1013" s="327" t="s">
        <v>130</v>
      </c>
      <c r="C1013" s="327" t="s">
        <v>7524</v>
      </c>
      <c r="D1013" s="327" t="s">
        <v>7162</v>
      </c>
      <c r="E1013" s="401" t="s">
        <v>493</v>
      </c>
      <c r="F1013" s="400" t="str">
        <f t="shared" si="24"/>
        <v>0.00</v>
      </c>
      <c r="G1013" s="327">
        <v>1019</v>
      </c>
      <c r="H1013"/>
      <c r="I1013" s="400"/>
      <c r="J1013" s="400"/>
    </row>
    <row r="1014" spans="1:10" s="415" customFormat="1">
      <c r="A1014" s="418" t="e">
        <f>ROUND(#REF!,2)</f>
        <v>#REF!</v>
      </c>
      <c r="B1014" s="327" t="s">
        <v>130</v>
      </c>
      <c r="C1014" s="327" t="s">
        <v>7524</v>
      </c>
      <c r="D1014" s="327" t="s">
        <v>7163</v>
      </c>
      <c r="E1014" s="401" t="s">
        <v>493</v>
      </c>
      <c r="F1014" s="400" t="str">
        <f t="shared" si="24"/>
        <v>0.00</v>
      </c>
      <c r="G1014" s="327">
        <v>1020</v>
      </c>
      <c r="H1014"/>
      <c r="I1014" s="400"/>
      <c r="J1014" s="400"/>
    </row>
    <row r="1015" spans="1:10" s="415" customFormat="1">
      <c r="A1015" s="327"/>
      <c r="B1015" s="327" t="s">
        <v>7057</v>
      </c>
      <c r="C1015" s="327" t="s">
        <v>7525</v>
      </c>
      <c r="D1015" s="327" t="s">
        <v>7059</v>
      </c>
      <c r="E1015" s="327"/>
      <c r="F1015" s="400" t="str">
        <f t="shared" si="24"/>
        <v/>
      </c>
      <c r="G1015" s="327">
        <v>1021</v>
      </c>
      <c r="H1015"/>
      <c r="I1015" s="400"/>
      <c r="J1015" s="400"/>
    </row>
    <row r="1016" spans="1:10" s="415" customFormat="1">
      <c r="A1016" s="418" t="e">
        <f>ROUND(#REF!,2)</f>
        <v>#REF!</v>
      </c>
      <c r="B1016" s="327" t="s">
        <v>130</v>
      </c>
      <c r="C1016" s="327" t="s">
        <v>7525</v>
      </c>
      <c r="D1016" s="327" t="s">
        <v>7161</v>
      </c>
      <c r="E1016" s="401" t="s">
        <v>2040</v>
      </c>
      <c r="F1016" s="400" t="str">
        <f t="shared" si="24"/>
        <v>0.00</v>
      </c>
      <c r="G1016" s="327">
        <v>1022</v>
      </c>
      <c r="H1016"/>
      <c r="I1016" s="400"/>
      <c r="J1016" s="400"/>
    </row>
    <row r="1017" spans="1:10" s="415" customFormat="1">
      <c r="A1017" s="418" t="e">
        <f>ROUND(#REF!,2)</f>
        <v>#REF!</v>
      </c>
      <c r="B1017" s="327" t="s">
        <v>130</v>
      </c>
      <c r="C1017" s="327" t="s">
        <v>7525</v>
      </c>
      <c r="D1017" s="327" t="s">
        <v>7162</v>
      </c>
      <c r="E1017" s="401" t="s">
        <v>2040</v>
      </c>
      <c r="F1017" s="400" t="str">
        <f t="shared" si="24"/>
        <v>0.00</v>
      </c>
      <c r="G1017" s="327">
        <v>1023</v>
      </c>
      <c r="H1017"/>
      <c r="I1017" s="400"/>
      <c r="J1017" s="400"/>
    </row>
    <row r="1018" spans="1:10" s="415" customFormat="1">
      <c r="A1018" s="418" t="e">
        <f>ROUND(#REF!,2)</f>
        <v>#REF!</v>
      </c>
      <c r="B1018" s="327" t="s">
        <v>130</v>
      </c>
      <c r="C1018" s="327" t="s">
        <v>7525</v>
      </c>
      <c r="D1018" s="327" t="s">
        <v>7163</v>
      </c>
      <c r="E1018" s="401" t="s">
        <v>2040</v>
      </c>
      <c r="F1018" s="400" t="str">
        <f t="shared" si="24"/>
        <v>0.00</v>
      </c>
      <c r="G1018" s="327">
        <v>1024</v>
      </c>
      <c r="H1018"/>
      <c r="I1018" s="400"/>
      <c r="J1018" s="400"/>
    </row>
    <row r="1019" spans="1:10" s="415" customFormat="1">
      <c r="A1019" s="327"/>
      <c r="B1019" s="327" t="s">
        <v>7057</v>
      </c>
      <c r="C1019" s="327" t="s">
        <v>7526</v>
      </c>
      <c r="D1019" s="327" t="s">
        <v>7059</v>
      </c>
      <c r="E1019" s="327"/>
      <c r="F1019" s="400" t="str">
        <f t="shared" si="24"/>
        <v/>
      </c>
      <c r="G1019" s="327">
        <v>1025</v>
      </c>
      <c r="H1019"/>
      <c r="I1019" s="400"/>
      <c r="J1019" s="400"/>
    </row>
    <row r="1020" spans="1:10" s="415" customFormat="1">
      <c r="A1020" s="327"/>
      <c r="B1020" s="327" t="s">
        <v>7057</v>
      </c>
      <c r="C1020" s="327" t="s">
        <v>7527</v>
      </c>
      <c r="D1020" s="327" t="s">
        <v>7059</v>
      </c>
      <c r="E1020" s="327"/>
      <c r="F1020" s="400" t="str">
        <f t="shared" si="24"/>
        <v/>
      </c>
      <c r="G1020" s="327">
        <v>1026</v>
      </c>
      <c r="H1020"/>
      <c r="I1020" s="400"/>
      <c r="J1020" s="400"/>
    </row>
    <row r="1021" spans="1:10" s="415" customFormat="1">
      <c r="A1021" s="418" t="e">
        <f>ROUND(#REF!,2)</f>
        <v>#REF!</v>
      </c>
      <c r="B1021" s="327" t="s">
        <v>130</v>
      </c>
      <c r="C1021" s="327" t="s">
        <v>7527</v>
      </c>
      <c r="D1021" s="327" t="s">
        <v>7161</v>
      </c>
      <c r="E1021" s="401" t="s">
        <v>510</v>
      </c>
      <c r="F1021" s="400" t="str">
        <f t="shared" si="24"/>
        <v>0.00</v>
      </c>
      <c r="G1021" s="327">
        <v>1027</v>
      </c>
      <c r="H1021"/>
      <c r="I1021" s="400"/>
      <c r="J1021" s="400"/>
    </row>
    <row r="1022" spans="1:10" s="415" customFormat="1">
      <c r="A1022" s="418" t="e">
        <f>ROUND(#REF!,2)</f>
        <v>#REF!</v>
      </c>
      <c r="B1022" s="327" t="s">
        <v>130</v>
      </c>
      <c r="C1022" s="327" t="s">
        <v>7527</v>
      </c>
      <c r="D1022" s="327" t="s">
        <v>7162</v>
      </c>
      <c r="E1022" s="401" t="s">
        <v>510</v>
      </c>
      <c r="F1022" s="400" t="str">
        <f t="shared" si="24"/>
        <v>0.00</v>
      </c>
      <c r="G1022" s="327">
        <v>1028</v>
      </c>
      <c r="H1022"/>
      <c r="I1022" s="400"/>
      <c r="J1022" s="400"/>
    </row>
    <row r="1023" spans="1:10" s="415" customFormat="1">
      <c r="A1023" s="418" t="e">
        <f>ROUND(#REF!,2)</f>
        <v>#REF!</v>
      </c>
      <c r="B1023" s="327" t="s">
        <v>130</v>
      </c>
      <c r="C1023" s="327" t="s">
        <v>7527</v>
      </c>
      <c r="D1023" s="327" t="s">
        <v>7163</v>
      </c>
      <c r="E1023" s="401" t="s">
        <v>510</v>
      </c>
      <c r="F1023" s="400" t="str">
        <f t="shared" si="24"/>
        <v>0.00</v>
      </c>
      <c r="G1023" s="327">
        <v>1029</v>
      </c>
      <c r="H1023"/>
      <c r="I1023" s="400"/>
      <c r="J1023" s="400"/>
    </row>
    <row r="1024" spans="1:10" s="415" customFormat="1">
      <c r="A1024" s="327"/>
      <c r="B1024" s="327" t="s">
        <v>7057</v>
      </c>
      <c r="C1024" s="327" t="s">
        <v>7528</v>
      </c>
      <c r="D1024" s="327" t="s">
        <v>7059</v>
      </c>
      <c r="E1024" s="327"/>
      <c r="F1024" s="400" t="str">
        <f t="shared" si="24"/>
        <v/>
      </c>
      <c r="G1024" s="327">
        <v>1030</v>
      </c>
      <c r="H1024"/>
      <c r="I1024" s="400"/>
      <c r="J1024" s="400"/>
    </row>
    <row r="1025" spans="1:10" s="415" customFormat="1">
      <c r="A1025" s="327"/>
      <c r="B1025" s="327" t="s">
        <v>7057</v>
      </c>
      <c r="C1025" s="327" t="s">
        <v>7529</v>
      </c>
      <c r="D1025" s="327" t="s">
        <v>7059</v>
      </c>
      <c r="E1025" s="327"/>
      <c r="F1025" s="400" t="str">
        <f t="shared" si="24"/>
        <v/>
      </c>
      <c r="G1025" s="327">
        <v>1031</v>
      </c>
      <c r="H1025"/>
      <c r="I1025" s="400"/>
      <c r="J1025" s="400"/>
    </row>
    <row r="1026" spans="1:10" s="415" customFormat="1">
      <c r="A1026" s="418" t="e">
        <f>ROUND(#REF!,2)</f>
        <v>#REF!</v>
      </c>
      <c r="B1026" s="327" t="s">
        <v>130</v>
      </c>
      <c r="C1026" s="327" t="s">
        <v>7529</v>
      </c>
      <c r="D1026" s="327" t="s">
        <v>7161</v>
      </c>
      <c r="E1026" s="401" t="s">
        <v>1222</v>
      </c>
      <c r="F1026" s="400" t="str">
        <f t="shared" ref="F1026:F1089" si="25">IFERROR(IF(B1026="Parent","",IF(B1026="Data",TEXT(A1026,"rrrr-mm-dd"),IF(B1026="kwota",IFERROR(REPLACE(A1026,SEARCH(",",A1026),1,"."),A1026),IF(A1026="","",IF(A1026="",IF(AND(B1026="Kwota",E1026&lt;&gt;0),A1026,""),A1026))))),"0.00")</f>
        <v>0.00</v>
      </c>
      <c r="G1026" s="327">
        <v>1032</v>
      </c>
      <c r="H1026"/>
      <c r="I1026" s="400"/>
      <c r="J1026" s="400"/>
    </row>
    <row r="1027" spans="1:10" s="415" customFormat="1">
      <c r="A1027" s="418" t="e">
        <f>ROUND(#REF!,2)</f>
        <v>#REF!</v>
      </c>
      <c r="B1027" s="327" t="s">
        <v>130</v>
      </c>
      <c r="C1027" s="327" t="s">
        <v>7529</v>
      </c>
      <c r="D1027" s="327" t="s">
        <v>7162</v>
      </c>
      <c r="E1027" s="401" t="s">
        <v>1222</v>
      </c>
      <c r="F1027" s="400" t="str">
        <f t="shared" si="25"/>
        <v>0.00</v>
      </c>
      <c r="G1027" s="327">
        <v>1033</v>
      </c>
      <c r="H1027"/>
      <c r="I1027" s="400"/>
      <c r="J1027" s="400"/>
    </row>
    <row r="1028" spans="1:10" s="415" customFormat="1">
      <c r="A1028" s="418" t="e">
        <f>ROUND(#REF!,2)</f>
        <v>#REF!</v>
      </c>
      <c r="B1028" s="327" t="s">
        <v>130</v>
      </c>
      <c r="C1028" s="327" t="s">
        <v>7529</v>
      </c>
      <c r="D1028" s="327" t="s">
        <v>7163</v>
      </c>
      <c r="E1028" s="401" t="s">
        <v>1222</v>
      </c>
      <c r="F1028" s="400" t="str">
        <f t="shared" si="25"/>
        <v>0.00</v>
      </c>
      <c r="G1028" s="327">
        <v>1034</v>
      </c>
      <c r="H1028"/>
      <c r="I1028" s="400"/>
      <c r="J1028" s="400"/>
    </row>
    <row r="1029" spans="1:10" s="415" customFormat="1">
      <c r="A1029" s="327"/>
      <c r="B1029" s="327" t="s">
        <v>7057</v>
      </c>
      <c r="C1029" s="327" t="s">
        <v>7530</v>
      </c>
      <c r="D1029" s="327" t="s">
        <v>7059</v>
      </c>
      <c r="E1029" s="327"/>
      <c r="F1029" s="400" t="str">
        <f t="shared" si="25"/>
        <v/>
      </c>
      <c r="G1029" s="327">
        <v>1035</v>
      </c>
      <c r="H1029"/>
      <c r="I1029" s="400"/>
      <c r="J1029" s="400"/>
    </row>
    <row r="1030" spans="1:10" s="415" customFormat="1">
      <c r="A1030" s="327"/>
      <c r="B1030" s="327" t="s">
        <v>7057</v>
      </c>
      <c r="C1030" s="327" t="s">
        <v>7531</v>
      </c>
      <c r="D1030" s="327" t="s">
        <v>7059</v>
      </c>
      <c r="E1030" s="327"/>
      <c r="F1030" s="400" t="str">
        <f t="shared" si="25"/>
        <v/>
      </c>
      <c r="G1030" s="327">
        <v>1036</v>
      </c>
      <c r="H1030"/>
      <c r="I1030" s="400"/>
      <c r="J1030" s="400"/>
    </row>
    <row r="1031" spans="1:10" s="415" customFormat="1">
      <c r="A1031" s="327"/>
      <c r="B1031" s="327" t="s">
        <v>7057</v>
      </c>
      <c r="C1031" s="327" t="s">
        <v>7532</v>
      </c>
      <c r="D1031" s="327" t="s">
        <v>7059</v>
      </c>
      <c r="E1031" s="327"/>
      <c r="F1031" s="400" t="str">
        <f t="shared" si="25"/>
        <v/>
      </c>
      <c r="G1031" s="327">
        <v>1037</v>
      </c>
      <c r="H1031"/>
      <c r="I1031" s="400"/>
      <c r="J1031" s="400"/>
    </row>
    <row r="1032" spans="1:10" s="415" customFormat="1">
      <c r="A1032" s="418" t="e">
        <f>ROUND(#REF!,2)</f>
        <v>#REF!</v>
      </c>
      <c r="B1032" s="327" t="s">
        <v>130</v>
      </c>
      <c r="C1032" s="327" t="s">
        <v>7532</v>
      </c>
      <c r="D1032" s="327" t="s">
        <v>7161</v>
      </c>
      <c r="E1032" s="401" t="s">
        <v>7533</v>
      </c>
      <c r="F1032" s="400" t="str">
        <f t="shared" si="25"/>
        <v>0.00</v>
      </c>
      <c r="G1032" s="327">
        <v>1038</v>
      </c>
      <c r="H1032"/>
      <c r="I1032" s="400"/>
      <c r="J1032" s="400"/>
    </row>
    <row r="1033" spans="1:10" s="415" customFormat="1">
      <c r="A1033" s="418" t="e">
        <f>ROUND(#REF!,2)</f>
        <v>#REF!</v>
      </c>
      <c r="B1033" s="327" t="s">
        <v>130</v>
      </c>
      <c r="C1033" s="327" t="s">
        <v>7532</v>
      </c>
      <c r="D1033" s="327" t="s">
        <v>7162</v>
      </c>
      <c r="E1033" s="401" t="s">
        <v>7533</v>
      </c>
      <c r="F1033" s="400" t="str">
        <f t="shared" si="25"/>
        <v>0.00</v>
      </c>
      <c r="G1033" s="327">
        <v>1039</v>
      </c>
      <c r="H1033"/>
      <c r="I1033" s="400"/>
      <c r="J1033" s="400"/>
    </row>
    <row r="1034" spans="1:10" s="415" customFormat="1">
      <c r="A1034" s="418" t="e">
        <f>ROUND(#REF!,2)</f>
        <v>#REF!</v>
      </c>
      <c r="B1034" s="327" t="s">
        <v>130</v>
      </c>
      <c r="C1034" s="327" t="s">
        <v>7532</v>
      </c>
      <c r="D1034" s="327" t="s">
        <v>7163</v>
      </c>
      <c r="E1034" s="401" t="s">
        <v>7533</v>
      </c>
      <c r="F1034" s="400" t="str">
        <f t="shared" si="25"/>
        <v>0.00</v>
      </c>
      <c r="G1034" s="327">
        <v>1040</v>
      </c>
      <c r="H1034"/>
      <c r="I1034" s="400"/>
      <c r="J1034" s="400"/>
    </row>
    <row r="1035" spans="1:10" s="415" customFormat="1">
      <c r="A1035" s="327"/>
      <c r="B1035" s="327" t="s">
        <v>7057</v>
      </c>
      <c r="C1035" s="327" t="s">
        <v>7534</v>
      </c>
      <c r="D1035" s="327" t="s">
        <v>7059</v>
      </c>
      <c r="E1035" s="327"/>
      <c r="F1035" s="400" t="str">
        <f t="shared" si="25"/>
        <v/>
      </c>
      <c r="G1035" s="327">
        <v>1041</v>
      </c>
      <c r="H1035"/>
      <c r="I1035" s="400"/>
      <c r="J1035" s="400"/>
    </row>
    <row r="1036" spans="1:10" s="415" customFormat="1">
      <c r="A1036" s="327"/>
      <c r="B1036" s="327" t="s">
        <v>7057</v>
      </c>
      <c r="C1036" s="327" t="s">
        <v>7535</v>
      </c>
      <c r="D1036" s="327" t="s">
        <v>7059</v>
      </c>
      <c r="E1036" s="327"/>
      <c r="F1036" s="400" t="str">
        <f t="shared" si="25"/>
        <v/>
      </c>
      <c r="G1036" s="327">
        <v>1042</v>
      </c>
      <c r="H1036"/>
      <c r="I1036" s="400"/>
      <c r="J1036" s="400"/>
    </row>
    <row r="1037" spans="1:10" s="415" customFormat="1">
      <c r="A1037" s="418" t="e">
        <f>ROUND(#REF!,2)</f>
        <v>#REF!</v>
      </c>
      <c r="B1037" s="327" t="s">
        <v>130</v>
      </c>
      <c r="C1037" s="327" t="s">
        <v>7535</v>
      </c>
      <c r="D1037" s="327" t="s">
        <v>7161</v>
      </c>
      <c r="E1037" s="401" t="s">
        <v>944</v>
      </c>
      <c r="F1037" s="400" t="str">
        <f t="shared" si="25"/>
        <v>0.00</v>
      </c>
      <c r="G1037" s="327">
        <v>1043</v>
      </c>
      <c r="H1037"/>
      <c r="I1037" s="400"/>
      <c r="J1037" s="400"/>
    </row>
    <row r="1038" spans="1:10" s="415" customFormat="1">
      <c r="A1038" s="418" t="e">
        <f>ROUND(#REF!,2)</f>
        <v>#REF!</v>
      </c>
      <c r="B1038" s="327" t="s">
        <v>130</v>
      </c>
      <c r="C1038" s="327" t="s">
        <v>7535</v>
      </c>
      <c r="D1038" s="327" t="s">
        <v>7162</v>
      </c>
      <c r="E1038" s="401" t="s">
        <v>944</v>
      </c>
      <c r="F1038" s="400" t="str">
        <f t="shared" si="25"/>
        <v>0.00</v>
      </c>
      <c r="G1038" s="327">
        <v>1044</v>
      </c>
      <c r="H1038"/>
      <c r="I1038" s="400"/>
      <c r="J1038" s="400"/>
    </row>
    <row r="1039" spans="1:10" s="415" customFormat="1">
      <c r="A1039" s="418" t="e">
        <f>ROUND(#REF!,2)</f>
        <v>#REF!</v>
      </c>
      <c r="B1039" s="327" t="s">
        <v>130</v>
      </c>
      <c r="C1039" s="327" t="s">
        <v>7535</v>
      </c>
      <c r="D1039" s="327" t="s">
        <v>7163</v>
      </c>
      <c r="E1039" s="401" t="s">
        <v>944</v>
      </c>
      <c r="F1039" s="400" t="str">
        <f t="shared" si="25"/>
        <v>0.00</v>
      </c>
      <c r="G1039" s="327">
        <v>1045</v>
      </c>
      <c r="H1039"/>
      <c r="I1039" s="400"/>
      <c r="J1039" s="400"/>
    </row>
    <row r="1040" spans="1:10" s="415" customFormat="1">
      <c r="A1040" s="327"/>
      <c r="B1040" s="327" t="s">
        <v>7057</v>
      </c>
      <c r="C1040" s="327" t="s">
        <v>7536</v>
      </c>
      <c r="D1040" s="327" t="s">
        <v>7059</v>
      </c>
      <c r="E1040" s="327"/>
      <c r="F1040" s="400" t="str">
        <f t="shared" si="25"/>
        <v/>
      </c>
      <c r="G1040" s="327">
        <v>1046</v>
      </c>
      <c r="H1040"/>
      <c r="I1040" s="400"/>
      <c r="J1040" s="400"/>
    </row>
    <row r="1041" spans="1:10" s="415" customFormat="1">
      <c r="A1041" s="418" t="e">
        <f>ROUND(#REF!,2)</f>
        <v>#REF!</v>
      </c>
      <c r="B1041" s="327" t="s">
        <v>130</v>
      </c>
      <c r="C1041" s="327" t="s">
        <v>7536</v>
      </c>
      <c r="D1041" s="327" t="s">
        <v>7161</v>
      </c>
      <c r="E1041" s="401" t="s">
        <v>7537</v>
      </c>
      <c r="F1041" s="400" t="str">
        <f t="shared" si="25"/>
        <v>0.00</v>
      </c>
      <c r="G1041" s="327">
        <v>1047</v>
      </c>
      <c r="H1041"/>
      <c r="I1041" s="400"/>
      <c r="J1041" s="400"/>
    </row>
    <row r="1042" spans="1:10" s="415" customFormat="1">
      <c r="A1042" s="418" t="e">
        <f>ROUND(#REF!,2)</f>
        <v>#REF!</v>
      </c>
      <c r="B1042" s="327" t="s">
        <v>130</v>
      </c>
      <c r="C1042" s="327" t="s">
        <v>7536</v>
      </c>
      <c r="D1042" s="327" t="s">
        <v>7162</v>
      </c>
      <c r="E1042" s="401" t="s">
        <v>7537</v>
      </c>
      <c r="F1042" s="400" t="str">
        <f t="shared" si="25"/>
        <v>0.00</v>
      </c>
      <c r="G1042" s="327">
        <v>1048</v>
      </c>
      <c r="H1042"/>
      <c r="I1042" s="400"/>
      <c r="J1042" s="400"/>
    </row>
    <row r="1043" spans="1:10" s="415" customFormat="1">
      <c r="A1043" s="418" t="e">
        <f>ROUND(#REF!,2)</f>
        <v>#REF!</v>
      </c>
      <c r="B1043" s="327" t="s">
        <v>130</v>
      </c>
      <c r="C1043" s="327" t="s">
        <v>7536</v>
      </c>
      <c r="D1043" s="327" t="s">
        <v>7163</v>
      </c>
      <c r="E1043" s="401" t="s">
        <v>7537</v>
      </c>
      <c r="F1043" s="400" t="str">
        <f t="shared" si="25"/>
        <v>0.00</v>
      </c>
      <c r="G1043" s="327">
        <v>1049</v>
      </c>
      <c r="H1043"/>
      <c r="I1043" s="400"/>
      <c r="J1043" s="400"/>
    </row>
    <row r="1044" spans="1:10" s="415" customFormat="1">
      <c r="A1044" s="327"/>
      <c r="B1044" s="327" t="s">
        <v>7057</v>
      </c>
      <c r="C1044" s="327" t="s">
        <v>7538</v>
      </c>
      <c r="D1044" s="327" t="s">
        <v>7059</v>
      </c>
      <c r="E1044" s="327"/>
      <c r="F1044" s="400" t="str">
        <f t="shared" si="25"/>
        <v/>
      </c>
      <c r="G1044" s="327">
        <v>1050</v>
      </c>
      <c r="H1044"/>
      <c r="I1044" s="400"/>
      <c r="J1044" s="400"/>
    </row>
    <row r="1045" spans="1:10" s="415" customFormat="1">
      <c r="A1045" s="418" t="e">
        <f>ROUND(#REF!,2)</f>
        <v>#REF!</v>
      </c>
      <c r="B1045" s="327" t="s">
        <v>130</v>
      </c>
      <c r="C1045" s="327" t="s">
        <v>7538</v>
      </c>
      <c r="D1045" s="327" t="s">
        <v>7161</v>
      </c>
      <c r="E1045" s="401" t="s">
        <v>924</v>
      </c>
      <c r="F1045" s="400" t="str">
        <f t="shared" si="25"/>
        <v>0.00</v>
      </c>
      <c r="G1045" s="327">
        <v>1051</v>
      </c>
      <c r="H1045"/>
      <c r="I1045" s="400"/>
      <c r="J1045" s="400"/>
    </row>
    <row r="1046" spans="1:10" s="415" customFormat="1">
      <c r="A1046" s="418" t="e">
        <f>ROUND(#REF!,2)</f>
        <v>#REF!</v>
      </c>
      <c r="B1046" s="327" t="s">
        <v>130</v>
      </c>
      <c r="C1046" s="327" t="s">
        <v>7538</v>
      </c>
      <c r="D1046" s="327" t="s">
        <v>7162</v>
      </c>
      <c r="E1046" s="401" t="s">
        <v>924</v>
      </c>
      <c r="F1046" s="400" t="str">
        <f t="shared" si="25"/>
        <v>0.00</v>
      </c>
      <c r="G1046" s="327">
        <v>1052</v>
      </c>
      <c r="H1046"/>
      <c r="I1046" s="400"/>
      <c r="J1046" s="400"/>
    </row>
    <row r="1047" spans="1:10" s="415" customFormat="1">
      <c r="A1047" s="418" t="e">
        <f>ROUND(#REF!,2)</f>
        <v>#REF!</v>
      </c>
      <c r="B1047" s="327" t="s">
        <v>130</v>
      </c>
      <c r="C1047" s="327" t="s">
        <v>7538</v>
      </c>
      <c r="D1047" s="327" t="s">
        <v>7163</v>
      </c>
      <c r="E1047" s="401" t="s">
        <v>924</v>
      </c>
      <c r="F1047" s="400" t="str">
        <f t="shared" si="25"/>
        <v>0.00</v>
      </c>
      <c r="G1047" s="327">
        <v>1053</v>
      </c>
      <c r="H1047"/>
      <c r="I1047" s="400"/>
      <c r="J1047" s="400"/>
    </row>
    <row r="1048" spans="1:10" s="415" customFormat="1">
      <c r="A1048" s="327"/>
      <c r="B1048" s="327" t="s">
        <v>7057</v>
      </c>
      <c r="C1048" s="327" t="s">
        <v>7539</v>
      </c>
      <c r="D1048" s="327" t="s">
        <v>7059</v>
      </c>
      <c r="E1048" s="327"/>
      <c r="F1048" s="400" t="str">
        <f t="shared" si="25"/>
        <v/>
      </c>
      <c r="G1048" s="327">
        <v>1054</v>
      </c>
      <c r="H1048"/>
      <c r="I1048" s="400"/>
      <c r="J1048" s="400"/>
    </row>
    <row r="1049" spans="1:10" s="415" customFormat="1">
      <c r="A1049" s="418" t="e">
        <f>ROUND(#REF!,2)</f>
        <v>#REF!</v>
      </c>
      <c r="B1049" s="327" t="s">
        <v>130</v>
      </c>
      <c r="C1049" s="327" t="s">
        <v>7539</v>
      </c>
      <c r="D1049" s="327" t="s">
        <v>7161</v>
      </c>
      <c r="E1049" s="401" t="s">
        <v>2014</v>
      </c>
      <c r="F1049" s="400" t="str">
        <f t="shared" si="25"/>
        <v>0.00</v>
      </c>
      <c r="G1049" s="327">
        <v>1055</v>
      </c>
      <c r="H1049"/>
      <c r="I1049" s="400"/>
      <c r="J1049" s="400"/>
    </row>
    <row r="1050" spans="1:10" s="415" customFormat="1">
      <c r="A1050" s="418" t="e">
        <f>ROUND(#REF!,2)</f>
        <v>#REF!</v>
      </c>
      <c r="B1050" s="327" t="s">
        <v>130</v>
      </c>
      <c r="C1050" s="327" t="s">
        <v>7539</v>
      </c>
      <c r="D1050" s="327" t="s">
        <v>7162</v>
      </c>
      <c r="E1050" s="401" t="s">
        <v>2014</v>
      </c>
      <c r="F1050" s="400" t="str">
        <f t="shared" si="25"/>
        <v>0.00</v>
      </c>
      <c r="G1050" s="327">
        <v>1056</v>
      </c>
      <c r="H1050"/>
      <c r="I1050" s="400"/>
      <c r="J1050" s="400"/>
    </row>
    <row r="1051" spans="1:10" s="415" customFormat="1">
      <c r="A1051" s="418" t="e">
        <f>ROUND(#REF!,2)</f>
        <v>#REF!</v>
      </c>
      <c r="B1051" s="327" t="s">
        <v>130</v>
      </c>
      <c r="C1051" s="327" t="s">
        <v>7539</v>
      </c>
      <c r="D1051" s="327" t="s">
        <v>7163</v>
      </c>
      <c r="E1051" s="401" t="s">
        <v>2014</v>
      </c>
      <c r="F1051" s="400" t="str">
        <f t="shared" si="25"/>
        <v>0.00</v>
      </c>
      <c r="G1051" s="327">
        <v>1057</v>
      </c>
      <c r="H1051"/>
      <c r="I1051" s="400"/>
      <c r="J1051" s="400"/>
    </row>
    <row r="1052" spans="1:10" s="415" customFormat="1">
      <c r="A1052" s="327"/>
      <c r="B1052" s="327" t="s">
        <v>7057</v>
      </c>
      <c r="C1052" s="327" t="s">
        <v>7540</v>
      </c>
      <c r="D1052" s="327" t="s">
        <v>7059</v>
      </c>
      <c r="E1052" s="327"/>
      <c r="F1052" s="400" t="str">
        <f t="shared" si="25"/>
        <v/>
      </c>
      <c r="G1052" s="327">
        <v>1058</v>
      </c>
      <c r="H1052"/>
      <c r="I1052" s="400"/>
      <c r="J1052" s="400"/>
    </row>
    <row r="1053" spans="1:10" s="415" customFormat="1">
      <c r="A1053" s="327"/>
      <c r="B1053" s="327" t="s">
        <v>7057</v>
      </c>
      <c r="C1053" s="327" t="s">
        <v>7541</v>
      </c>
      <c r="D1053" s="327" t="s">
        <v>7059</v>
      </c>
      <c r="E1053" s="327"/>
      <c r="F1053" s="400" t="str">
        <f t="shared" si="25"/>
        <v/>
      </c>
      <c r="G1053" s="327">
        <v>1059</v>
      </c>
      <c r="H1053"/>
      <c r="I1053" s="400"/>
      <c r="J1053" s="400"/>
    </row>
    <row r="1054" spans="1:10" s="415" customFormat="1">
      <c r="A1054" s="327"/>
      <c r="B1054" s="327" t="s">
        <v>7057</v>
      </c>
      <c r="C1054" s="327" t="s">
        <v>7542</v>
      </c>
      <c r="D1054" s="327" t="s">
        <v>7059</v>
      </c>
      <c r="E1054" s="327"/>
      <c r="F1054" s="400" t="str">
        <f t="shared" si="25"/>
        <v/>
      </c>
      <c r="G1054" s="327">
        <v>1060</v>
      </c>
      <c r="H1054"/>
      <c r="I1054" s="400"/>
      <c r="J1054" s="400"/>
    </row>
    <row r="1055" spans="1:10" s="415" customFormat="1">
      <c r="A1055" s="418" t="e">
        <f>ROUND(#REF!,2)</f>
        <v>#REF!</v>
      </c>
      <c r="B1055" s="327" t="s">
        <v>130</v>
      </c>
      <c r="C1055" s="327" t="s">
        <v>7542</v>
      </c>
      <c r="D1055" s="327" t="s">
        <v>7161</v>
      </c>
      <c r="E1055" s="401" t="s">
        <v>7543</v>
      </c>
      <c r="F1055" s="400" t="str">
        <f t="shared" si="25"/>
        <v>0.00</v>
      </c>
      <c r="G1055" s="327">
        <v>1061</v>
      </c>
      <c r="H1055"/>
      <c r="I1055" s="400"/>
      <c r="J1055" s="400"/>
    </row>
    <row r="1056" spans="1:10" s="415" customFormat="1">
      <c r="A1056" s="418" t="e">
        <f>ROUND(#REF!,2)</f>
        <v>#REF!</v>
      </c>
      <c r="B1056" s="327" t="s">
        <v>130</v>
      </c>
      <c r="C1056" s="327" t="s">
        <v>7542</v>
      </c>
      <c r="D1056" s="327" t="s">
        <v>7162</v>
      </c>
      <c r="E1056" s="401" t="s">
        <v>7543</v>
      </c>
      <c r="F1056" s="400" t="str">
        <f t="shared" si="25"/>
        <v>0.00</v>
      </c>
      <c r="G1056" s="327">
        <v>1062</v>
      </c>
      <c r="H1056"/>
      <c r="I1056" s="400"/>
      <c r="J1056" s="400"/>
    </row>
    <row r="1057" spans="1:10" s="415" customFormat="1">
      <c r="A1057" s="418" t="e">
        <f>ROUND(#REF!,2)</f>
        <v>#REF!</v>
      </c>
      <c r="B1057" s="327" t="s">
        <v>130</v>
      </c>
      <c r="C1057" s="327" t="s">
        <v>7542</v>
      </c>
      <c r="D1057" s="327" t="s">
        <v>7163</v>
      </c>
      <c r="E1057" s="401" t="s">
        <v>7543</v>
      </c>
      <c r="F1057" s="400" t="str">
        <f t="shared" si="25"/>
        <v>0.00</v>
      </c>
      <c r="G1057" s="327">
        <v>1063</v>
      </c>
      <c r="H1057"/>
      <c r="I1057" s="400"/>
      <c r="J1057" s="400"/>
    </row>
    <row r="1058" spans="1:10" s="415" customFormat="1">
      <c r="A1058" s="327"/>
      <c r="B1058" s="327" t="s">
        <v>7057</v>
      </c>
      <c r="C1058" s="327" t="s">
        <v>7544</v>
      </c>
      <c r="D1058" s="327" t="s">
        <v>7059</v>
      </c>
      <c r="E1058" s="327"/>
      <c r="F1058" s="400" t="str">
        <f t="shared" si="25"/>
        <v/>
      </c>
      <c r="G1058" s="327">
        <v>1064</v>
      </c>
      <c r="H1058"/>
      <c r="I1058" s="400"/>
      <c r="J1058" s="400"/>
    </row>
    <row r="1059" spans="1:10" s="415" customFormat="1">
      <c r="A1059" s="418" t="e">
        <f>ROUND(#REF!,2)</f>
        <v>#REF!</v>
      </c>
      <c r="B1059" s="327" t="s">
        <v>130</v>
      </c>
      <c r="C1059" s="327" t="s">
        <v>7544</v>
      </c>
      <c r="D1059" s="327" t="s">
        <v>7161</v>
      </c>
      <c r="E1059" s="401" t="s">
        <v>2014</v>
      </c>
      <c r="F1059" s="400" t="str">
        <f t="shared" si="25"/>
        <v>0.00</v>
      </c>
      <c r="G1059" s="327">
        <v>1065</v>
      </c>
      <c r="H1059"/>
      <c r="I1059" s="400"/>
      <c r="J1059" s="400"/>
    </row>
    <row r="1060" spans="1:10" s="415" customFormat="1">
      <c r="A1060" s="418" t="e">
        <f>ROUND(#REF!,2)</f>
        <v>#REF!</v>
      </c>
      <c r="B1060" s="327" t="s">
        <v>130</v>
      </c>
      <c r="C1060" s="327" t="s">
        <v>7544</v>
      </c>
      <c r="D1060" s="327" t="s">
        <v>7162</v>
      </c>
      <c r="E1060" s="401" t="s">
        <v>2014</v>
      </c>
      <c r="F1060" s="400" t="str">
        <f t="shared" si="25"/>
        <v>0.00</v>
      </c>
      <c r="G1060" s="327">
        <v>1066</v>
      </c>
      <c r="H1060"/>
      <c r="I1060" s="400"/>
      <c r="J1060" s="400"/>
    </row>
    <row r="1061" spans="1:10" s="415" customFormat="1">
      <c r="A1061" s="418" t="e">
        <f>ROUND(#REF!,2)</f>
        <v>#REF!</v>
      </c>
      <c r="B1061" s="327" t="s">
        <v>130</v>
      </c>
      <c r="C1061" s="327" t="s">
        <v>7544</v>
      </c>
      <c r="D1061" s="327" t="s">
        <v>7163</v>
      </c>
      <c r="E1061" s="401" t="s">
        <v>2014</v>
      </c>
      <c r="F1061" s="400" t="str">
        <f t="shared" si="25"/>
        <v>0.00</v>
      </c>
      <c r="G1061" s="327">
        <v>1067</v>
      </c>
      <c r="H1061"/>
      <c r="I1061" s="400"/>
      <c r="J1061" s="400"/>
    </row>
    <row r="1062" spans="1:10" s="415" customFormat="1">
      <c r="A1062" s="327"/>
      <c r="B1062" s="327" t="s">
        <v>7057</v>
      </c>
      <c r="C1062" s="327" t="s">
        <v>7545</v>
      </c>
      <c r="D1062" s="327" t="s">
        <v>7059</v>
      </c>
      <c r="E1062" s="327"/>
      <c r="F1062" s="400" t="str">
        <f t="shared" si="25"/>
        <v/>
      </c>
      <c r="G1062" s="327">
        <v>1068</v>
      </c>
      <c r="H1062"/>
      <c r="I1062" s="400"/>
      <c r="J1062" s="400"/>
    </row>
    <row r="1063" spans="1:10" s="415" customFormat="1">
      <c r="A1063" s="327"/>
      <c r="B1063" s="327" t="s">
        <v>7057</v>
      </c>
      <c r="C1063" s="327" t="s">
        <v>7546</v>
      </c>
      <c r="D1063" s="327" t="s">
        <v>7059</v>
      </c>
      <c r="E1063" s="327"/>
      <c r="F1063" s="400" t="str">
        <f t="shared" si="25"/>
        <v/>
      </c>
      <c r="G1063" s="327">
        <v>1069</v>
      </c>
      <c r="H1063"/>
      <c r="I1063" s="400"/>
      <c r="J1063" s="400"/>
    </row>
    <row r="1064" spans="1:10" s="415" customFormat="1">
      <c r="A1064" s="327"/>
      <c r="B1064" s="327" t="s">
        <v>7057</v>
      </c>
      <c r="C1064" s="327" t="s">
        <v>7547</v>
      </c>
      <c r="D1064" s="327" t="s">
        <v>7059</v>
      </c>
      <c r="E1064" s="327"/>
      <c r="F1064" s="400" t="str">
        <f t="shared" si="25"/>
        <v/>
      </c>
      <c r="G1064" s="327">
        <v>1070</v>
      </c>
      <c r="H1064"/>
      <c r="I1064" s="400"/>
      <c r="J1064" s="400"/>
    </row>
    <row r="1065" spans="1:10" s="415" customFormat="1">
      <c r="A1065" s="327"/>
      <c r="B1065" s="327" t="s">
        <v>7057</v>
      </c>
      <c r="C1065" s="327" t="s">
        <v>7548</v>
      </c>
      <c r="D1065" s="327" t="s">
        <v>7059</v>
      </c>
      <c r="E1065" s="327"/>
      <c r="F1065" s="400" t="str">
        <f t="shared" si="25"/>
        <v/>
      </c>
      <c r="G1065" s="327">
        <v>1071</v>
      </c>
      <c r="H1065"/>
      <c r="I1065" s="400"/>
      <c r="J1065" s="400"/>
    </row>
    <row r="1066" spans="1:10" s="415" customFormat="1">
      <c r="A1066" s="418" t="e">
        <f>ROUND(#REF!,2)</f>
        <v>#REF!</v>
      </c>
      <c r="B1066" s="327" t="s">
        <v>130</v>
      </c>
      <c r="C1066" s="327" t="s">
        <v>7548</v>
      </c>
      <c r="D1066" s="327" t="s">
        <v>7161</v>
      </c>
      <c r="E1066" s="401" t="s">
        <v>7549</v>
      </c>
      <c r="F1066" s="400" t="str">
        <f t="shared" si="25"/>
        <v>0.00</v>
      </c>
      <c r="G1066" s="327">
        <v>1072</v>
      </c>
      <c r="H1066"/>
      <c r="I1066" s="400"/>
      <c r="J1066" s="400"/>
    </row>
    <row r="1067" spans="1:10" s="415" customFormat="1">
      <c r="A1067" s="418" t="e">
        <f>ROUND(#REF!,2)</f>
        <v>#REF!</v>
      </c>
      <c r="B1067" s="327" t="s">
        <v>130</v>
      </c>
      <c r="C1067" s="327" t="s">
        <v>7548</v>
      </c>
      <c r="D1067" s="327" t="s">
        <v>7162</v>
      </c>
      <c r="E1067" s="401" t="s">
        <v>7549</v>
      </c>
      <c r="F1067" s="400" t="str">
        <f t="shared" si="25"/>
        <v>0.00</v>
      </c>
      <c r="G1067" s="327">
        <v>1073</v>
      </c>
      <c r="H1067"/>
      <c r="I1067" s="400"/>
      <c r="J1067" s="400"/>
    </row>
    <row r="1068" spans="1:10" s="415" customFormat="1">
      <c r="A1068" s="418" t="e">
        <f>ROUND(#REF!,2)</f>
        <v>#REF!</v>
      </c>
      <c r="B1068" s="327" t="s">
        <v>130</v>
      </c>
      <c r="C1068" s="327" t="s">
        <v>7548</v>
      </c>
      <c r="D1068" s="327" t="s">
        <v>7163</v>
      </c>
      <c r="E1068" s="401" t="s">
        <v>7549</v>
      </c>
      <c r="F1068" s="400" t="str">
        <f t="shared" si="25"/>
        <v>0.00</v>
      </c>
      <c r="G1068" s="327">
        <v>1074</v>
      </c>
      <c r="H1068"/>
      <c r="I1068" s="400"/>
      <c r="J1068" s="400"/>
    </row>
    <row r="1069" spans="1:10" s="415" customFormat="1">
      <c r="A1069" s="327"/>
      <c r="B1069" s="327" t="s">
        <v>7057</v>
      </c>
      <c r="C1069" s="327" t="s">
        <v>7550</v>
      </c>
      <c r="D1069" s="327" t="s">
        <v>7059</v>
      </c>
      <c r="E1069" s="327"/>
      <c r="F1069" s="400" t="str">
        <f t="shared" si="25"/>
        <v/>
      </c>
      <c r="G1069" s="327">
        <v>1075</v>
      </c>
      <c r="H1069"/>
      <c r="I1069" s="400"/>
      <c r="J1069" s="400"/>
    </row>
    <row r="1070" spans="1:10" s="415" customFormat="1">
      <c r="A1070" s="418" t="e">
        <f>ROUND(#REF!,2)</f>
        <v>#REF!</v>
      </c>
      <c r="B1070" s="327" t="s">
        <v>130</v>
      </c>
      <c r="C1070" s="327" t="s">
        <v>7550</v>
      </c>
      <c r="D1070" s="327" t="s">
        <v>7161</v>
      </c>
      <c r="E1070" s="401" t="s">
        <v>924</v>
      </c>
      <c r="F1070" s="400" t="str">
        <f t="shared" si="25"/>
        <v>0.00</v>
      </c>
      <c r="G1070" s="327">
        <v>1076</v>
      </c>
      <c r="H1070"/>
      <c r="I1070" s="400"/>
      <c r="J1070" s="400"/>
    </row>
    <row r="1071" spans="1:10" s="415" customFormat="1">
      <c r="A1071" s="418" t="e">
        <f>ROUND(#REF!,2)</f>
        <v>#REF!</v>
      </c>
      <c r="B1071" s="327" t="s">
        <v>130</v>
      </c>
      <c r="C1071" s="327" t="s">
        <v>7550</v>
      </c>
      <c r="D1071" s="327" t="s">
        <v>7162</v>
      </c>
      <c r="E1071" s="401" t="s">
        <v>924</v>
      </c>
      <c r="F1071" s="400" t="str">
        <f t="shared" si="25"/>
        <v>0.00</v>
      </c>
      <c r="G1071" s="327">
        <v>1077</v>
      </c>
      <c r="H1071"/>
      <c r="I1071" s="400"/>
      <c r="J1071" s="400"/>
    </row>
    <row r="1072" spans="1:10" s="415" customFormat="1">
      <c r="A1072" s="418" t="e">
        <f>ROUND(#REF!,2)</f>
        <v>#REF!</v>
      </c>
      <c r="B1072" s="327" t="s">
        <v>130</v>
      </c>
      <c r="C1072" s="327" t="s">
        <v>7550</v>
      </c>
      <c r="D1072" s="327" t="s">
        <v>7163</v>
      </c>
      <c r="E1072" s="401" t="s">
        <v>924</v>
      </c>
      <c r="F1072" s="400" t="str">
        <f t="shared" si="25"/>
        <v>0.00</v>
      </c>
      <c r="G1072" s="327">
        <v>1078</v>
      </c>
      <c r="H1072"/>
      <c r="I1072" s="400"/>
      <c r="J1072" s="400"/>
    </row>
    <row r="1073" spans="1:10" s="415" customFormat="1">
      <c r="A1073" s="327"/>
      <c r="B1073" s="327" t="s">
        <v>7057</v>
      </c>
      <c r="C1073" s="327" t="s">
        <v>7551</v>
      </c>
      <c r="D1073" s="327" t="s">
        <v>7059</v>
      </c>
      <c r="E1073" s="327"/>
      <c r="F1073" s="400" t="str">
        <f t="shared" si="25"/>
        <v/>
      </c>
      <c r="G1073" s="327">
        <v>1079</v>
      </c>
      <c r="H1073"/>
      <c r="I1073" s="400"/>
      <c r="J1073" s="400"/>
    </row>
    <row r="1074" spans="1:10" s="415" customFormat="1">
      <c r="A1074" s="327"/>
      <c r="B1074" s="327" t="s">
        <v>7057</v>
      </c>
      <c r="C1074" s="327" t="s">
        <v>7552</v>
      </c>
      <c r="D1074" s="327" t="s">
        <v>7059</v>
      </c>
      <c r="E1074" s="327"/>
      <c r="F1074" s="400" t="str">
        <f t="shared" si="25"/>
        <v/>
      </c>
      <c r="G1074" s="327">
        <v>1080</v>
      </c>
      <c r="H1074"/>
      <c r="I1074" s="400"/>
      <c r="J1074" s="400"/>
    </row>
    <row r="1075" spans="1:10" s="415" customFormat="1">
      <c r="A1075" s="327"/>
      <c r="B1075" s="327" t="s">
        <v>7057</v>
      </c>
      <c r="C1075" s="327" t="s">
        <v>7553</v>
      </c>
      <c r="D1075" s="327" t="s">
        <v>7059</v>
      </c>
      <c r="E1075" s="327"/>
      <c r="F1075" s="400" t="str">
        <f t="shared" si="25"/>
        <v/>
      </c>
      <c r="G1075" s="327">
        <v>1081</v>
      </c>
      <c r="H1075"/>
      <c r="I1075" s="400"/>
      <c r="J1075" s="400"/>
    </row>
    <row r="1076" spans="1:10" s="415" customFormat="1">
      <c r="A1076" s="418" t="e">
        <f>ROUND(#REF!,2)</f>
        <v>#REF!</v>
      </c>
      <c r="B1076" s="327" t="s">
        <v>130</v>
      </c>
      <c r="C1076" s="327" t="s">
        <v>7553</v>
      </c>
      <c r="D1076" s="327" t="s">
        <v>7161</v>
      </c>
      <c r="E1076" s="401" t="s">
        <v>7554</v>
      </c>
      <c r="F1076" s="400" t="str">
        <f t="shared" si="25"/>
        <v>0.00</v>
      </c>
      <c r="G1076" s="327">
        <v>1082</v>
      </c>
      <c r="H1076"/>
      <c r="I1076" s="400"/>
      <c r="J1076" s="400"/>
    </row>
    <row r="1077" spans="1:10" s="415" customFormat="1">
      <c r="A1077" s="418" t="e">
        <f>ROUND(#REF!,2)</f>
        <v>#REF!</v>
      </c>
      <c r="B1077" s="327" t="s">
        <v>130</v>
      </c>
      <c r="C1077" s="327" t="s">
        <v>7553</v>
      </c>
      <c r="D1077" s="327" t="s">
        <v>7162</v>
      </c>
      <c r="E1077" s="401" t="s">
        <v>7554</v>
      </c>
      <c r="F1077" s="400" t="str">
        <f t="shared" si="25"/>
        <v>0.00</v>
      </c>
      <c r="G1077" s="327">
        <v>1083</v>
      </c>
      <c r="H1077"/>
      <c r="I1077" s="400"/>
      <c r="J1077" s="400"/>
    </row>
    <row r="1078" spans="1:10" s="415" customFormat="1">
      <c r="A1078" s="418" t="e">
        <f>ROUND(#REF!,2)</f>
        <v>#REF!</v>
      </c>
      <c r="B1078" s="327" t="s">
        <v>130</v>
      </c>
      <c r="C1078" s="327" t="s">
        <v>7553</v>
      </c>
      <c r="D1078" s="327" t="s">
        <v>7163</v>
      </c>
      <c r="E1078" s="401" t="s">
        <v>7554</v>
      </c>
      <c r="F1078" s="400" t="str">
        <f t="shared" si="25"/>
        <v>0.00</v>
      </c>
      <c r="G1078" s="327">
        <v>1084</v>
      </c>
      <c r="H1078"/>
      <c r="I1078" s="400"/>
      <c r="J1078" s="400"/>
    </row>
    <row r="1079" spans="1:10" s="415" customFormat="1">
      <c r="A1079" s="327"/>
      <c r="B1079" s="327" t="s">
        <v>7057</v>
      </c>
      <c r="C1079" s="327" t="s">
        <v>7555</v>
      </c>
      <c r="D1079" s="327" t="s">
        <v>7059</v>
      </c>
      <c r="E1079" s="327"/>
      <c r="F1079" s="400" t="str">
        <f t="shared" si="25"/>
        <v/>
      </c>
      <c r="G1079" s="327">
        <v>1085</v>
      </c>
      <c r="H1079"/>
      <c r="I1079" s="400"/>
      <c r="J1079" s="400"/>
    </row>
    <row r="1080" spans="1:10" s="415" customFormat="1">
      <c r="A1080" s="418" t="e">
        <f>ROUND(#REF!,2)</f>
        <v>#REF!</v>
      </c>
      <c r="B1080" s="327" t="s">
        <v>130</v>
      </c>
      <c r="C1080" s="327" t="s">
        <v>7555</v>
      </c>
      <c r="D1080" s="327" t="s">
        <v>7161</v>
      </c>
      <c r="E1080" s="401" t="s">
        <v>523</v>
      </c>
      <c r="F1080" s="400" t="str">
        <f t="shared" si="25"/>
        <v>0.00</v>
      </c>
      <c r="G1080" s="327">
        <v>1086</v>
      </c>
      <c r="H1080"/>
      <c r="I1080" s="400"/>
      <c r="J1080" s="400"/>
    </row>
    <row r="1081" spans="1:10" s="415" customFormat="1">
      <c r="A1081" s="418" t="e">
        <f>ROUND(#REF!,2)</f>
        <v>#REF!</v>
      </c>
      <c r="B1081" s="327" t="s">
        <v>130</v>
      </c>
      <c r="C1081" s="327" t="s">
        <v>7555</v>
      </c>
      <c r="D1081" s="327" t="s">
        <v>7162</v>
      </c>
      <c r="E1081" s="401" t="s">
        <v>523</v>
      </c>
      <c r="F1081" s="400" t="str">
        <f t="shared" si="25"/>
        <v>0.00</v>
      </c>
      <c r="G1081" s="327">
        <v>1087</v>
      </c>
      <c r="H1081"/>
      <c r="I1081" s="400"/>
      <c r="J1081" s="400"/>
    </row>
    <row r="1082" spans="1:10" s="415" customFormat="1">
      <c r="A1082" s="418" t="e">
        <f>ROUND(#REF!,2)</f>
        <v>#REF!</v>
      </c>
      <c r="B1082" s="327" t="s">
        <v>130</v>
      </c>
      <c r="C1082" s="327" t="s">
        <v>7555</v>
      </c>
      <c r="D1082" s="327" t="s">
        <v>7163</v>
      </c>
      <c r="E1082" s="401" t="s">
        <v>523</v>
      </c>
      <c r="F1082" s="400" t="str">
        <f t="shared" si="25"/>
        <v>0.00</v>
      </c>
      <c r="G1082" s="327">
        <v>1088</v>
      </c>
      <c r="H1082"/>
      <c r="I1082" s="400"/>
      <c r="J1082" s="400"/>
    </row>
    <row r="1083" spans="1:10" s="415" customFormat="1">
      <c r="A1083" s="327"/>
      <c r="B1083" s="327" t="s">
        <v>7057</v>
      </c>
      <c r="C1083" s="327" t="s">
        <v>7556</v>
      </c>
      <c r="D1083" s="327" t="s">
        <v>7059</v>
      </c>
      <c r="E1083" s="327"/>
      <c r="F1083" s="400" t="str">
        <f t="shared" si="25"/>
        <v/>
      </c>
      <c r="G1083" s="327">
        <v>1089</v>
      </c>
      <c r="H1083"/>
      <c r="I1083" s="400"/>
      <c r="J1083" s="400"/>
    </row>
    <row r="1084" spans="1:10" s="415" customFormat="1">
      <c r="A1084" s="327"/>
      <c r="B1084" s="327" t="s">
        <v>7057</v>
      </c>
      <c r="C1084" s="327" t="s">
        <v>7557</v>
      </c>
      <c r="D1084" s="327" t="s">
        <v>7059</v>
      </c>
      <c r="E1084" s="327"/>
      <c r="F1084" s="400" t="str">
        <f t="shared" si="25"/>
        <v/>
      </c>
      <c r="G1084" s="327">
        <v>1090</v>
      </c>
      <c r="H1084"/>
      <c r="I1084" s="400"/>
      <c r="J1084" s="400"/>
    </row>
    <row r="1085" spans="1:10" s="415" customFormat="1">
      <c r="A1085" s="327"/>
      <c r="B1085" s="327" t="s">
        <v>7057</v>
      </c>
      <c r="C1085" s="327" t="s">
        <v>7558</v>
      </c>
      <c r="D1085" s="327" t="s">
        <v>7059</v>
      </c>
      <c r="E1085" s="327"/>
      <c r="F1085" s="400" t="str">
        <f t="shared" si="25"/>
        <v/>
      </c>
      <c r="G1085" s="327">
        <v>1091</v>
      </c>
      <c r="H1085"/>
      <c r="I1085" s="400"/>
      <c r="J1085" s="400"/>
    </row>
    <row r="1086" spans="1:10" s="415" customFormat="1">
      <c r="A1086" s="418" t="e">
        <f>ROUND(#REF!,2)</f>
        <v>#REF!</v>
      </c>
      <c r="B1086" s="327" t="s">
        <v>130</v>
      </c>
      <c r="C1086" s="327" t="s">
        <v>7558</v>
      </c>
      <c r="D1086" s="327" t="s">
        <v>7161</v>
      </c>
      <c r="E1086" s="401" t="s">
        <v>2022</v>
      </c>
      <c r="F1086" s="400" t="str">
        <f t="shared" si="25"/>
        <v>0.00</v>
      </c>
      <c r="G1086" s="327">
        <v>1092</v>
      </c>
      <c r="H1086"/>
      <c r="I1086" s="400"/>
      <c r="J1086" s="400"/>
    </row>
    <row r="1087" spans="1:10" s="415" customFormat="1">
      <c r="A1087" s="418" t="e">
        <f>ROUND(#REF!,2)</f>
        <v>#REF!</v>
      </c>
      <c r="B1087" s="327" t="s">
        <v>130</v>
      </c>
      <c r="C1087" s="327" t="s">
        <v>7558</v>
      </c>
      <c r="D1087" s="327" t="s">
        <v>7162</v>
      </c>
      <c r="E1087" s="401" t="s">
        <v>2022</v>
      </c>
      <c r="F1087" s="400" t="str">
        <f t="shared" si="25"/>
        <v>0.00</v>
      </c>
      <c r="G1087" s="327">
        <v>1093</v>
      </c>
      <c r="H1087"/>
      <c r="I1087" s="400"/>
      <c r="J1087" s="400"/>
    </row>
    <row r="1088" spans="1:10" s="415" customFormat="1">
      <c r="A1088" s="418" t="e">
        <f>ROUND(#REF!,2)</f>
        <v>#REF!</v>
      </c>
      <c r="B1088" s="327" t="s">
        <v>130</v>
      </c>
      <c r="C1088" s="327" t="s">
        <v>7558</v>
      </c>
      <c r="D1088" s="327" t="s">
        <v>7163</v>
      </c>
      <c r="E1088" s="401" t="s">
        <v>2022</v>
      </c>
      <c r="F1088" s="400" t="str">
        <f t="shared" si="25"/>
        <v>0.00</v>
      </c>
      <c r="G1088" s="327">
        <v>1094</v>
      </c>
      <c r="H1088"/>
      <c r="I1088" s="400"/>
      <c r="J1088" s="400"/>
    </row>
    <row r="1089" spans="1:10" s="415" customFormat="1">
      <c r="A1089" s="327"/>
      <c r="B1089" s="327" t="s">
        <v>7057</v>
      </c>
      <c r="C1089" s="327" t="s">
        <v>7559</v>
      </c>
      <c r="D1089" s="327" t="s">
        <v>7059</v>
      </c>
      <c r="E1089" s="327"/>
      <c r="F1089" s="400" t="str">
        <f t="shared" si="25"/>
        <v/>
      </c>
      <c r="G1089" s="327">
        <v>1095</v>
      </c>
      <c r="H1089"/>
      <c r="I1089" s="400"/>
      <c r="J1089" s="400"/>
    </row>
    <row r="1090" spans="1:10" s="415" customFormat="1">
      <c r="A1090" s="327"/>
      <c r="B1090" s="327" t="s">
        <v>7057</v>
      </c>
      <c r="C1090" s="327" t="s">
        <v>7560</v>
      </c>
      <c r="D1090" s="327" t="s">
        <v>7059</v>
      </c>
      <c r="E1090" s="327"/>
      <c r="F1090" s="400" t="str">
        <f t="shared" ref="F1090:F1153" si="26">IFERROR(IF(B1090="Parent","",IF(B1090="Data",TEXT(A1090,"rrrr-mm-dd"),IF(B1090="kwota",IFERROR(REPLACE(A1090,SEARCH(",",A1090),1,"."),A1090),IF(A1090="","",IF(A1090="",IF(AND(B1090="Kwota",E1090&lt;&gt;0),A1090,""),A1090))))),"0.00")</f>
        <v/>
      </c>
      <c r="G1090" s="327">
        <v>1096</v>
      </c>
      <c r="H1090"/>
      <c r="I1090" s="400"/>
      <c r="J1090" s="400"/>
    </row>
    <row r="1091" spans="1:10" s="415" customFormat="1">
      <c r="A1091" s="418" t="e">
        <f>ROUND(#REF!,2)</f>
        <v>#REF!</v>
      </c>
      <c r="B1091" s="327" t="s">
        <v>130</v>
      </c>
      <c r="C1091" s="327" t="s">
        <v>7560</v>
      </c>
      <c r="D1091" s="327" t="s">
        <v>7161</v>
      </c>
      <c r="E1091" s="401" t="s">
        <v>591</v>
      </c>
      <c r="F1091" s="400" t="str">
        <f t="shared" si="26"/>
        <v>0.00</v>
      </c>
      <c r="G1091" s="327">
        <v>1097</v>
      </c>
      <c r="H1091"/>
      <c r="I1091" s="400"/>
      <c r="J1091" s="400"/>
    </row>
    <row r="1092" spans="1:10" s="415" customFormat="1">
      <c r="A1092" s="418" t="e">
        <f>ROUND(#REF!,2)</f>
        <v>#REF!</v>
      </c>
      <c r="B1092" s="327" t="s">
        <v>130</v>
      </c>
      <c r="C1092" s="327" t="s">
        <v>7560</v>
      </c>
      <c r="D1092" s="327" t="s">
        <v>7162</v>
      </c>
      <c r="E1092" s="401" t="s">
        <v>591</v>
      </c>
      <c r="F1092" s="400" t="str">
        <f t="shared" si="26"/>
        <v>0.00</v>
      </c>
      <c r="G1092" s="327">
        <v>1098</v>
      </c>
      <c r="H1092"/>
      <c r="I1092" s="400"/>
      <c r="J1092" s="400"/>
    </row>
    <row r="1093" spans="1:10" s="415" customFormat="1">
      <c r="A1093" s="418" t="e">
        <f>ROUND(#REF!,2)</f>
        <v>#REF!</v>
      </c>
      <c r="B1093" s="327" t="s">
        <v>130</v>
      </c>
      <c r="C1093" s="327" t="s">
        <v>7560</v>
      </c>
      <c r="D1093" s="327" t="s">
        <v>7163</v>
      </c>
      <c r="E1093" s="401" t="s">
        <v>591</v>
      </c>
      <c r="F1093" s="400" t="str">
        <f t="shared" si="26"/>
        <v>0.00</v>
      </c>
      <c r="G1093" s="327">
        <v>1099</v>
      </c>
      <c r="H1093"/>
      <c r="I1093" s="400"/>
      <c r="J1093" s="400"/>
    </row>
    <row r="1094" spans="1:10" s="415" customFormat="1">
      <c r="A1094" s="327"/>
      <c r="B1094" s="327" t="s">
        <v>7057</v>
      </c>
      <c r="C1094" s="327" t="s">
        <v>7561</v>
      </c>
      <c r="D1094" s="327" t="s">
        <v>7059</v>
      </c>
      <c r="E1094" s="327"/>
      <c r="F1094" s="400" t="str">
        <f t="shared" si="26"/>
        <v/>
      </c>
      <c r="G1094" s="327">
        <v>1100</v>
      </c>
      <c r="H1094"/>
      <c r="I1094" s="400"/>
      <c r="J1094" s="400"/>
    </row>
    <row r="1095" spans="1:10" s="415" customFormat="1">
      <c r="A1095" s="327"/>
      <c r="B1095" s="327" t="s">
        <v>7057</v>
      </c>
      <c r="C1095" s="327" t="s">
        <v>7562</v>
      </c>
      <c r="D1095" s="327" t="s">
        <v>7059</v>
      </c>
      <c r="E1095" s="327"/>
      <c r="F1095" s="400" t="str">
        <f t="shared" si="26"/>
        <v/>
      </c>
      <c r="G1095" s="327">
        <v>1101</v>
      </c>
      <c r="H1095"/>
      <c r="I1095" s="400"/>
      <c r="J1095" s="400"/>
    </row>
    <row r="1096" spans="1:10" s="415" customFormat="1">
      <c r="A1096" s="327"/>
      <c r="B1096" s="327" t="s">
        <v>7057</v>
      </c>
      <c r="C1096" s="327" t="s">
        <v>7563</v>
      </c>
      <c r="D1096" s="327" t="s">
        <v>7059</v>
      </c>
      <c r="E1096" s="327"/>
      <c r="F1096" s="400" t="str">
        <f t="shared" si="26"/>
        <v/>
      </c>
      <c r="G1096" s="327">
        <v>1102</v>
      </c>
      <c r="H1096"/>
      <c r="I1096" s="400"/>
      <c r="J1096" s="400"/>
    </row>
    <row r="1097" spans="1:10" s="415" customFormat="1">
      <c r="A1097" s="418" t="e">
        <f>ROUND(#REF!,2)</f>
        <v>#REF!</v>
      </c>
      <c r="B1097" s="327" t="s">
        <v>130</v>
      </c>
      <c r="C1097" s="327" t="s">
        <v>7563</v>
      </c>
      <c r="D1097" s="327" t="s">
        <v>7161</v>
      </c>
      <c r="E1097" s="401" t="s">
        <v>1113</v>
      </c>
      <c r="F1097" s="400" t="str">
        <f t="shared" si="26"/>
        <v>0.00</v>
      </c>
      <c r="G1097" s="327">
        <v>1103</v>
      </c>
      <c r="H1097"/>
      <c r="I1097" s="400"/>
      <c r="J1097" s="400"/>
    </row>
    <row r="1098" spans="1:10" s="415" customFormat="1">
      <c r="A1098" s="418" t="e">
        <f>ROUND(#REF!,2)</f>
        <v>#REF!</v>
      </c>
      <c r="B1098" s="327" t="s">
        <v>130</v>
      </c>
      <c r="C1098" s="327" t="s">
        <v>7563</v>
      </c>
      <c r="D1098" s="327" t="s">
        <v>7162</v>
      </c>
      <c r="E1098" s="401" t="s">
        <v>1113</v>
      </c>
      <c r="F1098" s="400" t="str">
        <f t="shared" si="26"/>
        <v>0.00</v>
      </c>
      <c r="G1098" s="327">
        <v>1104</v>
      </c>
      <c r="H1098"/>
      <c r="I1098" s="400"/>
      <c r="J1098" s="400"/>
    </row>
    <row r="1099" spans="1:10" s="415" customFormat="1">
      <c r="A1099" s="418" t="e">
        <f>ROUND(#REF!,2)</f>
        <v>#REF!</v>
      </c>
      <c r="B1099" s="327" t="s">
        <v>130</v>
      </c>
      <c r="C1099" s="327" t="s">
        <v>7563</v>
      </c>
      <c r="D1099" s="327" t="s">
        <v>7163</v>
      </c>
      <c r="E1099" s="401" t="s">
        <v>1113</v>
      </c>
      <c r="F1099" s="400" t="str">
        <f t="shared" si="26"/>
        <v>0.00</v>
      </c>
      <c r="G1099" s="327">
        <v>1105</v>
      </c>
      <c r="H1099"/>
      <c r="I1099" s="400"/>
      <c r="J1099" s="400"/>
    </row>
    <row r="1100" spans="1:10" s="415" customFormat="1">
      <c r="A1100" s="327"/>
      <c r="B1100" s="327" t="s">
        <v>7057</v>
      </c>
      <c r="C1100" s="327" t="s">
        <v>7564</v>
      </c>
      <c r="D1100" s="327" t="s">
        <v>7059</v>
      </c>
      <c r="E1100" s="327"/>
      <c r="F1100" s="400" t="str">
        <f t="shared" si="26"/>
        <v/>
      </c>
      <c r="G1100" s="327">
        <v>1106</v>
      </c>
      <c r="H1100"/>
      <c r="I1100" s="400"/>
      <c r="J1100" s="400"/>
    </row>
    <row r="1101" spans="1:10" s="415" customFormat="1">
      <c r="A1101" s="418" t="e">
        <f>ROUND(#REF!,2)</f>
        <v>#REF!</v>
      </c>
      <c r="B1101" s="327" t="s">
        <v>130</v>
      </c>
      <c r="C1101" s="327" t="s">
        <v>7564</v>
      </c>
      <c r="D1101" s="327" t="s">
        <v>7161</v>
      </c>
      <c r="E1101" s="401" t="s">
        <v>7549</v>
      </c>
      <c r="F1101" s="400" t="str">
        <f t="shared" si="26"/>
        <v>0.00</v>
      </c>
      <c r="G1101" s="327">
        <v>1107</v>
      </c>
      <c r="H1101"/>
      <c r="I1101" s="400"/>
      <c r="J1101" s="400"/>
    </row>
    <row r="1102" spans="1:10" s="415" customFormat="1">
      <c r="A1102" s="418" t="e">
        <f>ROUND(#REF!,2)</f>
        <v>#REF!</v>
      </c>
      <c r="B1102" s="327" t="s">
        <v>130</v>
      </c>
      <c r="C1102" s="327" t="s">
        <v>7564</v>
      </c>
      <c r="D1102" s="327" t="s">
        <v>7162</v>
      </c>
      <c r="E1102" s="401" t="s">
        <v>7549</v>
      </c>
      <c r="F1102" s="400" t="str">
        <f t="shared" si="26"/>
        <v>0.00</v>
      </c>
      <c r="G1102" s="327">
        <v>1108</v>
      </c>
      <c r="H1102"/>
      <c r="I1102" s="400"/>
      <c r="J1102" s="400"/>
    </row>
    <row r="1103" spans="1:10" s="415" customFormat="1">
      <c r="A1103" s="418" t="e">
        <f>ROUND(#REF!,2)</f>
        <v>#REF!</v>
      </c>
      <c r="B1103" s="327" t="s">
        <v>130</v>
      </c>
      <c r="C1103" s="327" t="s">
        <v>7564</v>
      </c>
      <c r="D1103" s="327" t="s">
        <v>7163</v>
      </c>
      <c r="E1103" s="401" t="s">
        <v>7549</v>
      </c>
      <c r="F1103" s="400" t="str">
        <f t="shared" si="26"/>
        <v>0.00</v>
      </c>
      <c r="G1103" s="327">
        <v>1109</v>
      </c>
      <c r="H1103"/>
      <c r="I1103" s="400"/>
      <c r="J1103" s="400"/>
    </row>
    <row r="1104" spans="1:10" s="415" customFormat="1">
      <c r="A1104" s="327"/>
      <c r="B1104" s="327" t="s">
        <v>7057</v>
      </c>
      <c r="C1104" s="327" t="s">
        <v>7565</v>
      </c>
      <c r="D1104" s="327" t="s">
        <v>7059</v>
      </c>
      <c r="E1104" s="327"/>
      <c r="F1104" s="400" t="str">
        <f t="shared" si="26"/>
        <v/>
      </c>
      <c r="G1104" s="327">
        <v>1110</v>
      </c>
      <c r="H1104"/>
      <c r="I1104" s="400"/>
      <c r="J1104" s="400"/>
    </row>
    <row r="1105" spans="1:10" s="415" customFormat="1">
      <c r="A1105" s="418" t="e">
        <f>ROUND(#REF!,2)</f>
        <v>#REF!</v>
      </c>
      <c r="B1105" s="327" t="s">
        <v>130</v>
      </c>
      <c r="C1105" s="327" t="s">
        <v>7565</v>
      </c>
      <c r="D1105" s="327" t="s">
        <v>7161</v>
      </c>
      <c r="E1105" s="401" t="s">
        <v>592</v>
      </c>
      <c r="F1105" s="400" t="str">
        <f t="shared" si="26"/>
        <v>0.00</v>
      </c>
      <c r="G1105" s="327">
        <v>1111</v>
      </c>
      <c r="H1105"/>
      <c r="I1105" s="400"/>
      <c r="J1105" s="400"/>
    </row>
    <row r="1106" spans="1:10" s="415" customFormat="1">
      <c r="A1106" s="418" t="e">
        <f>ROUND(#REF!,2)</f>
        <v>#REF!</v>
      </c>
      <c r="B1106" s="327" t="s">
        <v>130</v>
      </c>
      <c r="C1106" s="327" t="s">
        <v>7565</v>
      </c>
      <c r="D1106" s="327" t="s">
        <v>7162</v>
      </c>
      <c r="E1106" s="401" t="s">
        <v>592</v>
      </c>
      <c r="F1106" s="400" t="str">
        <f t="shared" si="26"/>
        <v>0.00</v>
      </c>
      <c r="G1106" s="327">
        <v>1112</v>
      </c>
      <c r="H1106"/>
      <c r="I1106" s="400"/>
      <c r="J1106" s="400"/>
    </row>
    <row r="1107" spans="1:10" s="415" customFormat="1">
      <c r="A1107" s="418" t="e">
        <f>ROUND(#REF!,2)</f>
        <v>#REF!</v>
      </c>
      <c r="B1107" s="327" t="s">
        <v>130</v>
      </c>
      <c r="C1107" s="327" t="s">
        <v>7565</v>
      </c>
      <c r="D1107" s="327" t="s">
        <v>7163</v>
      </c>
      <c r="E1107" s="401" t="s">
        <v>592</v>
      </c>
      <c r="F1107" s="400" t="str">
        <f t="shared" si="26"/>
        <v>0.00</v>
      </c>
      <c r="G1107" s="327">
        <v>1113</v>
      </c>
      <c r="H1107"/>
      <c r="I1107" s="400"/>
      <c r="J1107" s="400"/>
    </row>
    <row r="1108" spans="1:10" s="415" customFormat="1">
      <c r="A1108" s="327"/>
      <c r="B1108" s="327" t="s">
        <v>7057</v>
      </c>
      <c r="C1108" s="327" t="s">
        <v>7566</v>
      </c>
      <c r="D1108" s="327" t="s">
        <v>7059</v>
      </c>
      <c r="E1108" s="327"/>
      <c r="F1108" s="400" t="str">
        <f t="shared" si="26"/>
        <v/>
      </c>
      <c r="G1108" s="327">
        <v>1114</v>
      </c>
      <c r="H1108"/>
      <c r="I1108" s="400"/>
      <c r="J1108" s="400"/>
    </row>
    <row r="1109" spans="1:10" s="415" customFormat="1">
      <c r="A1109" s="327"/>
      <c r="B1109" s="327" t="s">
        <v>7057</v>
      </c>
      <c r="C1109" s="327" t="s">
        <v>7567</v>
      </c>
      <c r="D1109" s="327" t="s">
        <v>7059</v>
      </c>
      <c r="E1109" s="327"/>
      <c r="F1109" s="400" t="str">
        <f t="shared" si="26"/>
        <v/>
      </c>
      <c r="G1109" s="327">
        <v>1115</v>
      </c>
      <c r="H1109"/>
      <c r="I1109" s="400"/>
      <c r="J1109" s="400"/>
    </row>
    <row r="1110" spans="1:10" s="415" customFormat="1">
      <c r="A1110" s="327"/>
      <c r="B1110" s="327" t="s">
        <v>7057</v>
      </c>
      <c r="C1110" s="327" t="s">
        <v>7568</v>
      </c>
      <c r="D1110" s="327" t="s">
        <v>7059</v>
      </c>
      <c r="E1110" s="327"/>
      <c r="F1110" s="400" t="str">
        <f t="shared" si="26"/>
        <v/>
      </c>
      <c r="G1110" s="327">
        <v>1116</v>
      </c>
      <c r="H1110"/>
      <c r="I1110" s="400"/>
      <c r="J1110" s="400"/>
    </row>
    <row r="1111" spans="1:10" s="415" customFormat="1">
      <c r="A1111" s="418" t="e">
        <f>ROUND(#REF!,2)</f>
        <v>#REF!</v>
      </c>
      <c r="B1111" s="327" t="s">
        <v>130</v>
      </c>
      <c r="C1111" s="327" t="s">
        <v>7568</v>
      </c>
      <c r="D1111" s="327" t="s">
        <v>7161</v>
      </c>
      <c r="E1111" s="401" t="s">
        <v>7569</v>
      </c>
      <c r="F1111" s="400" t="str">
        <f t="shared" si="26"/>
        <v>0.00</v>
      </c>
      <c r="G1111" s="327">
        <v>1117</v>
      </c>
      <c r="H1111"/>
      <c r="I1111" s="400"/>
      <c r="J1111" s="400"/>
    </row>
    <row r="1112" spans="1:10" s="415" customFormat="1">
      <c r="A1112" s="418" t="e">
        <f>ROUND(#REF!,2)</f>
        <v>#REF!</v>
      </c>
      <c r="B1112" s="327" t="s">
        <v>130</v>
      </c>
      <c r="C1112" s="327" t="s">
        <v>7568</v>
      </c>
      <c r="D1112" s="327" t="s">
        <v>7162</v>
      </c>
      <c r="E1112" s="401" t="s">
        <v>7569</v>
      </c>
      <c r="F1112" s="400" t="str">
        <f t="shared" si="26"/>
        <v>0.00</v>
      </c>
      <c r="G1112" s="327">
        <v>1118</v>
      </c>
      <c r="H1112"/>
      <c r="I1112" s="400"/>
      <c r="J1112" s="400"/>
    </row>
    <row r="1113" spans="1:10" s="415" customFormat="1">
      <c r="A1113" s="418" t="e">
        <f>ROUND(#REF!,2)</f>
        <v>#REF!</v>
      </c>
      <c r="B1113" s="327" t="s">
        <v>130</v>
      </c>
      <c r="C1113" s="327" t="s">
        <v>7568</v>
      </c>
      <c r="D1113" s="327" t="s">
        <v>7163</v>
      </c>
      <c r="E1113" s="401" t="s">
        <v>7569</v>
      </c>
      <c r="F1113" s="400" t="str">
        <f t="shared" si="26"/>
        <v>0.00</v>
      </c>
      <c r="G1113" s="327">
        <v>1119</v>
      </c>
      <c r="H1113"/>
      <c r="I1113" s="400"/>
      <c r="J1113" s="400"/>
    </row>
    <row r="1114" spans="1:10" s="415" customFormat="1">
      <c r="A1114" s="327"/>
      <c r="B1114" s="327" t="s">
        <v>7057</v>
      </c>
      <c r="C1114" s="327" t="s">
        <v>7570</v>
      </c>
      <c r="D1114" s="327" t="s">
        <v>7059</v>
      </c>
      <c r="E1114" s="327"/>
      <c r="F1114" s="400" t="str">
        <f t="shared" si="26"/>
        <v/>
      </c>
      <c r="G1114" s="327">
        <v>1120</v>
      </c>
      <c r="H1114"/>
      <c r="I1114" s="400"/>
      <c r="J1114" s="400"/>
    </row>
    <row r="1115" spans="1:10" s="415" customFormat="1">
      <c r="A1115" s="418" t="e">
        <f>ROUND(#REF!,2)</f>
        <v>#REF!</v>
      </c>
      <c r="B1115" s="327" t="s">
        <v>130</v>
      </c>
      <c r="C1115" s="327" t="s">
        <v>7570</v>
      </c>
      <c r="D1115" s="327" t="s">
        <v>7161</v>
      </c>
      <c r="E1115" s="401" t="s">
        <v>523</v>
      </c>
      <c r="F1115" s="400" t="str">
        <f t="shared" si="26"/>
        <v>0.00</v>
      </c>
      <c r="G1115" s="327">
        <v>1121</v>
      </c>
      <c r="H1115"/>
      <c r="I1115" s="400"/>
      <c r="J1115" s="400"/>
    </row>
    <row r="1116" spans="1:10" s="415" customFormat="1">
      <c r="A1116" s="418" t="e">
        <f>ROUND(#REF!,2)</f>
        <v>#REF!</v>
      </c>
      <c r="B1116" s="327" t="s">
        <v>130</v>
      </c>
      <c r="C1116" s="327" t="s">
        <v>7570</v>
      </c>
      <c r="D1116" s="327" t="s">
        <v>7162</v>
      </c>
      <c r="E1116" s="401" t="s">
        <v>523</v>
      </c>
      <c r="F1116" s="400" t="str">
        <f t="shared" si="26"/>
        <v>0.00</v>
      </c>
      <c r="G1116" s="327">
        <v>1122</v>
      </c>
      <c r="H1116"/>
      <c r="I1116" s="400"/>
      <c r="J1116" s="400"/>
    </row>
    <row r="1117" spans="1:10" s="415" customFormat="1">
      <c r="A1117" s="418" t="e">
        <f>ROUND(#REF!,2)</f>
        <v>#REF!</v>
      </c>
      <c r="B1117" s="327" t="s">
        <v>130</v>
      </c>
      <c r="C1117" s="327" t="s">
        <v>7570</v>
      </c>
      <c r="D1117" s="327" t="s">
        <v>7163</v>
      </c>
      <c r="E1117" s="401" t="s">
        <v>523</v>
      </c>
      <c r="F1117" s="400" t="str">
        <f t="shared" si="26"/>
        <v>0.00</v>
      </c>
      <c r="G1117" s="327">
        <v>1123</v>
      </c>
      <c r="H1117"/>
      <c r="I1117" s="400"/>
      <c r="J1117" s="400"/>
    </row>
    <row r="1118" spans="1:10" s="415" customFormat="1">
      <c r="A1118" s="327"/>
      <c r="B1118" s="327" t="s">
        <v>7057</v>
      </c>
      <c r="C1118" s="327" t="s">
        <v>7571</v>
      </c>
      <c r="D1118" s="327" t="s">
        <v>7059</v>
      </c>
      <c r="E1118" s="327"/>
      <c r="F1118" s="400" t="str">
        <f t="shared" si="26"/>
        <v/>
      </c>
      <c r="G1118" s="327">
        <v>1124</v>
      </c>
      <c r="H1118"/>
      <c r="I1118" s="400"/>
      <c r="J1118" s="400"/>
    </row>
    <row r="1119" spans="1:10" s="415" customFormat="1">
      <c r="A1119" s="327"/>
      <c r="B1119" s="327" t="s">
        <v>7057</v>
      </c>
      <c r="C1119" s="327" t="s">
        <v>7572</v>
      </c>
      <c r="D1119" s="327" t="s">
        <v>7059</v>
      </c>
      <c r="E1119" s="327"/>
      <c r="F1119" s="400" t="str">
        <f t="shared" si="26"/>
        <v/>
      </c>
      <c r="G1119" s="327">
        <v>1125</v>
      </c>
      <c r="H1119"/>
      <c r="I1119" s="400"/>
      <c r="J1119" s="400"/>
    </row>
    <row r="1120" spans="1:10" s="415" customFormat="1">
      <c r="A1120" s="327"/>
      <c r="B1120" s="327" t="s">
        <v>7057</v>
      </c>
      <c r="C1120" s="327" t="s">
        <v>7573</v>
      </c>
      <c r="D1120" s="327" t="s">
        <v>7059</v>
      </c>
      <c r="E1120" s="327"/>
      <c r="F1120" s="400" t="str">
        <f t="shared" si="26"/>
        <v/>
      </c>
      <c r="G1120" s="327">
        <v>1126</v>
      </c>
      <c r="H1120"/>
      <c r="I1120" s="400"/>
      <c r="J1120" s="400"/>
    </row>
    <row r="1121" spans="1:10" s="415" customFormat="1">
      <c r="A1121" s="418" t="e">
        <f>ROUND(#REF!,2)</f>
        <v>#REF!</v>
      </c>
      <c r="B1121" s="327" t="s">
        <v>130</v>
      </c>
      <c r="C1121" s="327" t="s">
        <v>7573</v>
      </c>
      <c r="D1121" s="327" t="s">
        <v>7161</v>
      </c>
      <c r="E1121" s="401" t="s">
        <v>2022</v>
      </c>
      <c r="F1121" s="400" t="str">
        <f t="shared" si="26"/>
        <v>0.00</v>
      </c>
      <c r="G1121" s="327">
        <v>1127</v>
      </c>
      <c r="H1121"/>
      <c r="I1121" s="400"/>
      <c r="J1121" s="400"/>
    </row>
    <row r="1122" spans="1:10" s="415" customFormat="1">
      <c r="A1122" s="418" t="e">
        <f>ROUND(#REF!,2)</f>
        <v>#REF!</v>
      </c>
      <c r="B1122" s="327" t="s">
        <v>130</v>
      </c>
      <c r="C1122" s="327" t="s">
        <v>7573</v>
      </c>
      <c r="D1122" s="327" t="s">
        <v>7162</v>
      </c>
      <c r="E1122" s="401" t="s">
        <v>2022</v>
      </c>
      <c r="F1122" s="400" t="str">
        <f t="shared" si="26"/>
        <v>0.00</v>
      </c>
      <c r="G1122" s="327">
        <v>1128</v>
      </c>
      <c r="H1122"/>
      <c r="I1122" s="400"/>
      <c r="J1122" s="400"/>
    </row>
    <row r="1123" spans="1:10" s="415" customFormat="1">
      <c r="A1123" s="418" t="e">
        <f>ROUND(#REF!,2)</f>
        <v>#REF!</v>
      </c>
      <c r="B1123" s="327" t="s">
        <v>130</v>
      </c>
      <c r="C1123" s="327" t="s">
        <v>7573</v>
      </c>
      <c r="D1123" s="327" t="s">
        <v>7163</v>
      </c>
      <c r="E1123" s="401" t="s">
        <v>2022</v>
      </c>
      <c r="F1123" s="400" t="str">
        <f t="shared" si="26"/>
        <v>0.00</v>
      </c>
      <c r="G1123" s="327">
        <v>1129</v>
      </c>
      <c r="H1123"/>
      <c r="I1123" s="400"/>
      <c r="J1123" s="400"/>
    </row>
    <row r="1124" spans="1:10" s="415" customFormat="1">
      <c r="A1124" s="327"/>
      <c r="B1124" s="327" t="s">
        <v>7057</v>
      </c>
      <c r="C1124" s="327" t="s">
        <v>7574</v>
      </c>
      <c r="D1124" s="327" t="s">
        <v>7059</v>
      </c>
      <c r="E1124" s="327"/>
      <c r="F1124" s="400" t="str">
        <f t="shared" si="26"/>
        <v/>
      </c>
      <c r="G1124" s="327">
        <v>1130</v>
      </c>
      <c r="H1124"/>
      <c r="I1124" s="400"/>
      <c r="J1124" s="400"/>
    </row>
    <row r="1125" spans="1:10" s="415" customFormat="1">
      <c r="A1125" s="327"/>
      <c r="B1125" s="327" t="s">
        <v>7057</v>
      </c>
      <c r="C1125" s="327" t="s">
        <v>7575</v>
      </c>
      <c r="D1125" s="327" t="s">
        <v>7059</v>
      </c>
      <c r="E1125" s="327"/>
      <c r="F1125" s="400" t="str">
        <f t="shared" si="26"/>
        <v/>
      </c>
      <c r="G1125" s="327">
        <v>1131</v>
      </c>
      <c r="H1125"/>
      <c r="I1125" s="400"/>
      <c r="J1125" s="400"/>
    </row>
    <row r="1126" spans="1:10" s="415" customFormat="1">
      <c r="A1126" s="418" t="e">
        <f>ROUND(#REF!,2)</f>
        <v>#REF!</v>
      </c>
      <c r="B1126" s="327" t="s">
        <v>130</v>
      </c>
      <c r="C1126" s="327" t="s">
        <v>7575</v>
      </c>
      <c r="D1126" s="327" t="s">
        <v>7161</v>
      </c>
      <c r="E1126" s="401" t="s">
        <v>591</v>
      </c>
      <c r="F1126" s="400" t="str">
        <f t="shared" si="26"/>
        <v>0.00</v>
      </c>
      <c r="G1126" s="327">
        <v>1132</v>
      </c>
      <c r="H1126"/>
      <c r="I1126" s="400"/>
      <c r="J1126" s="400"/>
    </row>
    <row r="1127" spans="1:10" s="415" customFormat="1">
      <c r="A1127" s="418" t="e">
        <f>ROUND(#REF!,2)</f>
        <v>#REF!</v>
      </c>
      <c r="B1127" s="327" t="s">
        <v>130</v>
      </c>
      <c r="C1127" s="327" t="s">
        <v>7575</v>
      </c>
      <c r="D1127" s="327" t="s">
        <v>7162</v>
      </c>
      <c r="E1127" s="401" t="s">
        <v>591</v>
      </c>
      <c r="F1127" s="400" t="str">
        <f t="shared" si="26"/>
        <v>0.00</v>
      </c>
      <c r="G1127" s="327">
        <v>1133</v>
      </c>
      <c r="H1127"/>
      <c r="I1127" s="400"/>
      <c r="J1127" s="400"/>
    </row>
    <row r="1128" spans="1:10" s="415" customFormat="1">
      <c r="A1128" s="418" t="e">
        <f>ROUND(#REF!,2)</f>
        <v>#REF!</v>
      </c>
      <c r="B1128" s="327" t="s">
        <v>130</v>
      </c>
      <c r="C1128" s="327" t="s">
        <v>7575</v>
      </c>
      <c r="D1128" s="327" t="s">
        <v>7163</v>
      </c>
      <c r="E1128" s="401" t="s">
        <v>591</v>
      </c>
      <c r="F1128" s="400" t="str">
        <f t="shared" si="26"/>
        <v>0.00</v>
      </c>
      <c r="G1128" s="327">
        <v>1134</v>
      </c>
      <c r="H1128"/>
      <c r="I1128" s="400"/>
      <c r="J1128" s="400"/>
    </row>
    <row r="1129" spans="1:10" s="415" customFormat="1">
      <c r="A1129" s="327"/>
      <c r="B1129" s="327" t="s">
        <v>7057</v>
      </c>
      <c r="C1129" s="327" t="s">
        <v>7576</v>
      </c>
      <c r="D1129" s="327" t="s">
        <v>7059</v>
      </c>
      <c r="E1129" s="327"/>
      <c r="F1129" s="400" t="str">
        <f t="shared" si="26"/>
        <v/>
      </c>
      <c r="G1129" s="327">
        <v>1135</v>
      </c>
      <c r="H1129"/>
      <c r="I1129" s="400"/>
      <c r="J1129" s="400"/>
    </row>
    <row r="1130" spans="1:10" s="415" customFormat="1">
      <c r="A1130" s="327"/>
      <c r="B1130" s="327" t="s">
        <v>7057</v>
      </c>
      <c r="C1130" s="327" t="s">
        <v>7577</v>
      </c>
      <c r="D1130" s="327" t="s">
        <v>7059</v>
      </c>
      <c r="E1130" s="327"/>
      <c r="F1130" s="400" t="str">
        <f t="shared" si="26"/>
        <v/>
      </c>
      <c r="G1130" s="327">
        <v>1136</v>
      </c>
      <c r="H1130"/>
      <c r="I1130" s="400"/>
      <c r="J1130" s="400"/>
    </row>
    <row r="1131" spans="1:10" s="415" customFormat="1">
      <c r="A1131" s="327"/>
      <c r="B1131" s="327" t="s">
        <v>7057</v>
      </c>
      <c r="C1131" s="327" t="s">
        <v>7578</v>
      </c>
      <c r="D1131" s="327" t="s">
        <v>7059</v>
      </c>
      <c r="E1131" s="327"/>
      <c r="F1131" s="400" t="str">
        <f t="shared" si="26"/>
        <v/>
      </c>
      <c r="G1131" s="327">
        <v>1137</v>
      </c>
      <c r="H1131"/>
      <c r="I1131" s="400"/>
      <c r="J1131" s="400"/>
    </row>
    <row r="1132" spans="1:10" s="415" customFormat="1">
      <c r="A1132" s="418" t="e">
        <f>ROUND(#REF!,2)</f>
        <v>#REF!</v>
      </c>
      <c r="B1132" s="327" t="s">
        <v>130</v>
      </c>
      <c r="C1132" s="327" t="s">
        <v>7578</v>
      </c>
      <c r="D1132" s="327" t="s">
        <v>7161</v>
      </c>
      <c r="E1132" s="401" t="s">
        <v>7579</v>
      </c>
      <c r="F1132" s="400" t="str">
        <f t="shared" si="26"/>
        <v>0.00</v>
      </c>
      <c r="G1132" s="327">
        <v>1138</v>
      </c>
      <c r="H1132"/>
      <c r="I1132" s="400"/>
      <c r="J1132" s="400"/>
    </row>
    <row r="1133" spans="1:10" s="415" customFormat="1">
      <c r="A1133" s="418" t="e">
        <f>ROUND(#REF!,2)</f>
        <v>#REF!</v>
      </c>
      <c r="B1133" s="327" t="s">
        <v>130</v>
      </c>
      <c r="C1133" s="327" t="s">
        <v>7578</v>
      </c>
      <c r="D1133" s="327" t="s">
        <v>7162</v>
      </c>
      <c r="E1133" s="401" t="s">
        <v>7579</v>
      </c>
      <c r="F1133" s="400" t="str">
        <f t="shared" si="26"/>
        <v>0.00</v>
      </c>
      <c r="G1133" s="327">
        <v>1139</v>
      </c>
      <c r="H1133"/>
      <c r="I1133" s="400"/>
      <c r="J1133" s="400"/>
    </row>
    <row r="1134" spans="1:10" s="415" customFormat="1">
      <c r="A1134" s="418" t="e">
        <f>ROUND(#REF!,2)</f>
        <v>#REF!</v>
      </c>
      <c r="B1134" s="327" t="s">
        <v>130</v>
      </c>
      <c r="C1134" s="327" t="s">
        <v>7578</v>
      </c>
      <c r="D1134" s="327" t="s">
        <v>7163</v>
      </c>
      <c r="E1134" s="401" t="s">
        <v>7579</v>
      </c>
      <c r="F1134" s="400" t="str">
        <f t="shared" si="26"/>
        <v>0.00</v>
      </c>
      <c r="G1134" s="327">
        <v>1140</v>
      </c>
      <c r="H1134"/>
      <c r="I1134" s="400"/>
      <c r="J1134" s="400"/>
    </row>
    <row r="1135" spans="1:10" s="415" customFormat="1">
      <c r="A1135" s="327"/>
      <c r="B1135" s="327" t="s">
        <v>7057</v>
      </c>
      <c r="C1135" s="327" t="s">
        <v>7580</v>
      </c>
      <c r="D1135" s="327" t="s">
        <v>7059</v>
      </c>
      <c r="E1135" s="327"/>
      <c r="F1135" s="400" t="str">
        <f t="shared" si="26"/>
        <v/>
      </c>
      <c r="G1135" s="327">
        <v>1141</v>
      </c>
      <c r="H1135"/>
      <c r="I1135" s="400"/>
      <c r="J1135" s="400"/>
    </row>
    <row r="1136" spans="1:10" s="415" customFormat="1">
      <c r="A1136" s="327"/>
      <c r="B1136" s="327" t="s">
        <v>7057</v>
      </c>
      <c r="C1136" s="327" t="s">
        <v>7581</v>
      </c>
      <c r="D1136" s="327" t="s">
        <v>7059</v>
      </c>
      <c r="E1136" s="327"/>
      <c r="F1136" s="400" t="str">
        <f t="shared" si="26"/>
        <v/>
      </c>
      <c r="G1136" s="327">
        <v>1142</v>
      </c>
      <c r="H1136"/>
      <c r="I1136" s="400"/>
      <c r="J1136" s="400"/>
    </row>
    <row r="1137" spans="1:10" s="415" customFormat="1">
      <c r="A1137" s="418" t="e">
        <f>ROUND(#REF!,2)</f>
        <v>#REF!</v>
      </c>
      <c r="B1137" s="327" t="s">
        <v>130</v>
      </c>
      <c r="C1137" s="327" t="s">
        <v>7581</v>
      </c>
      <c r="D1137" s="327" t="s">
        <v>7161</v>
      </c>
      <c r="E1137" s="401" t="s">
        <v>388</v>
      </c>
      <c r="F1137" s="400" t="str">
        <f t="shared" si="26"/>
        <v>0.00</v>
      </c>
      <c r="G1137" s="327">
        <v>1143</v>
      </c>
      <c r="H1137"/>
      <c r="I1137" s="400"/>
      <c r="J1137" s="400"/>
    </row>
    <row r="1138" spans="1:10" s="415" customFormat="1">
      <c r="A1138" s="418" t="e">
        <f>ROUND(#REF!,2)</f>
        <v>#REF!</v>
      </c>
      <c r="B1138" s="327" t="s">
        <v>130</v>
      </c>
      <c r="C1138" s="327" t="s">
        <v>7581</v>
      </c>
      <c r="D1138" s="327" t="s">
        <v>7162</v>
      </c>
      <c r="E1138" s="401" t="s">
        <v>388</v>
      </c>
      <c r="F1138" s="400" t="str">
        <f t="shared" si="26"/>
        <v>0.00</v>
      </c>
      <c r="G1138" s="327">
        <v>1144</v>
      </c>
      <c r="H1138"/>
      <c r="I1138" s="400"/>
      <c r="J1138" s="400"/>
    </row>
    <row r="1139" spans="1:10" s="415" customFormat="1">
      <c r="A1139" s="418" t="e">
        <f>ROUND(#REF!,2)</f>
        <v>#REF!</v>
      </c>
      <c r="B1139" s="327" t="s">
        <v>130</v>
      </c>
      <c r="C1139" s="327" t="s">
        <v>7581</v>
      </c>
      <c r="D1139" s="327" t="s">
        <v>7163</v>
      </c>
      <c r="E1139" s="401" t="s">
        <v>388</v>
      </c>
      <c r="F1139" s="400" t="str">
        <f t="shared" si="26"/>
        <v>0.00</v>
      </c>
      <c r="G1139" s="327">
        <v>1145</v>
      </c>
      <c r="H1139"/>
      <c r="I1139" s="400"/>
      <c r="J1139" s="400"/>
    </row>
    <row r="1140" spans="1:10" s="415" customFormat="1">
      <c r="A1140" s="327"/>
      <c r="B1140" s="327" t="s">
        <v>7057</v>
      </c>
      <c r="C1140" s="327" t="s">
        <v>7582</v>
      </c>
      <c r="D1140" s="327" t="s">
        <v>7059</v>
      </c>
      <c r="E1140" s="327"/>
      <c r="F1140" s="400" t="str">
        <f t="shared" si="26"/>
        <v/>
      </c>
      <c r="G1140" s="327">
        <v>1146</v>
      </c>
      <c r="H1140"/>
      <c r="I1140" s="400"/>
      <c r="J1140" s="400"/>
    </row>
    <row r="1141" spans="1:10">
      <c r="A1141" s="327"/>
      <c r="B1141" s="327" t="s">
        <v>7057</v>
      </c>
      <c r="C1141" s="327" t="s">
        <v>7583</v>
      </c>
      <c r="D1141" s="327" t="s">
        <v>7059</v>
      </c>
      <c r="E1141" s="327"/>
      <c r="F1141" s="400" t="str">
        <f t="shared" si="26"/>
        <v/>
      </c>
      <c r="G1141" s="327">
        <v>1147</v>
      </c>
    </row>
    <row r="1142" spans="1:10">
      <c r="A1142" s="418" t="e">
        <f>ROUND(#REF!,2)</f>
        <v>#REF!</v>
      </c>
      <c r="B1142" s="327" t="s">
        <v>130</v>
      </c>
      <c r="C1142" s="327" t="s">
        <v>7583</v>
      </c>
      <c r="D1142" s="327" t="s">
        <v>7161</v>
      </c>
      <c r="E1142" s="401" t="s">
        <v>511</v>
      </c>
      <c r="F1142" s="400" t="str">
        <f t="shared" si="26"/>
        <v>0.00</v>
      </c>
      <c r="G1142" s="327">
        <v>1148</v>
      </c>
    </row>
    <row r="1143" spans="1:10">
      <c r="A1143" s="418" t="e">
        <f>ROUND(#REF!,2)</f>
        <v>#REF!</v>
      </c>
      <c r="B1143" s="327" t="s">
        <v>130</v>
      </c>
      <c r="C1143" s="327" t="s">
        <v>7583</v>
      </c>
      <c r="D1143" s="327" t="s">
        <v>7162</v>
      </c>
      <c r="E1143" s="401" t="s">
        <v>511</v>
      </c>
      <c r="F1143" s="400" t="str">
        <f t="shared" si="26"/>
        <v>0.00</v>
      </c>
      <c r="G1143" s="327">
        <v>1149</v>
      </c>
    </row>
    <row r="1144" spans="1:10">
      <c r="A1144" s="418" t="e">
        <f>ROUND(#REF!,2)</f>
        <v>#REF!</v>
      </c>
      <c r="B1144" s="327" t="s">
        <v>130</v>
      </c>
      <c r="C1144" s="327" t="s">
        <v>7583</v>
      </c>
      <c r="D1144" s="327" t="s">
        <v>7163</v>
      </c>
      <c r="E1144" s="401" t="s">
        <v>511</v>
      </c>
      <c r="F1144" s="400" t="str">
        <f t="shared" si="26"/>
        <v>0.00</v>
      </c>
      <c r="G1144" s="327">
        <v>1150</v>
      </c>
    </row>
    <row r="1145" spans="1:10">
      <c r="A1145" s="327"/>
      <c r="B1145" s="327" t="s">
        <v>7057</v>
      </c>
      <c r="C1145" s="327" t="s">
        <v>7584</v>
      </c>
      <c r="D1145" s="327" t="s">
        <v>7059</v>
      </c>
      <c r="E1145" s="327"/>
      <c r="F1145" s="400" t="str">
        <f t="shared" si="26"/>
        <v/>
      </c>
      <c r="G1145" s="327">
        <v>1151</v>
      </c>
    </row>
    <row r="1146" spans="1:10">
      <c r="A1146" s="327"/>
      <c r="B1146" s="327" t="s">
        <v>7057</v>
      </c>
      <c r="C1146" s="327" t="s">
        <v>7585</v>
      </c>
      <c r="D1146" s="327" t="s">
        <v>7059</v>
      </c>
      <c r="E1146" s="327"/>
      <c r="F1146" s="400" t="str">
        <f t="shared" si="26"/>
        <v/>
      </c>
      <c r="G1146" s="327">
        <v>1152</v>
      </c>
    </row>
    <row r="1147" spans="1:10">
      <c r="A1147" s="418" t="e">
        <f>ROUND(#REF!,2)</f>
        <v>#REF!</v>
      </c>
      <c r="B1147" s="327" t="s">
        <v>130</v>
      </c>
      <c r="C1147" s="327" t="s">
        <v>7585</v>
      </c>
      <c r="D1147" s="327" t="s">
        <v>7161</v>
      </c>
      <c r="E1147" s="401" t="s">
        <v>7367</v>
      </c>
      <c r="F1147" s="400" t="str">
        <f t="shared" si="26"/>
        <v>0.00</v>
      </c>
      <c r="G1147" s="327">
        <v>1153</v>
      </c>
    </row>
    <row r="1148" spans="1:10">
      <c r="A1148" s="418" t="e">
        <f>ROUND(#REF!,2)</f>
        <v>#REF!</v>
      </c>
      <c r="B1148" s="327" t="s">
        <v>130</v>
      </c>
      <c r="C1148" s="327" t="s">
        <v>7585</v>
      </c>
      <c r="D1148" s="327" t="s">
        <v>7162</v>
      </c>
      <c r="E1148" s="401" t="s">
        <v>7367</v>
      </c>
      <c r="F1148" s="400" t="str">
        <f t="shared" si="26"/>
        <v>0.00</v>
      </c>
      <c r="G1148" s="327">
        <v>1154</v>
      </c>
    </row>
    <row r="1149" spans="1:10">
      <c r="A1149" s="418" t="e">
        <f>ROUND(#REF!,2)</f>
        <v>#REF!</v>
      </c>
      <c r="B1149" s="327" t="s">
        <v>130</v>
      </c>
      <c r="C1149" s="327" t="s">
        <v>7585</v>
      </c>
      <c r="D1149" s="327" t="s">
        <v>7163</v>
      </c>
      <c r="E1149" s="401" t="s">
        <v>7367</v>
      </c>
      <c r="F1149" s="400" t="str">
        <f t="shared" si="26"/>
        <v>0.00</v>
      </c>
      <c r="G1149" s="327">
        <v>1155</v>
      </c>
    </row>
    <row r="1150" spans="1:10">
      <c r="A1150" s="327"/>
      <c r="B1150" s="327" t="s">
        <v>7057</v>
      </c>
      <c r="C1150" s="327" t="s">
        <v>7586</v>
      </c>
      <c r="D1150" s="327" t="s">
        <v>7059</v>
      </c>
      <c r="E1150" s="327"/>
      <c r="F1150" s="400" t="str">
        <f t="shared" si="26"/>
        <v/>
      </c>
      <c r="G1150" s="327">
        <v>1156</v>
      </c>
    </row>
    <row r="1151" spans="1:10">
      <c r="A1151" s="327"/>
      <c r="B1151" s="327" t="s">
        <v>7057</v>
      </c>
      <c r="C1151" s="327" t="s">
        <v>7587</v>
      </c>
      <c r="D1151" s="327" t="s">
        <v>7059</v>
      </c>
      <c r="E1151" s="327"/>
      <c r="F1151" s="400" t="str">
        <f t="shared" si="26"/>
        <v/>
      </c>
      <c r="G1151" s="327">
        <v>1157</v>
      </c>
    </row>
    <row r="1152" spans="1:10" ht="15.75" thickBot="1">
      <c r="A1152" s="413"/>
      <c r="B1152" s="413" t="s">
        <v>7057</v>
      </c>
      <c r="C1152" s="413" t="s">
        <v>7588</v>
      </c>
      <c r="D1152" s="413" t="s">
        <v>7059</v>
      </c>
      <c r="E1152" s="413"/>
      <c r="F1152" s="400" t="str">
        <f t="shared" si="26"/>
        <v/>
      </c>
      <c r="G1152" s="327">
        <v>1158</v>
      </c>
    </row>
    <row r="1153" spans="1:10">
      <c r="A1153" s="327"/>
      <c r="B1153" s="327" t="s">
        <v>7057</v>
      </c>
      <c r="C1153" s="327" t="s">
        <v>7589</v>
      </c>
      <c r="D1153" s="327" t="s">
        <v>7059</v>
      </c>
      <c r="E1153" s="327"/>
      <c r="F1153" s="400" t="str">
        <f t="shared" si="26"/>
        <v/>
      </c>
      <c r="G1153" s="327">
        <v>1159</v>
      </c>
      <c r="I1153" s="432" t="s">
        <v>8657</v>
      </c>
    </row>
    <row r="1154" spans="1:10">
      <c r="A1154" s="327"/>
      <c r="B1154" s="327" t="s">
        <v>7057</v>
      </c>
      <c r="C1154" s="327" t="s">
        <v>7578</v>
      </c>
      <c r="D1154" s="327" t="s">
        <v>7059</v>
      </c>
      <c r="E1154" s="327"/>
      <c r="F1154" s="400" t="str">
        <f t="shared" ref="F1154:F1233" si="27">IFERROR(IF(B1154="Parent","",IF(B1154="Data",TEXT(A1154,"rrrr-mm-dd"),IF(B1154="kwota",IFERROR(REPLACE(A1154,SEARCH(",",A1154),1,"."),A1154),IF(A1154="","",IF(A1154="",IF(AND(B1154="Kwota",E1154&lt;&gt;0),A1154,""),A1154))))),"0.00")</f>
        <v/>
      </c>
      <c r="G1154" s="327">
        <v>1160</v>
      </c>
    </row>
    <row r="1155" spans="1:10">
      <c r="A1155" s="420" t="e">
        <f>ROUND(#REF!,2)</f>
        <v>#REF!</v>
      </c>
      <c r="B1155" s="327" t="s">
        <v>130</v>
      </c>
      <c r="C1155" s="327" t="s">
        <v>7578</v>
      </c>
      <c r="D1155" s="327" t="s">
        <v>7161</v>
      </c>
      <c r="E1155" s="401" t="s">
        <v>7590</v>
      </c>
      <c r="F1155" s="400" t="str">
        <f t="shared" si="27"/>
        <v>0.00</v>
      </c>
      <c r="G1155" s="327">
        <v>1161</v>
      </c>
    </row>
    <row r="1156" spans="1:10">
      <c r="A1156" s="420" t="e">
        <f>ROUND(#REF!,2)</f>
        <v>#REF!</v>
      </c>
      <c r="B1156" s="327" t="s">
        <v>130</v>
      </c>
      <c r="C1156" s="327" t="s">
        <v>7578</v>
      </c>
      <c r="D1156" s="327" t="s">
        <v>7162</v>
      </c>
      <c r="E1156" s="401" t="s">
        <v>7590</v>
      </c>
      <c r="F1156" s="400" t="str">
        <f t="shared" si="27"/>
        <v>0.00</v>
      </c>
      <c r="G1156" s="327">
        <v>1162</v>
      </c>
    </row>
    <row r="1157" spans="1:10" s="415" customFormat="1">
      <c r="A1157" s="420" t="e">
        <f>ROUND(#REF!,2)</f>
        <v>#REF!</v>
      </c>
      <c r="B1157" s="327" t="s">
        <v>130</v>
      </c>
      <c r="C1157" s="327" t="s">
        <v>7578</v>
      </c>
      <c r="D1157" s="327" t="s">
        <v>7163</v>
      </c>
      <c r="E1157" s="401" t="s">
        <v>7590</v>
      </c>
      <c r="F1157" s="400" t="str">
        <f t="shared" si="27"/>
        <v>0.00</v>
      </c>
      <c r="G1157" s="327">
        <v>1163</v>
      </c>
      <c r="H1157"/>
      <c r="I1157" s="400"/>
      <c r="J1157" s="400"/>
    </row>
    <row r="1158" spans="1:10" s="415" customFormat="1">
      <c r="A1158" s="327"/>
      <c r="B1158" s="327" t="s">
        <v>7057</v>
      </c>
      <c r="C1158" s="327" t="s">
        <v>7591</v>
      </c>
      <c r="D1158" s="327" t="s">
        <v>7059</v>
      </c>
      <c r="E1158" s="327"/>
      <c r="F1158" s="400" t="str">
        <f t="shared" si="27"/>
        <v/>
      </c>
      <c r="G1158" s="327">
        <v>1164</v>
      </c>
      <c r="H1158"/>
      <c r="I1158" s="400"/>
      <c r="J1158" s="400"/>
    </row>
    <row r="1159" spans="1:10" s="415" customFormat="1">
      <c r="A1159" s="420" t="e">
        <f>ROUND(#REF!,2)</f>
        <v>#REF!</v>
      </c>
      <c r="B1159" s="327" t="s">
        <v>130</v>
      </c>
      <c r="C1159" s="327" t="s">
        <v>7591</v>
      </c>
      <c r="D1159" s="327" t="s">
        <v>7161</v>
      </c>
      <c r="E1159" s="401" t="s">
        <v>7592</v>
      </c>
      <c r="F1159" s="400" t="str">
        <f t="shared" si="27"/>
        <v>0.00</v>
      </c>
      <c r="G1159" s="327">
        <v>1165</v>
      </c>
      <c r="H1159"/>
      <c r="I1159" s="400"/>
      <c r="J1159" s="400"/>
    </row>
    <row r="1160" spans="1:10" s="415" customFormat="1">
      <c r="A1160" s="420" t="e">
        <f>ROUND(#REF!,2)</f>
        <v>#REF!</v>
      </c>
      <c r="B1160" s="327" t="s">
        <v>130</v>
      </c>
      <c r="C1160" s="327" t="s">
        <v>7591</v>
      </c>
      <c r="D1160" s="327" t="s">
        <v>7162</v>
      </c>
      <c r="E1160" s="401" t="s">
        <v>7592</v>
      </c>
      <c r="F1160" s="400" t="str">
        <f t="shared" si="27"/>
        <v>0.00</v>
      </c>
      <c r="G1160" s="327">
        <v>1166</v>
      </c>
      <c r="H1160"/>
      <c r="I1160" s="400"/>
      <c r="J1160" s="400"/>
    </row>
    <row r="1161" spans="1:10" s="415" customFormat="1">
      <c r="A1161" s="420" t="e">
        <f>ROUND(#REF!,2)</f>
        <v>#REF!</v>
      </c>
      <c r="B1161" s="327" t="s">
        <v>130</v>
      </c>
      <c r="C1161" s="327" t="s">
        <v>7591</v>
      </c>
      <c r="D1161" s="327" t="s">
        <v>7163</v>
      </c>
      <c r="E1161" s="401" t="s">
        <v>7592</v>
      </c>
      <c r="F1161" s="400" t="str">
        <f t="shared" si="27"/>
        <v>0.00</v>
      </c>
      <c r="G1161" s="327">
        <v>1167</v>
      </c>
      <c r="H1161"/>
      <c r="I1161" s="400"/>
      <c r="J1161" s="400"/>
    </row>
    <row r="1162" spans="1:10" s="415" customFormat="1">
      <c r="A1162" s="327"/>
      <c r="B1162" s="327" t="s">
        <v>7057</v>
      </c>
      <c r="C1162" s="327" t="s">
        <v>7593</v>
      </c>
      <c r="D1162" s="327" t="s">
        <v>7059</v>
      </c>
      <c r="E1162" s="327"/>
      <c r="F1162" s="400" t="str">
        <f t="shared" si="27"/>
        <v/>
      </c>
      <c r="G1162" s="327">
        <v>1168</v>
      </c>
      <c r="H1162"/>
      <c r="I1162" s="400"/>
      <c r="J1162" s="400"/>
    </row>
    <row r="1163" spans="1:10" s="415" customFormat="1">
      <c r="A1163" s="327"/>
      <c r="B1163" s="327" t="s">
        <v>7057</v>
      </c>
      <c r="C1163" s="327" t="s">
        <v>7594</v>
      </c>
      <c r="D1163" s="327" t="s">
        <v>7059</v>
      </c>
      <c r="E1163" s="327"/>
      <c r="F1163" s="400" t="str">
        <f t="shared" si="27"/>
        <v/>
      </c>
      <c r="G1163" s="327">
        <v>1169</v>
      </c>
      <c r="H1163"/>
      <c r="I1163" s="400"/>
      <c r="J1163" s="400"/>
    </row>
    <row r="1164" spans="1:10" s="415" customFormat="1">
      <c r="A1164" s="420" t="e">
        <f>ROUND(#REF!,2)</f>
        <v>#REF!</v>
      </c>
      <c r="B1164" s="327" t="s">
        <v>130</v>
      </c>
      <c r="C1164" s="327" t="s">
        <v>7594</v>
      </c>
      <c r="D1164" s="327" t="s">
        <v>7161</v>
      </c>
      <c r="E1164" s="401" t="s">
        <v>7595</v>
      </c>
      <c r="F1164" s="400" t="str">
        <f t="shared" si="27"/>
        <v>0.00</v>
      </c>
      <c r="G1164" s="327">
        <v>1170</v>
      </c>
      <c r="H1164"/>
      <c r="I1164" s="400"/>
      <c r="J1164" s="400"/>
    </row>
    <row r="1165" spans="1:10" s="415" customFormat="1">
      <c r="A1165" s="420" t="e">
        <f>ROUND(#REF!,2)</f>
        <v>#REF!</v>
      </c>
      <c r="B1165" s="327" t="s">
        <v>130</v>
      </c>
      <c r="C1165" s="327" t="s">
        <v>7594</v>
      </c>
      <c r="D1165" s="327" t="s">
        <v>7162</v>
      </c>
      <c r="E1165" s="401" t="s">
        <v>7595</v>
      </c>
      <c r="F1165" s="400" t="str">
        <f t="shared" si="27"/>
        <v>0.00</v>
      </c>
      <c r="G1165" s="327">
        <v>1171</v>
      </c>
      <c r="H1165"/>
      <c r="I1165" s="400"/>
      <c r="J1165" s="400"/>
    </row>
    <row r="1166" spans="1:10" s="415" customFormat="1">
      <c r="A1166" s="420" t="e">
        <f>ROUND(#REF!,2)</f>
        <v>#REF!</v>
      </c>
      <c r="B1166" s="327" t="s">
        <v>130</v>
      </c>
      <c r="C1166" s="327" t="s">
        <v>7594</v>
      </c>
      <c r="D1166" s="327" t="s">
        <v>7163</v>
      </c>
      <c r="E1166" s="401" t="s">
        <v>7595</v>
      </c>
      <c r="F1166" s="400" t="str">
        <f t="shared" si="27"/>
        <v>0.00</v>
      </c>
      <c r="G1166" s="327">
        <v>1172</v>
      </c>
      <c r="H1166"/>
      <c r="I1166" s="400"/>
      <c r="J1166" s="400"/>
    </row>
    <row r="1167" spans="1:10" s="415" customFormat="1">
      <c r="A1167" s="327"/>
      <c r="B1167" s="327" t="s">
        <v>7057</v>
      </c>
      <c r="C1167" s="327" t="s">
        <v>7596</v>
      </c>
      <c r="D1167" s="327" t="s">
        <v>7059</v>
      </c>
      <c r="E1167" s="327"/>
      <c r="F1167" s="400" t="str">
        <f t="shared" si="27"/>
        <v/>
      </c>
      <c r="G1167" s="327">
        <v>1173</v>
      </c>
      <c r="H1167"/>
      <c r="I1167" s="400"/>
      <c r="J1167" s="400"/>
    </row>
    <row r="1168" spans="1:10" s="415" customFormat="1">
      <c r="A1168" s="327"/>
      <c r="B1168" s="327" t="s">
        <v>7057</v>
      </c>
      <c r="C1168" s="327" t="s">
        <v>7580</v>
      </c>
      <c r="D1168" s="327" t="s">
        <v>7059</v>
      </c>
      <c r="E1168" s="327"/>
      <c r="F1168" s="400" t="str">
        <f t="shared" si="27"/>
        <v/>
      </c>
      <c r="G1168" s="327">
        <v>1174</v>
      </c>
      <c r="H1168"/>
      <c r="I1168" s="400"/>
      <c r="J1168" s="400"/>
    </row>
    <row r="1169" spans="1:10" s="415" customFormat="1">
      <c r="A1169" s="327"/>
      <c r="B1169" s="327" t="s">
        <v>7057</v>
      </c>
      <c r="C1169" s="327" t="s">
        <v>7597</v>
      </c>
      <c r="D1169" s="327" t="s">
        <v>7059</v>
      </c>
      <c r="E1169" s="327"/>
      <c r="F1169" s="400" t="str">
        <f t="shared" si="27"/>
        <v/>
      </c>
      <c r="G1169" s="327">
        <v>1175</v>
      </c>
      <c r="H1169"/>
      <c r="I1169" s="400"/>
      <c r="J1169" s="400"/>
    </row>
    <row r="1170" spans="1:10" s="415" customFormat="1">
      <c r="A1170" s="420" t="e">
        <f>ROUND(#REF!,2)</f>
        <v>#REF!</v>
      </c>
      <c r="B1170" s="327" t="s">
        <v>130</v>
      </c>
      <c r="C1170" s="327" t="s">
        <v>7597</v>
      </c>
      <c r="D1170" s="327" t="s">
        <v>7161</v>
      </c>
      <c r="E1170" s="401" t="s">
        <v>7598</v>
      </c>
      <c r="F1170" s="400" t="str">
        <f t="shared" si="27"/>
        <v>0.00</v>
      </c>
      <c r="G1170" s="327">
        <v>1176</v>
      </c>
      <c r="H1170"/>
      <c r="I1170" s="400"/>
      <c r="J1170" s="400"/>
    </row>
    <row r="1171" spans="1:10" s="415" customFormat="1">
      <c r="A1171" s="420" t="e">
        <f>ROUND(#REF!,2)</f>
        <v>#REF!</v>
      </c>
      <c r="B1171" s="327" t="s">
        <v>130</v>
      </c>
      <c r="C1171" s="327" t="s">
        <v>7597</v>
      </c>
      <c r="D1171" s="327" t="s">
        <v>7162</v>
      </c>
      <c r="E1171" s="401" t="s">
        <v>7598</v>
      </c>
      <c r="F1171" s="400" t="str">
        <f t="shared" si="27"/>
        <v>0.00</v>
      </c>
      <c r="G1171" s="327">
        <v>1177</v>
      </c>
      <c r="H1171"/>
      <c r="I1171" s="400"/>
      <c r="J1171" s="400"/>
    </row>
    <row r="1172" spans="1:10" s="415" customFormat="1">
      <c r="A1172" s="420" t="e">
        <f>ROUND(#REF!,2)</f>
        <v>#REF!</v>
      </c>
      <c r="B1172" s="327" t="s">
        <v>130</v>
      </c>
      <c r="C1172" s="327" t="s">
        <v>7597</v>
      </c>
      <c r="D1172" s="327" t="s">
        <v>7163</v>
      </c>
      <c r="E1172" s="401" t="s">
        <v>7598</v>
      </c>
      <c r="F1172" s="400" t="str">
        <f t="shared" si="27"/>
        <v>0.00</v>
      </c>
      <c r="G1172" s="327">
        <v>1178</v>
      </c>
      <c r="H1172"/>
      <c r="I1172" s="400"/>
      <c r="J1172" s="400"/>
    </row>
    <row r="1173" spans="1:10" s="415" customFormat="1">
      <c r="A1173" s="327"/>
      <c r="B1173" s="327" t="s">
        <v>7057</v>
      </c>
      <c r="C1173" s="327" t="s">
        <v>7599</v>
      </c>
      <c r="D1173" s="327" t="s">
        <v>7059</v>
      </c>
      <c r="E1173" s="327"/>
      <c r="F1173" s="400" t="str">
        <f t="shared" si="27"/>
        <v/>
      </c>
      <c r="G1173" s="327">
        <v>1179</v>
      </c>
      <c r="H1173"/>
      <c r="I1173" s="400"/>
      <c r="J1173" s="400"/>
    </row>
    <row r="1174" spans="1:10" s="415" customFormat="1">
      <c r="A1174" s="420" t="e">
        <f>ROUND(#REF!,2)</f>
        <v>#REF!</v>
      </c>
      <c r="B1174" s="327" t="s">
        <v>130</v>
      </c>
      <c r="C1174" s="327" t="s">
        <v>7599</v>
      </c>
      <c r="D1174" s="327" t="s">
        <v>7161</v>
      </c>
      <c r="E1174" s="401" t="s">
        <v>7600</v>
      </c>
      <c r="F1174" s="400" t="str">
        <f t="shared" si="27"/>
        <v>0.00</v>
      </c>
      <c r="G1174" s="327">
        <v>1180</v>
      </c>
      <c r="H1174"/>
      <c r="I1174" s="400"/>
      <c r="J1174" s="400"/>
    </row>
    <row r="1175" spans="1:10" s="415" customFormat="1">
      <c r="A1175" s="420" t="e">
        <f>ROUND(#REF!,2)</f>
        <v>#REF!</v>
      </c>
      <c r="B1175" s="327" t="s">
        <v>130</v>
      </c>
      <c r="C1175" s="327" t="s">
        <v>7599</v>
      </c>
      <c r="D1175" s="327" t="s">
        <v>7162</v>
      </c>
      <c r="E1175" s="401" t="s">
        <v>7600</v>
      </c>
      <c r="F1175" s="400" t="str">
        <f t="shared" si="27"/>
        <v>0.00</v>
      </c>
      <c r="G1175" s="327">
        <v>1181</v>
      </c>
      <c r="H1175"/>
      <c r="I1175" s="400"/>
      <c r="J1175" s="400"/>
    </row>
    <row r="1176" spans="1:10" s="415" customFormat="1">
      <c r="A1176" s="420" t="e">
        <f>ROUND(#REF!,2)</f>
        <v>#REF!</v>
      </c>
      <c r="B1176" s="327" t="s">
        <v>130</v>
      </c>
      <c r="C1176" s="327" t="s">
        <v>7599</v>
      </c>
      <c r="D1176" s="327" t="s">
        <v>7163</v>
      </c>
      <c r="E1176" s="401" t="s">
        <v>7600</v>
      </c>
      <c r="F1176" s="400" t="str">
        <f t="shared" si="27"/>
        <v>0.00</v>
      </c>
      <c r="G1176" s="327">
        <v>1182</v>
      </c>
      <c r="H1176"/>
      <c r="I1176" s="400"/>
      <c r="J1176" s="400"/>
    </row>
    <row r="1177" spans="1:10" s="415" customFormat="1">
      <c r="A1177" s="327"/>
      <c r="B1177" s="327" t="s">
        <v>7057</v>
      </c>
      <c r="C1177" s="327" t="s">
        <v>7601</v>
      </c>
      <c r="D1177" s="327" t="s">
        <v>7059</v>
      </c>
      <c r="E1177" s="327"/>
      <c r="F1177" s="400" t="str">
        <f t="shared" si="27"/>
        <v/>
      </c>
      <c r="G1177" s="327">
        <v>1183</v>
      </c>
      <c r="H1177"/>
      <c r="I1177" s="400"/>
      <c r="J1177" s="400"/>
    </row>
    <row r="1178" spans="1:10" s="415" customFormat="1">
      <c r="A1178" s="420" t="e">
        <f>ROUND(#REF!,2)</f>
        <v>#REF!</v>
      </c>
      <c r="B1178" s="327" t="s">
        <v>130</v>
      </c>
      <c r="C1178" s="327" t="s">
        <v>7601</v>
      </c>
      <c r="D1178" s="327" t="s">
        <v>7161</v>
      </c>
      <c r="E1178" s="401" t="s">
        <v>7602</v>
      </c>
      <c r="F1178" s="400" t="str">
        <f t="shared" si="27"/>
        <v>0.00</v>
      </c>
      <c r="G1178" s="327">
        <v>1184</v>
      </c>
      <c r="H1178"/>
      <c r="I1178" s="400"/>
      <c r="J1178" s="400"/>
    </row>
    <row r="1179" spans="1:10" s="415" customFormat="1">
      <c r="A1179" s="420" t="e">
        <f>ROUND(#REF!,2)</f>
        <v>#REF!</v>
      </c>
      <c r="B1179" s="327" t="s">
        <v>130</v>
      </c>
      <c r="C1179" s="327" t="s">
        <v>7601</v>
      </c>
      <c r="D1179" s="327" t="s">
        <v>7162</v>
      </c>
      <c r="E1179" s="401" t="s">
        <v>7602</v>
      </c>
      <c r="F1179" s="400" t="str">
        <f t="shared" si="27"/>
        <v>0.00</v>
      </c>
      <c r="G1179" s="327">
        <v>1185</v>
      </c>
      <c r="H1179"/>
      <c r="I1179" s="400"/>
      <c r="J1179" s="400"/>
    </row>
    <row r="1180" spans="1:10" s="415" customFormat="1">
      <c r="A1180" s="420" t="e">
        <f>ROUND(#REF!,2)</f>
        <v>#REF!</v>
      </c>
      <c r="B1180" s="327" t="s">
        <v>130</v>
      </c>
      <c r="C1180" s="327" t="s">
        <v>7601</v>
      </c>
      <c r="D1180" s="327" t="s">
        <v>7163</v>
      </c>
      <c r="E1180" s="401" t="s">
        <v>7602</v>
      </c>
      <c r="F1180" s="400" t="str">
        <f t="shared" si="27"/>
        <v>0.00</v>
      </c>
      <c r="G1180" s="327">
        <v>1186</v>
      </c>
      <c r="H1180"/>
      <c r="I1180" s="400"/>
      <c r="J1180" s="400"/>
    </row>
    <row r="1181" spans="1:10" s="415" customFormat="1">
      <c r="A1181" s="327"/>
      <c r="B1181" s="327" t="s">
        <v>7057</v>
      </c>
      <c r="C1181" s="327" t="s">
        <v>7603</v>
      </c>
      <c r="D1181" s="327" t="s">
        <v>7059</v>
      </c>
      <c r="E1181" s="327"/>
      <c r="F1181" s="400" t="str">
        <f t="shared" si="27"/>
        <v/>
      </c>
      <c r="G1181" s="327">
        <v>1187</v>
      </c>
      <c r="H1181"/>
      <c r="I1181" s="400"/>
      <c r="J1181" s="400"/>
    </row>
    <row r="1182" spans="1:10" s="415" customFormat="1">
      <c r="A1182" s="420" t="e">
        <f>ROUND(#REF!,2)</f>
        <v>#REF!</v>
      </c>
      <c r="B1182" s="327" t="s">
        <v>130</v>
      </c>
      <c r="C1182" s="327" t="s">
        <v>7603</v>
      </c>
      <c r="D1182" s="327" t="s">
        <v>7161</v>
      </c>
      <c r="E1182" s="401" t="s">
        <v>7604</v>
      </c>
      <c r="F1182" s="400" t="str">
        <f t="shared" si="27"/>
        <v>0.00</v>
      </c>
      <c r="G1182" s="327">
        <v>1188</v>
      </c>
      <c r="H1182"/>
      <c r="I1182" s="400"/>
      <c r="J1182" s="400"/>
    </row>
    <row r="1183" spans="1:10" s="415" customFormat="1">
      <c r="A1183" s="420" t="e">
        <f>ROUND(#REF!,2)</f>
        <v>#REF!</v>
      </c>
      <c r="B1183" s="327" t="s">
        <v>130</v>
      </c>
      <c r="C1183" s="327" t="s">
        <v>7603</v>
      </c>
      <c r="D1183" s="327" t="s">
        <v>7162</v>
      </c>
      <c r="E1183" s="401" t="s">
        <v>7604</v>
      </c>
      <c r="F1183" s="400" t="str">
        <f t="shared" si="27"/>
        <v>0.00</v>
      </c>
      <c r="G1183" s="327">
        <v>1189</v>
      </c>
      <c r="H1183"/>
      <c r="I1183" s="400"/>
      <c r="J1183" s="400"/>
    </row>
    <row r="1184" spans="1:10" s="415" customFormat="1">
      <c r="A1184" s="420" t="e">
        <f>ROUND(#REF!,2)</f>
        <v>#REF!</v>
      </c>
      <c r="B1184" s="327" t="s">
        <v>130</v>
      </c>
      <c r="C1184" s="327" t="s">
        <v>7603</v>
      </c>
      <c r="D1184" s="327" t="s">
        <v>7163</v>
      </c>
      <c r="E1184" s="401" t="s">
        <v>7604</v>
      </c>
      <c r="F1184" s="400" t="str">
        <f t="shared" si="27"/>
        <v>0.00</v>
      </c>
      <c r="G1184" s="327">
        <v>1190</v>
      </c>
      <c r="H1184"/>
      <c r="I1184" s="400"/>
      <c r="J1184" s="400"/>
    </row>
    <row r="1185" spans="1:10" s="415" customFormat="1">
      <c r="A1185" s="417"/>
      <c r="B1185" s="327" t="s">
        <v>7057</v>
      </c>
      <c r="C1185" s="327" t="s">
        <v>7605</v>
      </c>
      <c r="D1185" s="327" t="s">
        <v>7059</v>
      </c>
      <c r="E1185" s="327"/>
      <c r="F1185" s="400" t="str">
        <f t="shared" si="27"/>
        <v/>
      </c>
      <c r="G1185" s="327">
        <v>1191</v>
      </c>
      <c r="H1185"/>
      <c r="I1185" s="400"/>
      <c r="J1185" s="400"/>
    </row>
    <row r="1186" spans="1:10" s="415" customFormat="1">
      <c r="A1186" s="420" t="e">
        <f>ROUND(#REF!,2)</f>
        <v>#REF!</v>
      </c>
      <c r="B1186" s="327" t="s">
        <v>130</v>
      </c>
      <c r="C1186" s="327" t="s">
        <v>7605</v>
      </c>
      <c r="D1186" s="327" t="s">
        <v>7161</v>
      </c>
      <c r="E1186" s="421" t="s">
        <v>770</v>
      </c>
      <c r="F1186" s="400" t="str">
        <f t="shared" si="27"/>
        <v>0.00</v>
      </c>
      <c r="G1186" s="327">
        <v>1192</v>
      </c>
      <c r="H1186"/>
      <c r="I1186" s="400"/>
      <c r="J1186" s="400"/>
    </row>
    <row r="1187" spans="1:10" s="415" customFormat="1">
      <c r="A1187" s="420" t="e">
        <f>ROUND(#REF!,2)</f>
        <v>#REF!</v>
      </c>
      <c r="B1187" s="327" t="s">
        <v>130</v>
      </c>
      <c r="C1187" s="327" t="s">
        <v>7605</v>
      </c>
      <c r="D1187" s="327" t="s">
        <v>7162</v>
      </c>
      <c r="E1187" s="401" t="s">
        <v>770</v>
      </c>
      <c r="F1187" s="400" t="str">
        <f t="shared" si="27"/>
        <v>0.00</v>
      </c>
      <c r="G1187" s="327">
        <v>1193</v>
      </c>
      <c r="H1187"/>
      <c r="I1187" s="400"/>
      <c r="J1187" s="400"/>
    </row>
    <row r="1188" spans="1:10" s="415" customFormat="1">
      <c r="A1188" s="420" t="e">
        <f>ROUND(#REF!,2)</f>
        <v>#REF!</v>
      </c>
      <c r="B1188" s="327" t="s">
        <v>130</v>
      </c>
      <c r="C1188" s="327" t="s">
        <v>7605</v>
      </c>
      <c r="D1188" s="327" t="s">
        <v>7163</v>
      </c>
      <c r="E1188" s="401" t="s">
        <v>770</v>
      </c>
      <c r="F1188" s="400" t="str">
        <f t="shared" si="27"/>
        <v>0.00</v>
      </c>
      <c r="G1188" s="327">
        <v>1194</v>
      </c>
      <c r="H1188"/>
      <c r="I1188" s="400"/>
      <c r="J1188" s="400"/>
    </row>
    <row r="1189" spans="1:10" s="415" customFormat="1">
      <c r="A1189" s="327"/>
      <c r="B1189" s="327" t="s">
        <v>7057</v>
      </c>
      <c r="C1189" s="327" t="s">
        <v>7606</v>
      </c>
      <c r="D1189" s="327" t="s">
        <v>7059</v>
      </c>
      <c r="E1189" s="327"/>
      <c r="F1189" s="400" t="str">
        <f t="shared" si="27"/>
        <v/>
      </c>
      <c r="G1189" s="327">
        <v>1195</v>
      </c>
      <c r="H1189"/>
      <c r="I1189" s="400"/>
      <c r="J1189" s="400"/>
    </row>
    <row r="1190" spans="1:10" s="415" customFormat="1">
      <c r="A1190" s="435"/>
      <c r="B1190" s="435" t="s">
        <v>7057</v>
      </c>
      <c r="C1190" s="273" t="s">
        <v>8662</v>
      </c>
      <c r="D1190" s="435"/>
      <c r="E1190" s="435"/>
      <c r="F1190" s="436" t="str">
        <f t="shared" si="27"/>
        <v/>
      </c>
      <c r="G1190" s="327">
        <v>1196</v>
      </c>
      <c r="H1190"/>
      <c r="I1190" s="400"/>
      <c r="J1190" s="400"/>
    </row>
    <row r="1191" spans="1:10" s="415" customFormat="1">
      <c r="A1191" s="435"/>
      <c r="B1191" s="435" t="s">
        <v>7067</v>
      </c>
      <c r="C1191" s="273" t="s">
        <v>8662</v>
      </c>
      <c r="D1191" s="273" t="s">
        <v>7154</v>
      </c>
      <c r="E1191" s="438" t="e">
        <f>IF(#REF!&lt;&gt;"",#REF!,"")</f>
        <v>#REF!</v>
      </c>
      <c r="F1191" s="436" t="e">
        <f>IF(E1191&lt;&gt;"","– "&amp;E1191,"")</f>
        <v>#REF!</v>
      </c>
      <c r="G1191" s="327">
        <v>1197</v>
      </c>
      <c r="H1191"/>
      <c r="I1191" s="400"/>
      <c r="J1191" s="400"/>
    </row>
    <row r="1192" spans="1:10" s="415" customFormat="1">
      <c r="A1192" s="435"/>
      <c r="B1192" s="435" t="s">
        <v>7057</v>
      </c>
      <c r="C1192" s="273" t="s">
        <v>8658</v>
      </c>
      <c r="D1192" s="435" t="s">
        <v>7059</v>
      </c>
      <c r="E1192" s="435"/>
      <c r="F1192" s="436" t="str">
        <f t="shared" ref="F1192" si="28">IFERROR(IF(B1192="Parent","",IF(B1192="Data",TEXT(A1192,"rrrr-mm-dd"),IF(B1192="kwota",IFERROR(REPLACE(A1192,SEARCH(",",A1192),1,"."),A1192),IF(A1192="","",IF(A1192="",IF(AND(B1192="Kwota",E1192&lt;&gt;0),A1192,""),A1192))))),"0.00")</f>
        <v/>
      </c>
      <c r="G1192" s="327">
        <v>1198</v>
      </c>
      <c r="H1192"/>
      <c r="I1192" s="400"/>
      <c r="J1192" s="400"/>
    </row>
    <row r="1193" spans="1:10" s="415" customFormat="1">
      <c r="A1193" s="437" t="e">
        <f>ROUND(#REF!,2)</f>
        <v>#REF!</v>
      </c>
      <c r="B1193" s="435" t="s">
        <v>130</v>
      </c>
      <c r="C1193" s="273" t="s">
        <v>8658</v>
      </c>
      <c r="D1193" s="435" t="s">
        <v>7161</v>
      </c>
      <c r="E1193" s="438" t="e">
        <f>IF(#REF!&lt;&gt;"",#REF!,"")</f>
        <v>#REF!</v>
      </c>
      <c r="F1193" s="436" t="e">
        <f>IF(E1193&lt;&gt;"",IFERROR(IF(B1193="Parent","",IF(B1193="Data",TEXT(A1193,"rrrr-mm-dd"),IF(B1193="kwota",IFERROR(REPLACE(A1193,SEARCH(",",A1193),1,"."),A1193),IF(A1193="","",IF(A1193="",IF(AND(B1193="Kwota",E1193&lt;&gt;0),A1193,""),A1193))))),"0.00"),"")</f>
        <v>#REF!</v>
      </c>
      <c r="G1193" s="327">
        <v>1199</v>
      </c>
      <c r="H1193"/>
      <c r="I1193" s="400"/>
      <c r="J1193" s="400"/>
    </row>
    <row r="1194" spans="1:10" s="415" customFormat="1">
      <c r="A1194" s="437" t="e">
        <f>ROUND(#REF!,2)</f>
        <v>#REF!</v>
      </c>
      <c r="B1194" s="435" t="s">
        <v>130</v>
      </c>
      <c r="C1194" s="273" t="s">
        <v>8658</v>
      </c>
      <c r="D1194" s="435" t="s">
        <v>7162</v>
      </c>
      <c r="E1194" s="438" t="e">
        <f>IF(#REF!&lt;&gt;"",#REF!,"")</f>
        <v>#REF!</v>
      </c>
      <c r="F1194" s="436" t="e">
        <f t="shared" ref="F1194:F1195" si="29">IF(E1194&lt;&gt;"",IFERROR(IF(B1194="Parent","",IF(B1194="Data",TEXT(A1194,"rrrr-mm-dd"),IF(B1194="kwota",IFERROR(REPLACE(A1194,SEARCH(",",A1194),1,"."),A1194),IF(A1194="","",IF(A1194="",IF(AND(B1194="Kwota",E1194&lt;&gt;0),A1194,""),A1194))))),"0.00"),"")</f>
        <v>#REF!</v>
      </c>
      <c r="G1194" s="327">
        <v>1200</v>
      </c>
      <c r="H1194"/>
      <c r="I1194" s="400"/>
      <c r="J1194" s="400"/>
    </row>
    <row r="1195" spans="1:10" s="415" customFormat="1">
      <c r="A1195" s="437" t="e">
        <f>ROUND(#REF!,2)</f>
        <v>#REF!</v>
      </c>
      <c r="B1195" s="435" t="s">
        <v>130</v>
      </c>
      <c r="C1195" s="273" t="s">
        <v>8658</v>
      </c>
      <c r="D1195" s="435" t="s">
        <v>7163</v>
      </c>
      <c r="E1195" s="438" t="e">
        <f>IF(#REF!&lt;&gt;"",#REF!,"")</f>
        <v>#REF!</v>
      </c>
      <c r="F1195" s="436" t="e">
        <f t="shared" si="29"/>
        <v>#REF!</v>
      </c>
      <c r="G1195" s="327">
        <v>1201</v>
      </c>
      <c r="H1195"/>
      <c r="I1195" s="400"/>
      <c r="J1195" s="400"/>
    </row>
    <row r="1196" spans="1:10" s="415" customFormat="1">
      <c r="A1196" s="435"/>
      <c r="B1196" s="435" t="s">
        <v>7057</v>
      </c>
      <c r="C1196" s="273" t="s">
        <v>8659</v>
      </c>
      <c r="D1196" s="435" t="s">
        <v>7059</v>
      </c>
      <c r="E1196" s="435"/>
      <c r="F1196" s="436" t="str">
        <f t="shared" ref="F1196" si="30">IFERROR(IF(B1196="Parent","",IF(B1196="Data",TEXT(A1196,"rrrr-mm-dd"),IF(B1196="kwota",IFERROR(REPLACE(A1196,SEARCH(",",A1196),1,"."),A1196),IF(A1196="","",IF(A1196="",IF(AND(B1196="Kwota",E1196&lt;&gt;0),A1196,""),A1196))))),"0.00")</f>
        <v/>
      </c>
      <c r="G1196" s="327">
        <v>1202</v>
      </c>
      <c r="H1196"/>
      <c r="I1196" s="400"/>
      <c r="J1196" s="400"/>
    </row>
    <row r="1197" spans="1:10" s="415" customFormat="1">
      <c r="A1197" s="435"/>
      <c r="B1197" s="435" t="s">
        <v>7057</v>
      </c>
      <c r="C1197" s="273" t="s">
        <v>8663</v>
      </c>
      <c r="D1197" s="435"/>
      <c r="E1197" s="435"/>
      <c r="F1197" s="436"/>
      <c r="G1197" s="327">
        <v>1203</v>
      </c>
      <c r="H1197"/>
      <c r="I1197" s="400"/>
      <c r="J1197" s="400"/>
    </row>
    <row r="1198" spans="1:10" s="415" customFormat="1">
      <c r="A1198" s="327"/>
      <c r="B1198" s="327" t="s">
        <v>7057</v>
      </c>
      <c r="C1198" s="327" t="s">
        <v>7607</v>
      </c>
      <c r="D1198" s="327" t="s">
        <v>7059</v>
      </c>
      <c r="E1198" s="327"/>
      <c r="F1198" s="400" t="str">
        <f t="shared" si="27"/>
        <v/>
      </c>
      <c r="G1198" s="327">
        <v>1204</v>
      </c>
      <c r="H1198"/>
      <c r="I1198" s="400"/>
      <c r="J1198" s="400"/>
    </row>
    <row r="1199" spans="1:10" s="415" customFormat="1">
      <c r="A1199" s="327"/>
      <c r="B1199" s="327" t="s">
        <v>7057</v>
      </c>
      <c r="C1199" s="327" t="s">
        <v>7608</v>
      </c>
      <c r="D1199" s="327" t="s">
        <v>7059</v>
      </c>
      <c r="E1199" s="327"/>
      <c r="F1199" s="400" t="str">
        <f t="shared" si="27"/>
        <v/>
      </c>
      <c r="G1199" s="327">
        <v>1205</v>
      </c>
      <c r="H1199"/>
      <c r="I1199" s="400"/>
      <c r="J1199" s="400"/>
    </row>
    <row r="1200" spans="1:10" s="415" customFormat="1">
      <c r="A1200" s="420" t="e">
        <f>ROUND(#REF!,2)</f>
        <v>#REF!</v>
      </c>
      <c r="B1200" s="327" t="s">
        <v>130</v>
      </c>
      <c r="C1200" s="327" t="s">
        <v>7608</v>
      </c>
      <c r="D1200" s="327" t="s">
        <v>7161</v>
      </c>
      <c r="E1200" s="401" t="s">
        <v>7609</v>
      </c>
      <c r="F1200" s="400" t="str">
        <f t="shared" si="27"/>
        <v>0.00</v>
      </c>
      <c r="G1200" s="327">
        <v>1206</v>
      </c>
      <c r="H1200"/>
      <c r="I1200" s="400"/>
      <c r="J1200" s="400"/>
    </row>
    <row r="1201" spans="1:10" s="415" customFormat="1">
      <c r="A1201" s="420" t="e">
        <f>ROUND(#REF!,2)</f>
        <v>#REF!</v>
      </c>
      <c r="B1201" s="327" t="s">
        <v>130</v>
      </c>
      <c r="C1201" s="327" t="s">
        <v>7608</v>
      </c>
      <c r="D1201" s="327" t="s">
        <v>7162</v>
      </c>
      <c r="E1201" s="401" t="s">
        <v>7609</v>
      </c>
      <c r="F1201" s="400" t="str">
        <f t="shared" si="27"/>
        <v>0.00</v>
      </c>
      <c r="G1201" s="327">
        <v>1207</v>
      </c>
      <c r="H1201"/>
      <c r="I1201" s="400"/>
      <c r="J1201" s="400"/>
    </row>
    <row r="1202" spans="1:10" s="415" customFormat="1">
      <c r="A1202" s="420" t="e">
        <f>ROUND(#REF!,2)</f>
        <v>#REF!</v>
      </c>
      <c r="B1202" s="327" t="s">
        <v>130</v>
      </c>
      <c r="C1202" s="327" t="s">
        <v>7608</v>
      </c>
      <c r="D1202" s="327" t="s">
        <v>7163</v>
      </c>
      <c r="E1202" s="401" t="s">
        <v>7609</v>
      </c>
      <c r="F1202" s="400" t="str">
        <f t="shared" si="27"/>
        <v>0.00</v>
      </c>
      <c r="G1202" s="327">
        <v>1208</v>
      </c>
      <c r="H1202"/>
      <c r="I1202" s="400"/>
      <c r="J1202" s="400"/>
    </row>
    <row r="1203" spans="1:10" s="415" customFormat="1">
      <c r="A1203" s="327"/>
      <c r="B1203" s="327" t="s">
        <v>7057</v>
      </c>
      <c r="C1203" s="327" t="s">
        <v>7610</v>
      </c>
      <c r="D1203" s="327" t="s">
        <v>7059</v>
      </c>
      <c r="E1203" s="327"/>
      <c r="F1203" s="400" t="str">
        <f t="shared" si="27"/>
        <v/>
      </c>
      <c r="G1203" s="327">
        <v>1209</v>
      </c>
      <c r="H1203"/>
      <c r="I1203" s="400"/>
      <c r="J1203" s="400"/>
    </row>
    <row r="1204" spans="1:10" s="415" customFormat="1">
      <c r="A1204" s="420" t="e">
        <f>ROUND(#REF!,2)</f>
        <v>#REF!</v>
      </c>
      <c r="B1204" s="327" t="s">
        <v>130</v>
      </c>
      <c r="C1204" s="327" t="s">
        <v>7610</v>
      </c>
      <c r="D1204" s="327" t="s">
        <v>7161</v>
      </c>
      <c r="E1204" s="401" t="s">
        <v>775</v>
      </c>
      <c r="F1204" s="400" t="str">
        <f t="shared" si="27"/>
        <v>0.00</v>
      </c>
      <c r="G1204" s="327">
        <v>1210</v>
      </c>
      <c r="H1204"/>
      <c r="I1204" s="400"/>
      <c r="J1204" s="400"/>
    </row>
    <row r="1205" spans="1:10" s="415" customFormat="1">
      <c r="A1205" s="420" t="e">
        <f>ROUND(#REF!,2)</f>
        <v>#REF!</v>
      </c>
      <c r="B1205" s="327" t="s">
        <v>130</v>
      </c>
      <c r="C1205" s="327" t="s">
        <v>7610</v>
      </c>
      <c r="D1205" s="327" t="s">
        <v>7162</v>
      </c>
      <c r="E1205" s="401" t="s">
        <v>775</v>
      </c>
      <c r="F1205" s="400" t="str">
        <f t="shared" si="27"/>
        <v>0.00</v>
      </c>
      <c r="G1205" s="327">
        <v>1211</v>
      </c>
      <c r="H1205"/>
      <c r="I1205" s="400"/>
      <c r="J1205" s="400"/>
    </row>
    <row r="1206" spans="1:10" s="415" customFormat="1">
      <c r="A1206" s="420" t="e">
        <f>ROUND(#REF!,2)</f>
        <v>#REF!</v>
      </c>
      <c r="B1206" s="327" t="s">
        <v>130</v>
      </c>
      <c r="C1206" s="327" t="s">
        <v>7610</v>
      </c>
      <c r="D1206" s="327" t="s">
        <v>7163</v>
      </c>
      <c r="E1206" s="401" t="s">
        <v>775</v>
      </c>
      <c r="F1206" s="400" t="str">
        <f t="shared" si="27"/>
        <v>0.00</v>
      </c>
      <c r="G1206" s="327">
        <v>1212</v>
      </c>
      <c r="H1206"/>
      <c r="I1206" s="400"/>
      <c r="J1206" s="400"/>
    </row>
    <row r="1207" spans="1:10" s="415" customFormat="1">
      <c r="A1207" s="327"/>
      <c r="B1207" s="327" t="s">
        <v>7057</v>
      </c>
      <c r="C1207" s="327" t="s">
        <v>7611</v>
      </c>
      <c r="D1207" s="327" t="s">
        <v>7059</v>
      </c>
      <c r="E1207" s="327"/>
      <c r="F1207" s="400" t="str">
        <f t="shared" si="27"/>
        <v/>
      </c>
      <c r="G1207" s="327">
        <v>1213</v>
      </c>
      <c r="H1207"/>
      <c r="I1207" s="400"/>
      <c r="J1207" s="400"/>
    </row>
    <row r="1208" spans="1:10" s="415" customFormat="1">
      <c r="A1208" s="435"/>
      <c r="B1208" s="435" t="s">
        <v>7057</v>
      </c>
      <c r="C1208" s="273" t="s">
        <v>8662</v>
      </c>
      <c r="D1208" s="435"/>
      <c r="E1208" s="435"/>
      <c r="F1208" s="436" t="str">
        <f t="shared" si="27"/>
        <v/>
      </c>
      <c r="G1208" s="327">
        <v>1214</v>
      </c>
      <c r="H1208"/>
      <c r="I1208" s="400"/>
      <c r="J1208" s="400"/>
    </row>
    <row r="1209" spans="1:10" s="415" customFormat="1">
      <c r="A1209" s="435"/>
      <c r="B1209" s="435" t="s">
        <v>7067</v>
      </c>
      <c r="C1209" s="273" t="s">
        <v>8662</v>
      </c>
      <c r="D1209" s="273" t="s">
        <v>7154</v>
      </c>
      <c r="E1209" s="438" t="e">
        <f>IF(#REF!&lt;&gt;"",#REF!,"")</f>
        <v>#REF!</v>
      </c>
      <c r="F1209" s="436" t="e">
        <f>IF(E1209&lt;&gt;"","– "&amp;E1209,"")</f>
        <v>#REF!</v>
      </c>
      <c r="G1209" s="327">
        <v>1215</v>
      </c>
      <c r="H1209"/>
      <c r="I1209" s="400"/>
      <c r="J1209" s="400"/>
    </row>
    <row r="1210" spans="1:10" s="415" customFormat="1">
      <c r="A1210" s="435"/>
      <c r="B1210" s="435" t="s">
        <v>7057</v>
      </c>
      <c r="C1210" s="273" t="s">
        <v>8658</v>
      </c>
      <c r="D1210" s="435" t="s">
        <v>7059</v>
      </c>
      <c r="E1210" s="435"/>
      <c r="F1210" s="436" t="str">
        <f t="shared" ref="F1210" si="31">IFERROR(IF(B1210="Parent","",IF(B1210="Data",TEXT(A1210,"rrrr-mm-dd"),IF(B1210="kwota",IFERROR(REPLACE(A1210,SEARCH(",",A1210),1,"."),A1210),IF(A1210="","",IF(A1210="",IF(AND(B1210="Kwota",E1210&lt;&gt;0),A1210,""),A1210))))),"0.00")</f>
        <v/>
      </c>
      <c r="G1210" s="327">
        <v>1216</v>
      </c>
      <c r="H1210"/>
      <c r="I1210" s="400"/>
      <c r="J1210" s="400"/>
    </row>
    <row r="1211" spans="1:10" s="415" customFormat="1">
      <c r="A1211" s="420" t="e">
        <f>ROUND(#REF!,2)</f>
        <v>#REF!</v>
      </c>
      <c r="B1211" s="435" t="s">
        <v>130</v>
      </c>
      <c r="C1211" s="273" t="s">
        <v>8658</v>
      </c>
      <c r="D1211" s="435" t="s">
        <v>7161</v>
      </c>
      <c r="E1211" s="438" t="e">
        <f>IF(#REF!&lt;&gt;"",#REF!,"")</f>
        <v>#REF!</v>
      </c>
      <c r="F1211" s="400" t="e">
        <f>IF(E1211&lt;&gt;"",IFERROR(IF(B1211="Parent","",IF(B1211="Data",TEXT(A1211,"rrrr-mm-dd"),IF(B1211="kwota",IFERROR(REPLACE(A1211,SEARCH(",",A1211),1,"."),A1211),IF(A1211="","",IF(A1211="",IF(AND(B1211="Kwota",E1211&lt;&gt;0),A1211,""),A1211))))),"0.00"),"")</f>
        <v>#REF!</v>
      </c>
      <c r="G1211" s="327">
        <v>1217</v>
      </c>
      <c r="H1211"/>
      <c r="I1211" s="400"/>
      <c r="J1211" s="400"/>
    </row>
    <row r="1212" spans="1:10" s="415" customFormat="1">
      <c r="A1212" s="420" t="e">
        <f>ROUND(#REF!,2)</f>
        <v>#REF!</v>
      </c>
      <c r="B1212" s="435" t="s">
        <v>130</v>
      </c>
      <c r="C1212" s="273" t="s">
        <v>8658</v>
      </c>
      <c r="D1212" s="435" t="s">
        <v>7162</v>
      </c>
      <c r="E1212" s="438" t="e">
        <f>IF(#REF!&lt;&gt;"",#REF!,"")</f>
        <v>#REF!</v>
      </c>
      <c r="F1212" s="400" t="e">
        <f t="shared" ref="F1212:F1213" si="32">IF(E1212&lt;&gt;"",IFERROR(IF(B1212="Parent","",IF(B1212="Data",TEXT(A1212,"rrrr-mm-dd"),IF(B1212="kwota",IFERROR(REPLACE(A1212,SEARCH(",",A1212),1,"."),A1212),IF(A1212="","",IF(A1212="",IF(AND(B1212="Kwota",E1212&lt;&gt;0),A1212,""),A1212))))),"0.00"),"")</f>
        <v>#REF!</v>
      </c>
      <c r="G1212" s="327">
        <v>1218</v>
      </c>
      <c r="H1212"/>
      <c r="I1212" s="400"/>
      <c r="J1212" s="400"/>
    </row>
    <row r="1213" spans="1:10" s="415" customFormat="1">
      <c r="A1213" s="420" t="e">
        <f>ROUND(#REF!,2)</f>
        <v>#REF!</v>
      </c>
      <c r="B1213" s="435" t="s">
        <v>130</v>
      </c>
      <c r="C1213" s="273" t="s">
        <v>8658</v>
      </c>
      <c r="D1213" s="435" t="s">
        <v>7163</v>
      </c>
      <c r="E1213" s="438" t="e">
        <f>IF(#REF!&lt;&gt;"",#REF!,"")</f>
        <v>#REF!</v>
      </c>
      <c r="F1213" s="400" t="e">
        <f t="shared" si="32"/>
        <v>#REF!</v>
      </c>
      <c r="G1213" s="327">
        <v>1219</v>
      </c>
      <c r="H1213"/>
      <c r="I1213" s="400"/>
      <c r="J1213" s="400"/>
    </row>
    <row r="1214" spans="1:10" s="415" customFormat="1">
      <c r="A1214" s="435"/>
      <c r="B1214" s="435" t="s">
        <v>7057</v>
      </c>
      <c r="C1214" s="273" t="s">
        <v>8659</v>
      </c>
      <c r="D1214" s="435" t="s">
        <v>7059</v>
      </c>
      <c r="E1214" s="435"/>
      <c r="F1214" s="436" t="str">
        <f t="shared" ref="F1214" si="33">IFERROR(IF(B1214="Parent","",IF(B1214="Data",TEXT(A1214,"rrrr-mm-dd"),IF(B1214="kwota",IFERROR(REPLACE(A1214,SEARCH(",",A1214),1,"."),A1214),IF(A1214="","",IF(A1214="",IF(AND(B1214="Kwota",E1214&lt;&gt;0),A1214,""),A1214))))),"0.00")</f>
        <v/>
      </c>
      <c r="G1214" s="327">
        <v>1220</v>
      </c>
      <c r="H1214"/>
      <c r="I1214" s="400"/>
      <c r="J1214" s="400"/>
    </row>
    <row r="1215" spans="1:10" s="415" customFormat="1">
      <c r="A1215" s="435"/>
      <c r="B1215" s="435" t="s">
        <v>7057</v>
      </c>
      <c r="C1215" s="273" t="s">
        <v>8663</v>
      </c>
      <c r="D1215" s="435"/>
      <c r="E1215" s="435"/>
      <c r="F1215" s="436"/>
      <c r="G1215" s="327">
        <v>1221</v>
      </c>
      <c r="H1215"/>
      <c r="I1215" s="400"/>
      <c r="J1215" s="400"/>
    </row>
    <row r="1216" spans="1:10" s="415" customFormat="1">
      <c r="A1216" s="327"/>
      <c r="B1216" s="327" t="s">
        <v>7057</v>
      </c>
      <c r="C1216" s="327" t="s">
        <v>7612</v>
      </c>
      <c r="D1216" s="327" t="s">
        <v>7059</v>
      </c>
      <c r="E1216" s="327"/>
      <c r="F1216" s="400" t="str">
        <f t="shared" si="27"/>
        <v/>
      </c>
      <c r="G1216" s="327">
        <v>1222</v>
      </c>
      <c r="H1216"/>
      <c r="I1216" s="400"/>
      <c r="J1216" s="400"/>
    </row>
    <row r="1217" spans="1:10" s="415" customFormat="1">
      <c r="A1217" s="327"/>
      <c r="B1217" s="327" t="s">
        <v>7057</v>
      </c>
      <c r="C1217" s="327" t="s">
        <v>7613</v>
      </c>
      <c r="D1217" s="327" t="s">
        <v>7059</v>
      </c>
      <c r="E1217" s="327"/>
      <c r="F1217" s="400" t="str">
        <f t="shared" si="27"/>
        <v/>
      </c>
      <c r="G1217" s="327">
        <v>1223</v>
      </c>
      <c r="H1217"/>
      <c r="I1217" s="400"/>
      <c r="J1217" s="400"/>
    </row>
    <row r="1218" spans="1:10" s="415" customFormat="1">
      <c r="A1218" s="327"/>
      <c r="B1218" s="327" t="s">
        <v>7057</v>
      </c>
      <c r="C1218" s="327" t="s">
        <v>7614</v>
      </c>
      <c r="D1218" s="327" t="s">
        <v>7059</v>
      </c>
      <c r="E1218" s="327"/>
      <c r="F1218" s="400" t="str">
        <f t="shared" si="27"/>
        <v/>
      </c>
      <c r="G1218" s="327">
        <v>1224</v>
      </c>
      <c r="H1218"/>
      <c r="I1218" s="400"/>
      <c r="J1218" s="400"/>
    </row>
    <row r="1219" spans="1:10" s="415" customFormat="1">
      <c r="A1219" s="420" t="e">
        <f>ROUND(#REF!,2)</f>
        <v>#REF!</v>
      </c>
      <c r="B1219" s="327" t="s">
        <v>130</v>
      </c>
      <c r="C1219" s="327" t="s">
        <v>7614</v>
      </c>
      <c r="D1219" s="327" t="s">
        <v>7161</v>
      </c>
      <c r="E1219" s="401" t="s">
        <v>7615</v>
      </c>
      <c r="F1219" s="400" t="str">
        <f t="shared" si="27"/>
        <v>0.00</v>
      </c>
      <c r="G1219" s="327">
        <v>1225</v>
      </c>
      <c r="H1219"/>
      <c r="I1219" s="400"/>
      <c r="J1219" s="400"/>
    </row>
    <row r="1220" spans="1:10" s="415" customFormat="1">
      <c r="A1220" s="420" t="e">
        <f>ROUND(#REF!,2)</f>
        <v>#REF!</v>
      </c>
      <c r="B1220" s="327" t="s">
        <v>130</v>
      </c>
      <c r="C1220" s="327" t="s">
        <v>7614</v>
      </c>
      <c r="D1220" s="327" t="s">
        <v>7162</v>
      </c>
      <c r="E1220" s="401" t="s">
        <v>7615</v>
      </c>
      <c r="F1220" s="400" t="str">
        <f t="shared" si="27"/>
        <v>0.00</v>
      </c>
      <c r="G1220" s="327">
        <v>1226</v>
      </c>
      <c r="H1220"/>
      <c r="I1220" s="400"/>
      <c r="J1220" s="400"/>
    </row>
    <row r="1221" spans="1:10" s="415" customFormat="1">
      <c r="A1221" s="420" t="e">
        <f>ROUND(#REF!,2)</f>
        <v>#REF!</v>
      </c>
      <c r="B1221" s="327" t="s">
        <v>130</v>
      </c>
      <c r="C1221" s="327" t="s">
        <v>7614</v>
      </c>
      <c r="D1221" s="327" t="s">
        <v>7163</v>
      </c>
      <c r="E1221" s="401" t="s">
        <v>7615</v>
      </c>
      <c r="F1221" s="400" t="str">
        <f t="shared" si="27"/>
        <v>0.00</v>
      </c>
      <c r="G1221" s="327">
        <v>1227</v>
      </c>
      <c r="H1221"/>
      <c r="I1221" s="400"/>
      <c r="J1221" s="400"/>
    </row>
    <row r="1222" spans="1:10" s="415" customFormat="1">
      <c r="A1222" s="327"/>
      <c r="B1222" s="327" t="s">
        <v>7057</v>
      </c>
      <c r="C1222" s="327" t="s">
        <v>7616</v>
      </c>
      <c r="D1222" s="327" t="s">
        <v>7059</v>
      </c>
      <c r="E1222" s="327"/>
      <c r="F1222" s="400" t="str">
        <f t="shared" si="27"/>
        <v/>
      </c>
      <c r="G1222" s="327">
        <v>1228</v>
      </c>
      <c r="H1222"/>
      <c r="I1222" s="400"/>
      <c r="J1222" s="400"/>
    </row>
    <row r="1223" spans="1:10" s="415" customFormat="1">
      <c r="A1223" s="327"/>
      <c r="B1223" s="327" t="s">
        <v>7057</v>
      </c>
      <c r="C1223" s="327" t="s">
        <v>7617</v>
      </c>
      <c r="D1223" s="327" t="s">
        <v>7059</v>
      </c>
      <c r="E1223" s="327"/>
      <c r="F1223" s="400" t="str">
        <f>IFERROR(IF(B1223="Parent","",IF(B1223="Data",TEXT(A1223,"rrrr-mm-dd"),IF(B1223="kwota",IFERROR(REPLACE(A1223,SEARCH(",",A1223),1,"."),A1223),IF(A1223="","",IF(A1223="",IF(AND(B1223="Kwota",E1223&lt;&gt;0),A1223,""),A1223))))),"0.00")</f>
        <v/>
      </c>
      <c r="G1223" s="327">
        <v>1229</v>
      </c>
      <c r="H1223"/>
      <c r="I1223" s="400"/>
      <c r="J1223" s="400"/>
    </row>
    <row r="1224" spans="1:10" s="415" customFormat="1">
      <c r="A1224" s="327"/>
      <c r="B1224" s="327" t="s">
        <v>7057</v>
      </c>
      <c r="C1224" s="327" t="s">
        <v>7618</v>
      </c>
      <c r="D1224" s="327" t="s">
        <v>7059</v>
      </c>
      <c r="E1224" s="327"/>
      <c r="F1224" s="400" t="str">
        <f t="shared" si="27"/>
        <v/>
      </c>
      <c r="G1224" s="327">
        <v>1230</v>
      </c>
      <c r="H1224"/>
      <c r="I1224" s="400"/>
      <c r="J1224" s="400"/>
    </row>
    <row r="1225" spans="1:10" s="415" customFormat="1">
      <c r="A1225" s="420" t="e">
        <f>ROUND(#REF!,2)</f>
        <v>#REF!</v>
      </c>
      <c r="B1225" s="327" t="s">
        <v>130</v>
      </c>
      <c r="C1225" s="327" t="s">
        <v>7618</v>
      </c>
      <c r="D1225" s="327" t="s">
        <v>7161</v>
      </c>
      <c r="E1225" s="401" t="s">
        <v>7619</v>
      </c>
      <c r="F1225" s="400" t="str">
        <f t="shared" si="27"/>
        <v>0.00</v>
      </c>
      <c r="G1225" s="327">
        <v>1231</v>
      </c>
      <c r="H1225"/>
      <c r="I1225" s="400"/>
      <c r="J1225" s="400"/>
    </row>
    <row r="1226" spans="1:10" s="415" customFormat="1">
      <c r="A1226" s="420" t="e">
        <f>ROUND(#REF!,2)</f>
        <v>#REF!</v>
      </c>
      <c r="B1226" s="327" t="s">
        <v>130</v>
      </c>
      <c r="C1226" s="327" t="s">
        <v>7618</v>
      </c>
      <c r="D1226" s="327" t="s">
        <v>7162</v>
      </c>
      <c r="E1226" s="401" t="s">
        <v>7619</v>
      </c>
      <c r="F1226" s="400" t="str">
        <f t="shared" si="27"/>
        <v>0.00</v>
      </c>
      <c r="G1226" s="327">
        <v>1232</v>
      </c>
      <c r="H1226"/>
      <c r="I1226" s="400"/>
      <c r="J1226" s="400"/>
    </row>
    <row r="1227" spans="1:10" s="415" customFormat="1">
      <c r="A1227" s="420" t="e">
        <f>ROUND(#REF!,2)</f>
        <v>#REF!</v>
      </c>
      <c r="B1227" s="327" t="s">
        <v>130</v>
      </c>
      <c r="C1227" s="327" t="s">
        <v>7618</v>
      </c>
      <c r="D1227" s="327" t="s">
        <v>7163</v>
      </c>
      <c r="E1227" s="401" t="s">
        <v>7619</v>
      </c>
      <c r="F1227" s="400" t="str">
        <f t="shared" si="27"/>
        <v>0.00</v>
      </c>
      <c r="G1227" s="327">
        <v>1233</v>
      </c>
      <c r="H1227"/>
      <c r="I1227" s="400"/>
      <c r="J1227" s="400"/>
    </row>
    <row r="1228" spans="1:10" s="415" customFormat="1">
      <c r="A1228" s="327"/>
      <c r="B1228" s="327" t="s">
        <v>7057</v>
      </c>
      <c r="C1228" s="327" t="s">
        <v>7620</v>
      </c>
      <c r="D1228" s="327" t="s">
        <v>7059</v>
      </c>
      <c r="E1228" s="327"/>
      <c r="F1228" s="400" t="str">
        <f t="shared" si="27"/>
        <v/>
      </c>
      <c r="G1228" s="327">
        <v>1234</v>
      </c>
      <c r="H1228"/>
      <c r="I1228" s="400"/>
      <c r="J1228" s="400"/>
    </row>
    <row r="1229" spans="1:10" s="415" customFormat="1">
      <c r="A1229" s="420" t="e">
        <f>ROUND(#REF!,2)</f>
        <v>#REF!</v>
      </c>
      <c r="B1229" s="327" t="s">
        <v>130</v>
      </c>
      <c r="C1229" s="327" t="s">
        <v>7620</v>
      </c>
      <c r="D1229" s="327" t="s">
        <v>7161</v>
      </c>
      <c r="E1229" s="401" t="s">
        <v>7621</v>
      </c>
      <c r="F1229" s="400" t="str">
        <f t="shared" si="27"/>
        <v>0.00</v>
      </c>
      <c r="G1229" s="327">
        <v>1235</v>
      </c>
      <c r="H1229"/>
      <c r="I1229" s="400"/>
      <c r="J1229" s="400"/>
    </row>
    <row r="1230" spans="1:10" s="415" customFormat="1">
      <c r="A1230" s="420" t="e">
        <f>ROUND(#REF!,2)</f>
        <v>#REF!</v>
      </c>
      <c r="B1230" s="327" t="s">
        <v>130</v>
      </c>
      <c r="C1230" s="327" t="s">
        <v>7620</v>
      </c>
      <c r="D1230" s="327" t="s">
        <v>7162</v>
      </c>
      <c r="E1230" s="401" t="s">
        <v>7621</v>
      </c>
      <c r="F1230" s="400" t="str">
        <f t="shared" si="27"/>
        <v>0.00</v>
      </c>
      <c r="G1230" s="327">
        <v>1236</v>
      </c>
      <c r="H1230"/>
      <c r="I1230" s="400"/>
      <c r="J1230" s="400"/>
    </row>
    <row r="1231" spans="1:10" s="415" customFormat="1">
      <c r="A1231" s="420" t="e">
        <f>ROUND(#REF!,2)</f>
        <v>#REF!</v>
      </c>
      <c r="B1231" s="327" t="s">
        <v>130</v>
      </c>
      <c r="C1231" s="327" t="s">
        <v>7620</v>
      </c>
      <c r="D1231" s="327" t="s">
        <v>7163</v>
      </c>
      <c r="E1231" s="401" t="s">
        <v>7621</v>
      </c>
      <c r="F1231" s="400" t="str">
        <f t="shared" si="27"/>
        <v>0.00</v>
      </c>
      <c r="G1231" s="327">
        <v>1237</v>
      </c>
      <c r="H1231"/>
      <c r="I1231" s="400"/>
      <c r="J1231" s="400"/>
    </row>
    <row r="1232" spans="1:10" s="415" customFormat="1">
      <c r="A1232" s="327"/>
      <c r="B1232" s="327" t="s">
        <v>7057</v>
      </c>
      <c r="C1232" s="327" t="s">
        <v>7622</v>
      </c>
      <c r="D1232" s="327" t="s">
        <v>7059</v>
      </c>
      <c r="E1232" s="327"/>
      <c r="F1232" s="400" t="str">
        <f t="shared" si="27"/>
        <v/>
      </c>
      <c r="G1232" s="327">
        <v>1238</v>
      </c>
      <c r="H1232"/>
      <c r="I1232" s="400"/>
      <c r="J1232" s="400"/>
    </row>
    <row r="1233" spans="1:10" s="415" customFormat="1">
      <c r="A1233" s="420" t="e">
        <f>ROUND(#REF!,2)</f>
        <v>#REF!</v>
      </c>
      <c r="B1233" s="327" t="s">
        <v>130</v>
      </c>
      <c r="C1233" s="327" t="s">
        <v>7622</v>
      </c>
      <c r="D1233" s="327" t="s">
        <v>7161</v>
      </c>
      <c r="E1233" s="401" t="s">
        <v>7604</v>
      </c>
      <c r="F1233" s="400" t="str">
        <f t="shared" si="27"/>
        <v>0.00</v>
      </c>
      <c r="G1233" s="327">
        <v>1239</v>
      </c>
      <c r="H1233"/>
      <c r="I1233" s="400"/>
      <c r="J1233" s="400"/>
    </row>
    <row r="1234" spans="1:10" s="415" customFormat="1">
      <c r="A1234" s="420" t="e">
        <f>ROUND(#REF!,2)</f>
        <v>#REF!</v>
      </c>
      <c r="B1234" s="327" t="s">
        <v>130</v>
      </c>
      <c r="C1234" s="327" t="s">
        <v>7622</v>
      </c>
      <c r="D1234" s="327" t="s">
        <v>7162</v>
      </c>
      <c r="E1234" s="401" t="s">
        <v>7604</v>
      </c>
      <c r="F1234" s="400" t="str">
        <f t="shared" ref="F1234:F1337" si="34">IFERROR(IF(B1234="Parent","",IF(B1234="Data",TEXT(A1234,"rrrr-mm-dd"),IF(B1234="kwota",IFERROR(REPLACE(A1234,SEARCH(",",A1234),1,"."),A1234),IF(A1234="","",IF(A1234="",IF(AND(B1234="Kwota",E1234&lt;&gt;0),A1234,""),A1234))))),"0.00")</f>
        <v>0.00</v>
      </c>
      <c r="G1234" s="327">
        <v>1240</v>
      </c>
      <c r="H1234"/>
      <c r="I1234" s="400"/>
      <c r="J1234" s="400"/>
    </row>
    <row r="1235" spans="1:10" s="415" customFormat="1">
      <c r="A1235" s="420" t="e">
        <f>ROUND(#REF!,2)</f>
        <v>#REF!</v>
      </c>
      <c r="B1235" s="327" t="s">
        <v>130</v>
      </c>
      <c r="C1235" s="327" t="s">
        <v>7622</v>
      </c>
      <c r="D1235" s="327" t="s">
        <v>7163</v>
      </c>
      <c r="E1235" s="401" t="s">
        <v>7604</v>
      </c>
      <c r="F1235" s="400" t="str">
        <f t="shared" si="34"/>
        <v>0.00</v>
      </c>
      <c r="G1235" s="327">
        <v>1241</v>
      </c>
      <c r="H1235"/>
      <c r="I1235" s="400"/>
      <c r="J1235" s="400"/>
    </row>
    <row r="1236" spans="1:10" s="415" customFormat="1">
      <c r="A1236" s="327"/>
      <c r="B1236" s="327" t="s">
        <v>7057</v>
      </c>
      <c r="C1236" s="327" t="s">
        <v>7623</v>
      </c>
      <c r="D1236" s="327" t="s">
        <v>7059</v>
      </c>
      <c r="E1236" s="327"/>
      <c r="F1236" s="400" t="str">
        <f t="shared" si="34"/>
        <v/>
      </c>
      <c r="G1236" s="327">
        <v>1242</v>
      </c>
      <c r="H1236"/>
      <c r="I1236" s="400"/>
      <c r="J1236" s="400"/>
    </row>
    <row r="1237" spans="1:10" s="415" customFormat="1">
      <c r="A1237" s="420" t="e">
        <f>ROUND(#REF!,2)</f>
        <v>#REF!</v>
      </c>
      <c r="B1237" s="327" t="s">
        <v>130</v>
      </c>
      <c r="C1237" s="327" t="s">
        <v>7623</v>
      </c>
      <c r="D1237" s="327" t="s">
        <v>7161</v>
      </c>
      <c r="E1237" s="421" t="s">
        <v>7624</v>
      </c>
      <c r="F1237" s="400" t="str">
        <f t="shared" si="34"/>
        <v>0.00</v>
      </c>
      <c r="G1237" s="327">
        <v>1243</v>
      </c>
      <c r="H1237"/>
      <c r="I1237" s="400"/>
      <c r="J1237" s="400"/>
    </row>
    <row r="1238" spans="1:10" s="415" customFormat="1">
      <c r="A1238" s="420" t="e">
        <f>ROUND(#REF!,2)</f>
        <v>#REF!</v>
      </c>
      <c r="B1238" s="327" t="s">
        <v>130</v>
      </c>
      <c r="C1238" s="327" t="s">
        <v>7623</v>
      </c>
      <c r="D1238" s="327" t="s">
        <v>7162</v>
      </c>
      <c r="E1238" s="401" t="s">
        <v>7624</v>
      </c>
      <c r="F1238" s="400" t="str">
        <f t="shared" si="34"/>
        <v>0.00</v>
      </c>
      <c r="G1238" s="327">
        <v>1244</v>
      </c>
      <c r="H1238"/>
      <c r="I1238" s="400"/>
      <c r="J1238" s="400"/>
    </row>
    <row r="1239" spans="1:10" s="415" customFormat="1">
      <c r="A1239" s="420" t="e">
        <f>ROUND(#REF!,2)</f>
        <v>#REF!</v>
      </c>
      <c r="B1239" s="327" t="s">
        <v>130</v>
      </c>
      <c r="C1239" s="327" t="s">
        <v>7623</v>
      </c>
      <c r="D1239" s="327" t="s">
        <v>7163</v>
      </c>
      <c r="E1239" s="401" t="s">
        <v>7624</v>
      </c>
      <c r="F1239" s="400" t="str">
        <f t="shared" si="34"/>
        <v>0.00</v>
      </c>
      <c r="G1239" s="327">
        <v>1245</v>
      </c>
      <c r="H1239"/>
      <c r="I1239" s="400"/>
      <c r="J1239" s="400"/>
    </row>
    <row r="1240" spans="1:10" s="415" customFormat="1">
      <c r="A1240" s="327"/>
      <c r="B1240" s="327" t="s">
        <v>7057</v>
      </c>
      <c r="C1240" s="327" t="s">
        <v>7625</v>
      </c>
      <c r="D1240" s="327" t="s">
        <v>7059</v>
      </c>
      <c r="E1240" s="327"/>
      <c r="F1240" s="400" t="str">
        <f t="shared" si="34"/>
        <v/>
      </c>
      <c r="G1240" s="327">
        <v>1246</v>
      </c>
      <c r="H1240"/>
      <c r="I1240" s="400"/>
      <c r="J1240" s="400"/>
    </row>
    <row r="1241" spans="1:10" s="415" customFormat="1">
      <c r="A1241" s="327"/>
      <c r="B1241" s="327" t="s">
        <v>7057</v>
      </c>
      <c r="C1241" s="327" t="s">
        <v>7626</v>
      </c>
      <c r="D1241" s="327" t="s">
        <v>7059</v>
      </c>
      <c r="E1241" s="327"/>
      <c r="F1241" s="400" t="str">
        <f t="shared" si="34"/>
        <v/>
      </c>
      <c r="G1241" s="327">
        <v>1247</v>
      </c>
      <c r="H1241"/>
      <c r="I1241" s="400"/>
      <c r="J1241" s="400"/>
    </row>
    <row r="1242" spans="1:10" s="415" customFormat="1">
      <c r="A1242" s="420" t="e">
        <f>ROUND(#REF!,2)</f>
        <v>#REF!</v>
      </c>
      <c r="B1242" s="327" t="s">
        <v>130</v>
      </c>
      <c r="C1242" s="327" t="s">
        <v>7626</v>
      </c>
      <c r="D1242" s="327" t="s">
        <v>7161</v>
      </c>
      <c r="E1242" s="401" t="s">
        <v>2295</v>
      </c>
      <c r="F1242" s="400" t="str">
        <f t="shared" si="34"/>
        <v>0.00</v>
      </c>
      <c r="G1242" s="327">
        <v>1248</v>
      </c>
      <c r="H1242"/>
      <c r="I1242" s="400"/>
      <c r="J1242" s="400"/>
    </row>
    <row r="1243" spans="1:10" s="415" customFormat="1">
      <c r="A1243" s="420" t="e">
        <f>ROUND(#REF!,2)</f>
        <v>#REF!</v>
      </c>
      <c r="B1243" s="327" t="s">
        <v>130</v>
      </c>
      <c r="C1243" s="327" t="s">
        <v>7626</v>
      </c>
      <c r="D1243" s="327" t="s">
        <v>7162</v>
      </c>
      <c r="E1243" s="401" t="s">
        <v>2295</v>
      </c>
      <c r="F1243" s="400" t="str">
        <f t="shared" si="34"/>
        <v>0.00</v>
      </c>
      <c r="G1243" s="327">
        <v>1249</v>
      </c>
      <c r="H1243"/>
      <c r="I1243" s="400"/>
      <c r="J1243" s="400"/>
    </row>
    <row r="1244" spans="1:10" s="415" customFormat="1">
      <c r="A1244" s="420" t="e">
        <f>ROUND(#REF!,2)</f>
        <v>#REF!</v>
      </c>
      <c r="B1244" s="327" t="s">
        <v>130</v>
      </c>
      <c r="C1244" s="327" t="s">
        <v>7626</v>
      </c>
      <c r="D1244" s="327" t="s">
        <v>7163</v>
      </c>
      <c r="E1244" s="401" t="s">
        <v>2295</v>
      </c>
      <c r="F1244" s="400" t="str">
        <f t="shared" si="34"/>
        <v>0.00</v>
      </c>
      <c r="G1244" s="327">
        <v>1250</v>
      </c>
      <c r="H1244"/>
      <c r="I1244" s="400"/>
      <c r="J1244" s="400"/>
    </row>
    <row r="1245" spans="1:10" s="415" customFormat="1">
      <c r="A1245" s="327"/>
      <c r="B1245" s="327" t="s">
        <v>7057</v>
      </c>
      <c r="C1245" s="327" t="s">
        <v>7627</v>
      </c>
      <c r="D1245" s="327" t="s">
        <v>7059</v>
      </c>
      <c r="E1245" s="327"/>
      <c r="F1245" s="400" t="str">
        <f t="shared" si="34"/>
        <v/>
      </c>
      <c r="G1245" s="327">
        <v>1251</v>
      </c>
      <c r="H1245"/>
      <c r="I1245" s="400"/>
      <c r="J1245" s="400"/>
    </row>
    <row r="1246" spans="1:10" s="415" customFormat="1">
      <c r="A1246" s="327"/>
      <c r="B1246" s="327" t="s">
        <v>7057</v>
      </c>
      <c r="C1246" s="327" t="s">
        <v>7628</v>
      </c>
      <c r="D1246" s="327" t="s">
        <v>7059</v>
      </c>
      <c r="E1246" s="327"/>
      <c r="F1246" s="400" t="str">
        <f t="shared" si="34"/>
        <v/>
      </c>
      <c r="G1246" s="327">
        <v>1252</v>
      </c>
      <c r="H1246"/>
      <c r="I1246" s="400"/>
      <c r="J1246" s="400"/>
    </row>
    <row r="1247" spans="1:10" s="415" customFormat="1">
      <c r="A1247" s="420" t="e">
        <f>ROUND(#REF!,2)</f>
        <v>#REF!</v>
      </c>
      <c r="B1247" s="327" t="s">
        <v>130</v>
      </c>
      <c r="C1247" s="327" t="s">
        <v>7628</v>
      </c>
      <c r="D1247" s="327" t="s">
        <v>7161</v>
      </c>
      <c r="E1247" s="401" t="s">
        <v>2296</v>
      </c>
      <c r="F1247" s="400" t="str">
        <f t="shared" si="34"/>
        <v>0.00</v>
      </c>
      <c r="G1247" s="327">
        <v>1253</v>
      </c>
      <c r="H1247"/>
      <c r="I1247" s="400"/>
      <c r="J1247" s="400"/>
    </row>
    <row r="1248" spans="1:10" s="415" customFormat="1">
      <c r="A1248" s="420" t="e">
        <f>ROUND(#REF!,2)</f>
        <v>#REF!</v>
      </c>
      <c r="B1248" s="327" t="s">
        <v>130</v>
      </c>
      <c r="C1248" s="327" t="s">
        <v>7628</v>
      </c>
      <c r="D1248" s="327" t="s">
        <v>7162</v>
      </c>
      <c r="E1248" s="401" t="s">
        <v>2296</v>
      </c>
      <c r="F1248" s="400" t="str">
        <f t="shared" si="34"/>
        <v>0.00</v>
      </c>
      <c r="G1248" s="327">
        <v>1254</v>
      </c>
      <c r="H1248"/>
      <c r="I1248" s="400"/>
      <c r="J1248" s="400"/>
    </row>
    <row r="1249" spans="1:10" s="415" customFormat="1">
      <c r="A1249" s="420" t="e">
        <f>ROUND(#REF!,2)</f>
        <v>#REF!</v>
      </c>
      <c r="B1249" s="327" t="s">
        <v>130</v>
      </c>
      <c r="C1249" s="327" t="s">
        <v>7628</v>
      </c>
      <c r="D1249" s="327" t="s">
        <v>7163</v>
      </c>
      <c r="E1249" s="401" t="s">
        <v>2296</v>
      </c>
      <c r="F1249" s="400" t="str">
        <f t="shared" si="34"/>
        <v>0.00</v>
      </c>
      <c r="G1249" s="327">
        <v>1255</v>
      </c>
      <c r="H1249"/>
      <c r="I1249" s="400"/>
      <c r="J1249" s="400"/>
    </row>
    <row r="1250" spans="1:10" s="415" customFormat="1">
      <c r="A1250" s="327"/>
      <c r="B1250" s="327" t="s">
        <v>7057</v>
      </c>
      <c r="C1250" s="327" t="s">
        <v>7629</v>
      </c>
      <c r="D1250" s="327" t="s">
        <v>7059</v>
      </c>
      <c r="E1250" s="327"/>
      <c r="F1250" s="400" t="str">
        <f t="shared" si="34"/>
        <v/>
      </c>
      <c r="G1250" s="327">
        <v>1256</v>
      </c>
      <c r="H1250"/>
      <c r="I1250" s="400"/>
      <c r="J1250" s="400"/>
    </row>
    <row r="1251" spans="1:10" s="415" customFormat="1">
      <c r="A1251" s="435"/>
      <c r="B1251" s="435" t="s">
        <v>7057</v>
      </c>
      <c r="C1251" s="273" t="s">
        <v>8662</v>
      </c>
      <c r="D1251" s="435"/>
      <c r="E1251" s="435"/>
      <c r="F1251" s="436" t="str">
        <f t="shared" si="34"/>
        <v/>
      </c>
      <c r="G1251" s="327">
        <v>1257</v>
      </c>
      <c r="H1251"/>
      <c r="I1251" s="400"/>
      <c r="J1251" s="400"/>
    </row>
    <row r="1252" spans="1:10" s="415" customFormat="1">
      <c r="A1252" s="435"/>
      <c r="B1252" s="435" t="s">
        <v>7067</v>
      </c>
      <c r="C1252" s="273" t="s">
        <v>8662</v>
      </c>
      <c r="D1252" s="273" t="s">
        <v>7154</v>
      </c>
      <c r="E1252" s="438" t="e">
        <f>IF(#REF!&lt;&gt;"",#REF!,"")</f>
        <v>#REF!</v>
      </c>
      <c r="F1252" s="436" t="e">
        <f>IF(E1252&lt;&gt;"","– "&amp;E1252,"")</f>
        <v>#REF!</v>
      </c>
      <c r="G1252" s="327">
        <v>1258</v>
      </c>
      <c r="H1252"/>
      <c r="I1252" s="400"/>
      <c r="J1252" s="400"/>
    </row>
    <row r="1253" spans="1:10" s="415" customFormat="1">
      <c r="A1253" s="435"/>
      <c r="B1253" s="435" t="s">
        <v>7057</v>
      </c>
      <c r="C1253" s="273" t="s">
        <v>8658</v>
      </c>
      <c r="D1253" s="435" t="s">
        <v>7059</v>
      </c>
      <c r="E1253" s="435"/>
      <c r="F1253" s="436" t="str">
        <f t="shared" ref="F1253" si="35">IFERROR(IF(B1253="Parent","",IF(B1253="Data",TEXT(A1253,"rrrr-mm-dd"),IF(B1253="kwota",IFERROR(REPLACE(A1253,SEARCH(",",A1253),1,"."),A1253),IF(A1253="","",IF(A1253="",IF(AND(B1253="Kwota",E1253&lt;&gt;0),A1253,""),A1253))))),"0.00")</f>
        <v/>
      </c>
      <c r="G1253" s="327">
        <v>1259</v>
      </c>
      <c r="H1253"/>
      <c r="I1253" s="400"/>
      <c r="J1253" s="400"/>
    </row>
    <row r="1254" spans="1:10" s="415" customFormat="1">
      <c r="A1254" s="420" t="e">
        <f>ROUND(#REF!,2)</f>
        <v>#REF!</v>
      </c>
      <c r="B1254" s="435" t="s">
        <v>130</v>
      </c>
      <c r="C1254" s="273" t="s">
        <v>8658</v>
      </c>
      <c r="D1254" s="435" t="s">
        <v>7161</v>
      </c>
      <c r="E1254" s="438" t="e">
        <f>IF(#REF!&lt;&gt;"",#REF!,"")</f>
        <v>#REF!</v>
      </c>
      <c r="F1254" s="400" t="e">
        <f>IF(E1254&lt;&gt;"",IFERROR(IF(B1254="Parent","",IF(B1254="Data",TEXT(A1254,"rrrr-mm-dd"),IF(B1254="kwota",IFERROR(REPLACE(A1254,SEARCH(",",A1254),1,"."),A1254),IF(A1254="","",IF(A1254="",IF(AND(B1254="Kwota",E1254&lt;&gt;0),A1254,""),A1254))))),"0.00"),"")</f>
        <v>#REF!</v>
      </c>
      <c r="G1254" s="327">
        <v>1260</v>
      </c>
      <c r="H1254"/>
      <c r="I1254" s="400"/>
      <c r="J1254" s="400"/>
    </row>
    <row r="1255" spans="1:10" s="415" customFormat="1">
      <c r="A1255" s="420" t="e">
        <f>ROUND(#REF!,2)</f>
        <v>#REF!</v>
      </c>
      <c r="B1255" s="435" t="s">
        <v>130</v>
      </c>
      <c r="C1255" s="273" t="s">
        <v>8658</v>
      </c>
      <c r="D1255" s="435" t="s">
        <v>7162</v>
      </c>
      <c r="E1255" s="438" t="e">
        <f>IF(#REF!&lt;&gt;"",#REF!,"")</f>
        <v>#REF!</v>
      </c>
      <c r="F1255" s="400" t="e">
        <f t="shared" ref="F1255:F1256" si="36">IF(E1255&lt;&gt;"",IFERROR(IF(B1255="Parent","",IF(B1255="Data",TEXT(A1255,"rrrr-mm-dd"),IF(B1255="kwota",IFERROR(REPLACE(A1255,SEARCH(",",A1255),1,"."),A1255),IF(A1255="","",IF(A1255="",IF(AND(B1255="Kwota",E1255&lt;&gt;0),A1255,""),A1255))))),"0.00"),"")</f>
        <v>#REF!</v>
      </c>
      <c r="G1255" s="327">
        <v>1261</v>
      </c>
      <c r="H1255"/>
      <c r="I1255" s="400"/>
      <c r="J1255" s="400"/>
    </row>
    <row r="1256" spans="1:10" s="415" customFormat="1">
      <c r="A1256" s="420" t="e">
        <f>ROUND(#REF!,2)</f>
        <v>#REF!</v>
      </c>
      <c r="B1256" s="435" t="s">
        <v>130</v>
      </c>
      <c r="C1256" s="273" t="s">
        <v>8658</v>
      </c>
      <c r="D1256" s="435" t="s">
        <v>7163</v>
      </c>
      <c r="E1256" s="438" t="e">
        <f>IF(#REF!&lt;&gt;"",#REF!,"")</f>
        <v>#REF!</v>
      </c>
      <c r="F1256" s="400" t="e">
        <f t="shared" si="36"/>
        <v>#REF!</v>
      </c>
      <c r="G1256" s="327">
        <v>1262</v>
      </c>
      <c r="H1256"/>
      <c r="I1256" s="400"/>
      <c r="J1256" s="400"/>
    </row>
    <row r="1257" spans="1:10" s="415" customFormat="1">
      <c r="A1257" s="435"/>
      <c r="B1257" s="435" t="s">
        <v>7057</v>
      </c>
      <c r="C1257" s="273" t="s">
        <v>8659</v>
      </c>
      <c r="D1257" s="435" t="s">
        <v>7059</v>
      </c>
      <c r="E1257" s="435"/>
      <c r="F1257" s="436" t="str">
        <f t="shared" ref="F1257" si="37">IFERROR(IF(B1257="Parent","",IF(B1257="Data",TEXT(A1257,"rrrr-mm-dd"),IF(B1257="kwota",IFERROR(REPLACE(A1257,SEARCH(",",A1257),1,"."),A1257),IF(A1257="","",IF(A1257="",IF(AND(B1257="Kwota",E1257&lt;&gt;0),A1257,""),A1257))))),"0.00")</f>
        <v/>
      </c>
      <c r="G1257" s="327">
        <v>1263</v>
      </c>
      <c r="H1257"/>
      <c r="I1257" s="400"/>
      <c r="J1257" s="400"/>
    </row>
    <row r="1258" spans="1:10" s="415" customFormat="1">
      <c r="A1258" s="435"/>
      <c r="B1258" s="435" t="s">
        <v>7057</v>
      </c>
      <c r="C1258" s="273" t="s">
        <v>8663</v>
      </c>
      <c r="D1258" s="435"/>
      <c r="E1258" s="435"/>
      <c r="F1258" s="436"/>
      <c r="G1258" s="327">
        <v>1264</v>
      </c>
      <c r="H1258"/>
      <c r="I1258" s="400"/>
      <c r="J1258" s="400"/>
    </row>
    <row r="1259" spans="1:10" s="415" customFormat="1">
      <c r="A1259" s="327"/>
      <c r="B1259" s="327" t="s">
        <v>7057</v>
      </c>
      <c r="C1259" s="327" t="s">
        <v>7630</v>
      </c>
      <c r="D1259" s="327" t="s">
        <v>7059</v>
      </c>
      <c r="E1259" s="327"/>
      <c r="F1259" s="400" t="str">
        <f t="shared" si="34"/>
        <v/>
      </c>
      <c r="G1259" s="327">
        <v>1265</v>
      </c>
      <c r="H1259"/>
      <c r="I1259" s="400"/>
      <c r="J1259" s="400"/>
    </row>
    <row r="1260" spans="1:10" s="415" customFormat="1">
      <c r="A1260" s="327"/>
      <c r="B1260" s="327" t="s">
        <v>7057</v>
      </c>
      <c r="C1260" s="327" t="s">
        <v>7631</v>
      </c>
      <c r="D1260" s="327" t="s">
        <v>7059</v>
      </c>
      <c r="E1260" s="327"/>
      <c r="F1260" s="400" t="str">
        <f t="shared" si="34"/>
        <v/>
      </c>
      <c r="G1260" s="327">
        <v>1266</v>
      </c>
      <c r="H1260"/>
      <c r="I1260" s="400"/>
      <c r="J1260" s="400"/>
    </row>
    <row r="1261" spans="1:10" s="415" customFormat="1">
      <c r="A1261" s="420" t="e">
        <f>ROUND(#REF!,2)</f>
        <v>#REF!</v>
      </c>
      <c r="B1261" s="327" t="s">
        <v>130</v>
      </c>
      <c r="C1261" s="327" t="s">
        <v>7631</v>
      </c>
      <c r="D1261" s="327" t="s">
        <v>7161</v>
      </c>
      <c r="E1261" s="401" t="s">
        <v>7609</v>
      </c>
      <c r="F1261" s="400" t="str">
        <f t="shared" si="34"/>
        <v>0.00</v>
      </c>
      <c r="G1261" s="327">
        <v>1267</v>
      </c>
      <c r="H1261"/>
      <c r="I1261" s="400"/>
      <c r="J1261" s="400"/>
    </row>
    <row r="1262" spans="1:10" s="415" customFormat="1">
      <c r="A1262" s="420" t="e">
        <f>ROUND(#REF!,2)</f>
        <v>#REF!</v>
      </c>
      <c r="B1262" s="327" t="s">
        <v>130</v>
      </c>
      <c r="C1262" s="327" t="s">
        <v>7631</v>
      </c>
      <c r="D1262" s="327" t="s">
        <v>7162</v>
      </c>
      <c r="E1262" s="401" t="s">
        <v>7609</v>
      </c>
      <c r="F1262" s="400" t="str">
        <f t="shared" si="34"/>
        <v>0.00</v>
      </c>
      <c r="G1262" s="327">
        <v>1268</v>
      </c>
      <c r="H1262"/>
      <c r="I1262" s="400"/>
      <c r="J1262" s="400"/>
    </row>
    <row r="1263" spans="1:10" s="415" customFormat="1">
      <c r="A1263" s="420" t="e">
        <f>ROUND(#REF!,2)</f>
        <v>#REF!</v>
      </c>
      <c r="B1263" s="327" t="s">
        <v>130</v>
      </c>
      <c r="C1263" s="327" t="s">
        <v>7631</v>
      </c>
      <c r="D1263" s="327" t="s">
        <v>7163</v>
      </c>
      <c r="E1263" s="401" t="s">
        <v>7609</v>
      </c>
      <c r="F1263" s="400" t="str">
        <f t="shared" si="34"/>
        <v>0.00</v>
      </c>
      <c r="G1263" s="327">
        <v>1269</v>
      </c>
      <c r="H1263"/>
      <c r="I1263" s="400"/>
      <c r="J1263" s="400"/>
    </row>
    <row r="1264" spans="1:10" s="415" customFormat="1">
      <c r="A1264" s="327"/>
      <c r="B1264" s="327" t="s">
        <v>7057</v>
      </c>
      <c r="C1264" s="327" t="s">
        <v>7632</v>
      </c>
      <c r="D1264" s="327" t="s">
        <v>7059</v>
      </c>
      <c r="E1264" s="327"/>
      <c r="F1264" s="400" t="str">
        <f t="shared" si="34"/>
        <v/>
      </c>
      <c r="G1264" s="327">
        <v>1270</v>
      </c>
      <c r="H1264"/>
      <c r="I1264" s="400"/>
      <c r="J1264" s="400"/>
    </row>
    <row r="1265" spans="1:10" s="415" customFormat="1">
      <c r="A1265" s="420" t="e">
        <f>ROUND(#REF!,2)</f>
        <v>#REF!</v>
      </c>
      <c r="B1265" s="327" t="s">
        <v>130</v>
      </c>
      <c r="C1265" s="327" t="s">
        <v>7632</v>
      </c>
      <c r="D1265" s="327" t="s">
        <v>7161</v>
      </c>
      <c r="E1265" s="401" t="s">
        <v>1097</v>
      </c>
      <c r="F1265" s="400" t="str">
        <f t="shared" si="34"/>
        <v>0.00</v>
      </c>
      <c r="G1265" s="327">
        <v>1271</v>
      </c>
      <c r="H1265"/>
      <c r="I1265" s="400"/>
      <c r="J1265" s="400"/>
    </row>
    <row r="1266" spans="1:10" s="415" customFormat="1">
      <c r="A1266" s="420" t="e">
        <f>ROUND(#REF!,2)</f>
        <v>#REF!</v>
      </c>
      <c r="B1266" s="327" t="s">
        <v>130</v>
      </c>
      <c r="C1266" s="327" t="s">
        <v>7632</v>
      </c>
      <c r="D1266" s="327" t="s">
        <v>7162</v>
      </c>
      <c r="E1266" s="401" t="s">
        <v>1097</v>
      </c>
      <c r="F1266" s="400" t="str">
        <f t="shared" si="34"/>
        <v>0.00</v>
      </c>
      <c r="G1266" s="327">
        <v>1272</v>
      </c>
      <c r="H1266"/>
      <c r="I1266" s="400"/>
      <c r="J1266" s="400"/>
    </row>
    <row r="1267" spans="1:10" s="415" customFormat="1">
      <c r="A1267" s="420" t="e">
        <f>ROUND(#REF!,2)</f>
        <v>#REF!</v>
      </c>
      <c r="B1267" s="327" t="s">
        <v>130</v>
      </c>
      <c r="C1267" s="327" t="s">
        <v>7632</v>
      </c>
      <c r="D1267" s="327" t="s">
        <v>7163</v>
      </c>
      <c r="E1267" s="401" t="s">
        <v>1097</v>
      </c>
      <c r="F1267" s="400" t="str">
        <f t="shared" si="34"/>
        <v>0.00</v>
      </c>
      <c r="G1267" s="327">
        <v>1273</v>
      </c>
      <c r="H1267"/>
      <c r="I1267" s="400"/>
      <c r="J1267" s="400"/>
    </row>
    <row r="1268" spans="1:10" s="415" customFormat="1">
      <c r="A1268" s="327"/>
      <c r="B1268" s="327" t="s">
        <v>7057</v>
      </c>
      <c r="C1268" s="327" t="s">
        <v>7633</v>
      </c>
      <c r="D1268" s="327" t="s">
        <v>7059</v>
      </c>
      <c r="E1268" s="327"/>
      <c r="F1268" s="400" t="str">
        <f t="shared" si="34"/>
        <v/>
      </c>
      <c r="G1268" s="327">
        <v>1274</v>
      </c>
      <c r="H1268"/>
      <c r="I1268" s="400"/>
      <c r="J1268" s="400"/>
    </row>
    <row r="1269" spans="1:10" s="415" customFormat="1">
      <c r="A1269" s="435"/>
      <c r="B1269" s="435" t="s">
        <v>7057</v>
      </c>
      <c r="C1269" s="273" t="s">
        <v>8662</v>
      </c>
      <c r="D1269" s="435"/>
      <c r="E1269" s="435"/>
      <c r="F1269" s="436" t="str">
        <f t="shared" si="34"/>
        <v/>
      </c>
      <c r="G1269" s="327">
        <v>1275</v>
      </c>
      <c r="H1269"/>
      <c r="I1269" s="400"/>
      <c r="J1269" s="400"/>
    </row>
    <row r="1270" spans="1:10" s="415" customFormat="1">
      <c r="A1270" s="435"/>
      <c r="B1270" s="435" t="s">
        <v>7067</v>
      </c>
      <c r="C1270" s="273" t="s">
        <v>8662</v>
      </c>
      <c r="D1270" s="273" t="s">
        <v>7154</v>
      </c>
      <c r="E1270" s="438" t="e">
        <f>IF(#REF!&lt;&gt;"",#REF!,"")</f>
        <v>#REF!</v>
      </c>
      <c r="F1270" s="436" t="e">
        <f>IF(E1270&lt;&gt;"","– "&amp;E1270,"")</f>
        <v>#REF!</v>
      </c>
      <c r="G1270" s="327">
        <v>1276</v>
      </c>
      <c r="H1270"/>
      <c r="I1270" s="400"/>
      <c r="J1270" s="400"/>
    </row>
    <row r="1271" spans="1:10" s="415" customFormat="1">
      <c r="A1271" s="435"/>
      <c r="B1271" s="435" t="s">
        <v>7057</v>
      </c>
      <c r="C1271" s="273" t="s">
        <v>8658</v>
      </c>
      <c r="D1271" s="435" t="s">
        <v>7059</v>
      </c>
      <c r="E1271" s="435"/>
      <c r="F1271" s="436" t="str">
        <f t="shared" ref="F1271" si="38">IFERROR(IF(B1271="Parent","",IF(B1271="Data",TEXT(A1271,"rrrr-mm-dd"),IF(B1271="kwota",IFERROR(REPLACE(A1271,SEARCH(",",A1271),1,"."),A1271),IF(A1271="","",IF(A1271="",IF(AND(B1271="Kwota",E1271&lt;&gt;0),A1271,""),A1271))))),"0.00")</f>
        <v/>
      </c>
      <c r="G1271" s="327">
        <v>1277</v>
      </c>
      <c r="H1271"/>
      <c r="I1271" s="400"/>
      <c r="J1271" s="400"/>
    </row>
    <row r="1272" spans="1:10" s="415" customFormat="1">
      <c r="A1272" s="420" t="e">
        <f>ROUND(#REF!,2)</f>
        <v>#REF!</v>
      </c>
      <c r="B1272" s="435" t="s">
        <v>130</v>
      </c>
      <c r="C1272" s="273" t="s">
        <v>8658</v>
      </c>
      <c r="D1272" s="435" t="s">
        <v>7161</v>
      </c>
      <c r="E1272" s="438" t="e">
        <f>IF(#REF!&lt;&gt;"",#REF!,"")</f>
        <v>#REF!</v>
      </c>
      <c r="F1272" s="400" t="e">
        <f>IF(E1272&lt;&gt;"",IFERROR(IF(B1272="Parent","",IF(B1272="Data",TEXT(A1272,"rrrr-mm-dd"),IF(B1272="kwota",IFERROR(REPLACE(A1272,SEARCH(",",A1272),1,"."),A1272),IF(A1272="","",IF(A1272="",IF(AND(B1272="Kwota",E1272&lt;&gt;0),A1272,""),A1272))))),"0.00"),"")</f>
        <v>#REF!</v>
      </c>
      <c r="G1272" s="327">
        <v>1278</v>
      </c>
      <c r="H1272"/>
      <c r="I1272" s="400"/>
      <c r="J1272" s="400"/>
    </row>
    <row r="1273" spans="1:10" s="415" customFormat="1">
      <c r="A1273" s="420" t="e">
        <f>ROUND(#REF!,2)</f>
        <v>#REF!</v>
      </c>
      <c r="B1273" s="435" t="s">
        <v>130</v>
      </c>
      <c r="C1273" s="273" t="s">
        <v>8658</v>
      </c>
      <c r="D1273" s="435" t="s">
        <v>7162</v>
      </c>
      <c r="E1273" s="438" t="e">
        <f>IF(#REF!&lt;&gt;"",#REF!,"")</f>
        <v>#REF!</v>
      </c>
      <c r="F1273" s="400" t="e">
        <f t="shared" ref="F1273:F1274" si="39">IF(E1273&lt;&gt;"",IFERROR(IF(B1273="Parent","",IF(B1273="Data",TEXT(A1273,"rrrr-mm-dd"),IF(B1273="kwota",IFERROR(REPLACE(A1273,SEARCH(",",A1273),1,"."),A1273),IF(A1273="","",IF(A1273="",IF(AND(B1273="Kwota",E1273&lt;&gt;0),A1273,""),A1273))))),"0.00"),"")</f>
        <v>#REF!</v>
      </c>
      <c r="G1273" s="327">
        <v>1279</v>
      </c>
      <c r="H1273"/>
      <c r="I1273" s="400"/>
      <c r="J1273" s="400"/>
    </row>
    <row r="1274" spans="1:10" s="415" customFormat="1">
      <c r="A1274" s="420" t="e">
        <f>ROUND(#REF!,2)</f>
        <v>#REF!</v>
      </c>
      <c r="B1274" s="435" t="s">
        <v>130</v>
      </c>
      <c r="C1274" s="273" t="s">
        <v>8658</v>
      </c>
      <c r="D1274" s="435" t="s">
        <v>7163</v>
      </c>
      <c r="E1274" s="438" t="e">
        <f>IF(#REF!&lt;&gt;"",#REF!,"")</f>
        <v>#REF!</v>
      </c>
      <c r="F1274" s="400" t="e">
        <f t="shared" si="39"/>
        <v>#REF!</v>
      </c>
      <c r="G1274" s="327">
        <v>1280</v>
      </c>
      <c r="H1274"/>
      <c r="I1274" s="400"/>
      <c r="J1274" s="400"/>
    </row>
    <row r="1275" spans="1:10" s="415" customFormat="1">
      <c r="A1275" s="435"/>
      <c r="B1275" s="435" t="s">
        <v>7057</v>
      </c>
      <c r="C1275" s="273" t="s">
        <v>8659</v>
      </c>
      <c r="D1275" s="435" t="s">
        <v>7059</v>
      </c>
      <c r="E1275" s="435"/>
      <c r="F1275" s="436" t="str">
        <f t="shared" ref="F1275" si="40">IFERROR(IF(B1275="Parent","",IF(B1275="Data",TEXT(A1275,"rrrr-mm-dd"),IF(B1275="kwota",IFERROR(REPLACE(A1275,SEARCH(",",A1275),1,"."),A1275),IF(A1275="","",IF(A1275="",IF(AND(B1275="Kwota",E1275&lt;&gt;0),A1275,""),A1275))))),"0.00")</f>
        <v/>
      </c>
      <c r="G1275" s="327">
        <v>1281</v>
      </c>
      <c r="H1275"/>
      <c r="I1275" s="400"/>
      <c r="J1275" s="400"/>
    </row>
    <row r="1276" spans="1:10" s="415" customFormat="1">
      <c r="A1276" s="435"/>
      <c r="B1276" s="435" t="s">
        <v>7057</v>
      </c>
      <c r="C1276" s="273" t="s">
        <v>8663</v>
      </c>
      <c r="D1276" s="435"/>
      <c r="E1276" s="435"/>
      <c r="F1276" s="436"/>
      <c r="G1276" s="327">
        <v>1282</v>
      </c>
      <c r="H1276"/>
      <c r="I1276" s="400"/>
      <c r="J1276" s="400"/>
    </row>
    <row r="1277" spans="1:10" s="415" customFormat="1">
      <c r="A1277" s="327"/>
      <c r="B1277" s="327" t="s">
        <v>7057</v>
      </c>
      <c r="C1277" s="327" t="s">
        <v>7634</v>
      </c>
      <c r="D1277" s="327" t="s">
        <v>7059</v>
      </c>
      <c r="E1277" s="327"/>
      <c r="F1277" s="400" t="str">
        <f t="shared" si="34"/>
        <v/>
      </c>
      <c r="G1277" s="327">
        <v>1283</v>
      </c>
      <c r="H1277"/>
      <c r="I1277" s="400"/>
      <c r="J1277" s="400"/>
    </row>
    <row r="1278" spans="1:10" s="415" customFormat="1">
      <c r="A1278" s="327"/>
      <c r="B1278" s="327" t="s">
        <v>7057</v>
      </c>
      <c r="C1278" s="327" t="s">
        <v>7635</v>
      </c>
      <c r="D1278" s="327" t="s">
        <v>7059</v>
      </c>
      <c r="E1278" s="327"/>
      <c r="F1278" s="400" t="str">
        <f t="shared" si="34"/>
        <v/>
      </c>
      <c r="G1278" s="327">
        <v>1284</v>
      </c>
      <c r="H1278"/>
      <c r="I1278" s="400"/>
      <c r="J1278" s="400"/>
    </row>
    <row r="1279" spans="1:10" s="415" customFormat="1">
      <c r="A1279" s="327"/>
      <c r="B1279" s="327" t="s">
        <v>7057</v>
      </c>
      <c r="C1279" s="327" t="s">
        <v>7636</v>
      </c>
      <c r="D1279" s="327" t="s">
        <v>7059</v>
      </c>
      <c r="E1279" s="327"/>
      <c r="F1279" s="400" t="str">
        <f t="shared" si="34"/>
        <v/>
      </c>
      <c r="G1279" s="327">
        <v>1285</v>
      </c>
      <c r="H1279"/>
      <c r="I1279" s="400"/>
      <c r="J1279" s="400"/>
    </row>
    <row r="1280" spans="1:10" s="415" customFormat="1">
      <c r="A1280" s="420" t="e">
        <f>ROUND(#REF!,2)</f>
        <v>#REF!</v>
      </c>
      <c r="B1280" s="327" t="s">
        <v>130</v>
      </c>
      <c r="C1280" s="327" t="s">
        <v>7636</v>
      </c>
      <c r="D1280" s="327" t="s">
        <v>7161</v>
      </c>
      <c r="E1280" s="401" t="s">
        <v>7637</v>
      </c>
      <c r="F1280" s="400" t="str">
        <f t="shared" si="34"/>
        <v>0.00</v>
      </c>
      <c r="G1280" s="327">
        <v>1286</v>
      </c>
      <c r="H1280"/>
      <c r="I1280" s="400"/>
      <c r="J1280" s="400"/>
    </row>
    <row r="1281" spans="1:10" s="415" customFormat="1">
      <c r="A1281" s="420" t="e">
        <f>ROUND(#REF!,2)</f>
        <v>#REF!</v>
      </c>
      <c r="B1281" s="327" t="s">
        <v>130</v>
      </c>
      <c r="C1281" s="327" t="s">
        <v>7636</v>
      </c>
      <c r="D1281" s="327" t="s">
        <v>7162</v>
      </c>
      <c r="E1281" s="401" t="s">
        <v>7637</v>
      </c>
      <c r="F1281" s="400" t="str">
        <f t="shared" si="34"/>
        <v>0.00</v>
      </c>
      <c r="G1281" s="327">
        <v>1287</v>
      </c>
      <c r="H1281"/>
      <c r="I1281" s="400"/>
      <c r="J1281" s="400"/>
    </row>
    <row r="1282" spans="1:10" s="415" customFormat="1">
      <c r="A1282" s="420" t="e">
        <f>ROUND(#REF!,2)</f>
        <v>#REF!</v>
      </c>
      <c r="B1282" s="327" t="s">
        <v>130</v>
      </c>
      <c r="C1282" s="327" t="s">
        <v>7636</v>
      </c>
      <c r="D1282" s="327" t="s">
        <v>7163</v>
      </c>
      <c r="E1282" s="401" t="s">
        <v>7637</v>
      </c>
      <c r="F1282" s="400" t="str">
        <f t="shared" si="34"/>
        <v>0.00</v>
      </c>
      <c r="G1282" s="327">
        <v>1288</v>
      </c>
      <c r="H1282"/>
      <c r="I1282" s="400"/>
      <c r="J1282" s="400"/>
    </row>
    <row r="1283" spans="1:10" s="415" customFormat="1">
      <c r="A1283" s="327"/>
      <c r="B1283" s="327" t="s">
        <v>7057</v>
      </c>
      <c r="C1283" s="327" t="s">
        <v>7638</v>
      </c>
      <c r="D1283" s="327" t="s">
        <v>7059</v>
      </c>
      <c r="E1283" s="327"/>
      <c r="F1283" s="400" t="str">
        <f t="shared" si="34"/>
        <v/>
      </c>
      <c r="G1283" s="327">
        <v>1289</v>
      </c>
      <c r="H1283"/>
      <c r="I1283" s="400"/>
      <c r="J1283" s="400"/>
    </row>
    <row r="1284" spans="1:10" s="415" customFormat="1">
      <c r="A1284" s="327"/>
      <c r="B1284" s="327" t="s">
        <v>7057</v>
      </c>
      <c r="C1284" s="327" t="s">
        <v>7639</v>
      </c>
      <c r="D1284" s="327" t="s">
        <v>7059</v>
      </c>
      <c r="E1284" s="327"/>
      <c r="F1284" s="400" t="str">
        <f t="shared" si="34"/>
        <v/>
      </c>
      <c r="G1284" s="327">
        <v>1290</v>
      </c>
      <c r="H1284"/>
      <c r="I1284" s="400"/>
      <c r="J1284" s="400"/>
    </row>
    <row r="1285" spans="1:10" s="415" customFormat="1">
      <c r="A1285" s="327"/>
      <c r="B1285" s="327" t="s">
        <v>7057</v>
      </c>
      <c r="C1285" s="327" t="s">
        <v>7640</v>
      </c>
      <c r="D1285" s="327" t="s">
        <v>7059</v>
      </c>
      <c r="E1285" s="327"/>
      <c r="F1285" s="400" t="str">
        <f t="shared" si="34"/>
        <v/>
      </c>
      <c r="G1285" s="327">
        <v>1291</v>
      </c>
      <c r="H1285"/>
      <c r="I1285" s="400"/>
      <c r="J1285" s="400"/>
    </row>
    <row r="1286" spans="1:10" s="415" customFormat="1">
      <c r="A1286" s="420" t="e">
        <f>ROUND(#REF!,2)</f>
        <v>#REF!</v>
      </c>
      <c r="B1286" s="327" t="s">
        <v>130</v>
      </c>
      <c r="C1286" s="327" t="s">
        <v>7640</v>
      </c>
      <c r="D1286" s="327" t="s">
        <v>7161</v>
      </c>
      <c r="E1286" s="401" t="s">
        <v>2048</v>
      </c>
      <c r="F1286" s="400" t="str">
        <f t="shared" si="34"/>
        <v>0.00</v>
      </c>
      <c r="G1286" s="327">
        <v>1292</v>
      </c>
      <c r="H1286"/>
      <c r="I1286" s="400"/>
      <c r="J1286" s="400"/>
    </row>
    <row r="1287" spans="1:10" s="415" customFormat="1">
      <c r="A1287" s="420" t="e">
        <f>ROUND(#REF!,2)</f>
        <v>#REF!</v>
      </c>
      <c r="B1287" s="327" t="s">
        <v>130</v>
      </c>
      <c r="C1287" s="327" t="s">
        <v>7640</v>
      </c>
      <c r="D1287" s="327" t="s">
        <v>7162</v>
      </c>
      <c r="E1287" s="401" t="s">
        <v>2048</v>
      </c>
      <c r="F1287" s="400" t="str">
        <f t="shared" si="34"/>
        <v>0.00</v>
      </c>
      <c r="G1287" s="327">
        <v>1293</v>
      </c>
      <c r="H1287"/>
      <c r="I1287" s="400"/>
      <c r="J1287" s="400"/>
    </row>
    <row r="1288" spans="1:10" s="415" customFormat="1">
      <c r="A1288" s="420" t="e">
        <f>ROUND(#REF!,2)</f>
        <v>#REF!</v>
      </c>
      <c r="B1288" s="327" t="s">
        <v>130</v>
      </c>
      <c r="C1288" s="327" t="s">
        <v>7640</v>
      </c>
      <c r="D1288" s="327" t="s">
        <v>7163</v>
      </c>
      <c r="E1288" s="401" t="s">
        <v>2048</v>
      </c>
      <c r="F1288" s="400" t="str">
        <f t="shared" si="34"/>
        <v>0.00</v>
      </c>
      <c r="G1288" s="327">
        <v>1294</v>
      </c>
      <c r="H1288"/>
      <c r="I1288" s="400"/>
      <c r="J1288" s="400"/>
    </row>
    <row r="1289" spans="1:10" s="415" customFormat="1">
      <c r="A1289" s="327"/>
      <c r="B1289" s="327" t="s">
        <v>7057</v>
      </c>
      <c r="C1289" s="327" t="s">
        <v>7641</v>
      </c>
      <c r="D1289" s="327" t="s">
        <v>7059</v>
      </c>
      <c r="E1289" s="327"/>
      <c r="F1289" s="400" t="str">
        <f t="shared" si="34"/>
        <v/>
      </c>
      <c r="G1289" s="327">
        <v>1295</v>
      </c>
      <c r="H1289"/>
      <c r="I1289" s="400"/>
      <c r="J1289" s="400"/>
    </row>
    <row r="1290" spans="1:10" s="415" customFormat="1">
      <c r="A1290" s="420" t="e">
        <f>ROUND(#REF!,2)</f>
        <v>#REF!</v>
      </c>
      <c r="B1290" s="327" t="s">
        <v>130</v>
      </c>
      <c r="C1290" s="327" t="s">
        <v>7641</v>
      </c>
      <c r="D1290" s="327" t="s">
        <v>7161</v>
      </c>
      <c r="E1290" s="401" t="s">
        <v>7642</v>
      </c>
      <c r="F1290" s="400" t="str">
        <f t="shared" si="34"/>
        <v>0.00</v>
      </c>
      <c r="G1290" s="327">
        <v>1296</v>
      </c>
      <c r="H1290"/>
      <c r="I1290" s="400"/>
      <c r="J1290" s="400"/>
    </row>
    <row r="1291" spans="1:10" s="415" customFormat="1">
      <c r="A1291" s="420" t="e">
        <f>ROUND(#REF!,2)</f>
        <v>#REF!</v>
      </c>
      <c r="B1291" s="327" t="s">
        <v>130</v>
      </c>
      <c r="C1291" s="327" t="s">
        <v>7641</v>
      </c>
      <c r="D1291" s="327" t="s">
        <v>7162</v>
      </c>
      <c r="E1291" s="401" t="s">
        <v>7642</v>
      </c>
      <c r="F1291" s="400" t="str">
        <f t="shared" si="34"/>
        <v>0.00</v>
      </c>
      <c r="G1291" s="327">
        <v>1297</v>
      </c>
      <c r="H1291"/>
      <c r="I1291" s="400"/>
      <c r="J1291" s="400"/>
    </row>
    <row r="1292" spans="1:10" s="415" customFormat="1">
      <c r="A1292" s="420" t="e">
        <f>ROUND(#REF!,2)</f>
        <v>#REF!</v>
      </c>
      <c r="B1292" s="327" t="s">
        <v>130</v>
      </c>
      <c r="C1292" s="327" t="s">
        <v>7641</v>
      </c>
      <c r="D1292" s="327" t="s">
        <v>7163</v>
      </c>
      <c r="E1292" s="401" t="s">
        <v>7642</v>
      </c>
      <c r="F1292" s="400" t="str">
        <f t="shared" si="34"/>
        <v>0.00</v>
      </c>
      <c r="G1292" s="327">
        <v>1298</v>
      </c>
      <c r="H1292"/>
      <c r="I1292" s="400"/>
      <c r="J1292" s="400"/>
    </row>
    <row r="1293" spans="1:10" s="415" customFormat="1">
      <c r="A1293" s="327"/>
      <c r="B1293" s="327" t="s">
        <v>7057</v>
      </c>
      <c r="C1293" s="327" t="s">
        <v>7643</v>
      </c>
      <c r="D1293" s="327" t="s">
        <v>7059</v>
      </c>
      <c r="E1293" s="327"/>
      <c r="F1293" s="400" t="str">
        <f t="shared" si="34"/>
        <v/>
      </c>
      <c r="G1293" s="327">
        <v>1299</v>
      </c>
      <c r="H1293"/>
      <c r="I1293" s="400"/>
      <c r="J1293" s="400"/>
    </row>
    <row r="1294" spans="1:10" s="415" customFormat="1">
      <c r="A1294" s="420" t="e">
        <f>ROUND(#REF!,2)</f>
        <v>#REF!</v>
      </c>
      <c r="B1294" s="327" t="s">
        <v>130</v>
      </c>
      <c r="C1294" s="327" t="s">
        <v>7643</v>
      </c>
      <c r="D1294" s="327" t="s">
        <v>7161</v>
      </c>
      <c r="E1294" s="401" t="s">
        <v>7604</v>
      </c>
      <c r="F1294" s="400" t="str">
        <f t="shared" si="34"/>
        <v>0.00</v>
      </c>
      <c r="G1294" s="327">
        <v>1300</v>
      </c>
      <c r="H1294"/>
      <c r="I1294" s="400"/>
      <c r="J1294" s="400"/>
    </row>
    <row r="1295" spans="1:10" s="415" customFormat="1">
      <c r="A1295" s="420" t="e">
        <f>ROUND(#REF!,2)</f>
        <v>#REF!</v>
      </c>
      <c r="B1295" s="327" t="s">
        <v>130</v>
      </c>
      <c r="C1295" s="327" t="s">
        <v>7643</v>
      </c>
      <c r="D1295" s="327" t="s">
        <v>7162</v>
      </c>
      <c r="E1295" s="401" t="s">
        <v>7604</v>
      </c>
      <c r="F1295" s="400" t="str">
        <f t="shared" si="34"/>
        <v>0.00</v>
      </c>
      <c r="G1295" s="327">
        <v>1301</v>
      </c>
      <c r="H1295"/>
      <c r="I1295" s="400"/>
      <c r="J1295" s="400"/>
    </row>
    <row r="1296" spans="1:10" s="415" customFormat="1">
      <c r="A1296" s="420" t="e">
        <f>ROUND(#REF!,2)</f>
        <v>#REF!</v>
      </c>
      <c r="B1296" s="327" t="s">
        <v>130</v>
      </c>
      <c r="C1296" s="327" t="s">
        <v>7643</v>
      </c>
      <c r="D1296" s="327" t="s">
        <v>7163</v>
      </c>
      <c r="E1296" s="401" t="s">
        <v>7604</v>
      </c>
      <c r="F1296" s="400" t="str">
        <f t="shared" si="34"/>
        <v>0.00</v>
      </c>
      <c r="G1296" s="327">
        <v>1302</v>
      </c>
      <c r="H1296"/>
      <c r="I1296" s="400"/>
      <c r="J1296" s="400"/>
    </row>
    <row r="1297" spans="1:10" s="415" customFormat="1">
      <c r="A1297" s="435"/>
      <c r="B1297" s="435" t="s">
        <v>7057</v>
      </c>
      <c r="C1297" s="439" t="s">
        <v>8662</v>
      </c>
      <c r="D1297" s="435"/>
      <c r="E1297" s="435"/>
      <c r="F1297" s="436" t="str">
        <f t="shared" si="34"/>
        <v/>
      </c>
      <c r="G1297" s="327">
        <v>1303</v>
      </c>
      <c r="H1297"/>
      <c r="I1297" s="400"/>
      <c r="J1297" s="400"/>
    </row>
    <row r="1298" spans="1:10" s="415" customFormat="1">
      <c r="A1298" s="435"/>
      <c r="B1298" s="435" t="s">
        <v>7067</v>
      </c>
      <c r="C1298" s="439" t="s">
        <v>8662</v>
      </c>
      <c r="D1298" s="273" t="s">
        <v>7154</v>
      </c>
      <c r="E1298" s="438" t="e">
        <f>IF(#REF!&lt;&gt;"",#REF!,"")</f>
        <v>#REF!</v>
      </c>
      <c r="F1298" s="436" t="e">
        <f>IF(E1298&lt;&gt;"","– "&amp;E1298,"")</f>
        <v>#REF!</v>
      </c>
      <c r="G1298" s="327">
        <v>1304</v>
      </c>
      <c r="H1298"/>
      <c r="I1298" s="400"/>
      <c r="J1298" s="400"/>
    </row>
    <row r="1299" spans="1:10" s="415" customFormat="1">
      <c r="A1299" s="435"/>
      <c r="B1299" s="435" t="s">
        <v>7057</v>
      </c>
      <c r="C1299" s="273" t="s">
        <v>8658</v>
      </c>
      <c r="D1299" s="435" t="s">
        <v>7059</v>
      </c>
      <c r="E1299" s="435"/>
      <c r="F1299" s="436" t="str">
        <f t="shared" ref="F1299:F1303" si="41">IFERROR(IF(B1299="Parent","",IF(B1299="Data",TEXT(A1299,"rrrr-mm-dd"),IF(B1299="kwota",IFERROR(REPLACE(A1299,SEARCH(",",A1299),1,"."),A1299),IF(A1299="","",IF(A1299="",IF(AND(B1299="Kwota",E1299&lt;&gt;0),A1299,""),A1299))))),"0.00")</f>
        <v/>
      </c>
      <c r="G1299" s="327">
        <v>1305</v>
      </c>
      <c r="H1299"/>
      <c r="I1299" s="400"/>
      <c r="J1299" s="400"/>
    </row>
    <row r="1300" spans="1:10" s="415" customFormat="1">
      <c r="A1300" s="420" t="e">
        <f>ROUND(#REF!,2)</f>
        <v>#REF!</v>
      </c>
      <c r="B1300" s="435" t="s">
        <v>130</v>
      </c>
      <c r="C1300" s="273" t="s">
        <v>8658</v>
      </c>
      <c r="D1300" s="435" t="s">
        <v>7161</v>
      </c>
      <c r="E1300" s="438" t="e">
        <f>IF(#REF!&lt;&gt;"",#REF!,"")</f>
        <v>#REF!</v>
      </c>
      <c r="F1300" s="400" t="e">
        <f>IF(E1300&lt;&gt;"",IFERROR(IF(B1300="Parent","",IF(B1300="Data",TEXT(A1300,"rrrr-mm-dd"),IF(B1300="kwota",IFERROR(REPLACE(A1300,SEARCH(",",A1300),1,"."),A1300),IF(A1300="","",IF(A1300="",IF(AND(B1300="Kwota",E1300&lt;&gt;0),A1300,""),A1300))))),"0.00"),"")</f>
        <v>#REF!</v>
      </c>
      <c r="G1300" s="327">
        <v>1306</v>
      </c>
      <c r="H1300"/>
      <c r="I1300" s="400"/>
      <c r="J1300" s="400"/>
    </row>
    <row r="1301" spans="1:10" s="415" customFormat="1">
      <c r="A1301" s="420" t="e">
        <f>ROUND(#REF!,2)</f>
        <v>#REF!</v>
      </c>
      <c r="B1301" s="435" t="s">
        <v>130</v>
      </c>
      <c r="C1301" s="273" t="s">
        <v>8658</v>
      </c>
      <c r="D1301" s="435" t="s">
        <v>7162</v>
      </c>
      <c r="E1301" s="438" t="e">
        <f>IF(#REF!&lt;&gt;"",#REF!,"")</f>
        <v>#REF!</v>
      </c>
      <c r="F1301" s="400" t="e">
        <f t="shared" ref="F1301:F1302" si="42">IF(E1301&lt;&gt;"",IFERROR(IF(B1301="Parent","",IF(B1301="Data",TEXT(A1301,"rrrr-mm-dd"),IF(B1301="kwota",IFERROR(REPLACE(A1301,SEARCH(",",A1301),1,"."),A1301),IF(A1301="","",IF(A1301="",IF(AND(B1301="Kwota",E1301&lt;&gt;0),A1301,""),A1301))))),"0.00"),"")</f>
        <v>#REF!</v>
      </c>
      <c r="G1301" s="327">
        <v>1307</v>
      </c>
      <c r="H1301"/>
      <c r="I1301" s="400"/>
      <c r="J1301" s="400"/>
    </row>
    <row r="1302" spans="1:10" s="415" customFormat="1">
      <c r="A1302" s="420" t="e">
        <f>ROUND(#REF!,2)</f>
        <v>#REF!</v>
      </c>
      <c r="B1302" s="435" t="s">
        <v>130</v>
      </c>
      <c r="C1302" s="273" t="s">
        <v>8658</v>
      </c>
      <c r="D1302" s="435" t="s">
        <v>7163</v>
      </c>
      <c r="E1302" s="438" t="e">
        <f>IF(#REF!&lt;&gt;"",#REF!,"")</f>
        <v>#REF!</v>
      </c>
      <c r="F1302" s="400" t="e">
        <f t="shared" si="42"/>
        <v>#REF!</v>
      </c>
      <c r="G1302" s="327">
        <v>1308</v>
      </c>
      <c r="H1302"/>
      <c r="I1302" s="400"/>
      <c r="J1302" s="400"/>
    </row>
    <row r="1303" spans="1:10" s="415" customFormat="1">
      <c r="A1303" s="435"/>
      <c r="B1303" s="435" t="s">
        <v>7057</v>
      </c>
      <c r="C1303" s="273" t="s">
        <v>8659</v>
      </c>
      <c r="D1303" s="435" t="s">
        <v>7059</v>
      </c>
      <c r="E1303" s="435"/>
      <c r="F1303" s="436" t="str">
        <f t="shared" si="41"/>
        <v/>
      </c>
      <c r="G1303" s="327">
        <v>1309</v>
      </c>
      <c r="H1303"/>
      <c r="I1303" s="400"/>
      <c r="J1303" s="400"/>
    </row>
    <row r="1304" spans="1:10" s="415" customFormat="1">
      <c r="A1304" s="435"/>
      <c r="B1304" s="435" t="s">
        <v>7057</v>
      </c>
      <c r="C1304" s="273" t="s">
        <v>8663</v>
      </c>
      <c r="D1304" s="435"/>
      <c r="E1304" s="435"/>
      <c r="F1304" s="436"/>
      <c r="G1304" s="327">
        <v>1310</v>
      </c>
      <c r="H1304"/>
      <c r="I1304" s="400"/>
      <c r="J1304" s="400"/>
    </row>
    <row r="1305" spans="1:10" s="415" customFormat="1">
      <c r="A1305" s="435"/>
      <c r="B1305" s="435" t="s">
        <v>7057</v>
      </c>
      <c r="C1305" s="439" t="s">
        <v>8669</v>
      </c>
      <c r="D1305" s="435"/>
      <c r="E1305" s="435"/>
      <c r="F1305" s="436" t="str">
        <f t="shared" ref="F1305" si="43">IFERROR(IF(B1305="Parent","",IF(B1305="Data",TEXT(A1305,"rrrr-mm-dd"),IF(B1305="kwota",IFERROR(REPLACE(A1305,SEARCH(",",A1305),1,"."),A1305),IF(A1305="","",IF(A1305="",IF(AND(B1305="Kwota",E1305&lt;&gt;0),A1305,""),A1305))))),"0.00")</f>
        <v/>
      </c>
      <c r="G1305" s="327">
        <v>1311</v>
      </c>
      <c r="H1305"/>
      <c r="I1305" s="400"/>
      <c r="J1305" s="400"/>
    </row>
    <row r="1306" spans="1:10" s="415" customFormat="1">
      <c r="A1306" s="435"/>
      <c r="B1306" s="435" t="s">
        <v>7067</v>
      </c>
      <c r="C1306" s="439" t="s">
        <v>8669</v>
      </c>
      <c r="D1306" s="273" t="s">
        <v>7154</v>
      </c>
      <c r="E1306" s="438" t="e">
        <f>IF(#REF!&lt;&gt;"",#REF!,"")</f>
        <v>#REF!</v>
      </c>
      <c r="F1306" s="436" t="e">
        <f>IF(E1306&lt;&gt;"","– "&amp;E1306,"")</f>
        <v>#REF!</v>
      </c>
      <c r="G1306" s="327">
        <v>1312</v>
      </c>
      <c r="H1306"/>
      <c r="I1306" s="400"/>
      <c r="J1306" s="400"/>
    </row>
    <row r="1307" spans="1:10" s="415" customFormat="1">
      <c r="A1307" s="435"/>
      <c r="B1307" s="435" t="s">
        <v>7057</v>
      </c>
      <c r="C1307" s="273" t="s">
        <v>8658</v>
      </c>
      <c r="D1307" s="435" t="s">
        <v>7059</v>
      </c>
      <c r="E1307" s="435"/>
      <c r="F1307" s="436" t="str">
        <f t="shared" ref="F1307:F1311" si="44">IFERROR(IF(B1307="Parent","",IF(B1307="Data",TEXT(A1307,"rrrr-mm-dd"),IF(B1307="kwota",IFERROR(REPLACE(A1307,SEARCH(",",A1307),1,"."),A1307),IF(A1307="","",IF(A1307="",IF(AND(B1307="Kwota",E1307&lt;&gt;0),A1307,""),A1307))))),"0.00")</f>
        <v/>
      </c>
      <c r="G1307" s="327">
        <v>1313</v>
      </c>
      <c r="H1307"/>
      <c r="I1307" s="400"/>
      <c r="J1307" s="400"/>
    </row>
    <row r="1308" spans="1:10" s="415" customFormat="1">
      <c r="A1308" s="420" t="e">
        <f>ROUND(#REF!,2)</f>
        <v>#REF!</v>
      </c>
      <c r="B1308" s="435" t="s">
        <v>130</v>
      </c>
      <c r="C1308" s="273" t="s">
        <v>8658</v>
      </c>
      <c r="D1308" s="435" t="s">
        <v>7161</v>
      </c>
      <c r="E1308" s="438" t="e">
        <f>IF(#REF!&lt;&gt;"",#REF!,"")</f>
        <v>#REF!</v>
      </c>
      <c r="F1308" s="400" t="e">
        <f>IF(E1308&lt;&gt;"",IFERROR(IF(B1308="Parent","",IF(B1308="Data",TEXT(A1308,"rrrr-mm-dd"),IF(B1308="kwota",IFERROR(REPLACE(A1308,SEARCH(",",A1308),1,"."),A1308),IF(A1308="","",IF(A1308="",IF(AND(B1308="Kwota",E1308&lt;&gt;0),A1308,""),A1308))))),"0.00"),"")</f>
        <v>#REF!</v>
      </c>
      <c r="G1308" s="327">
        <v>1314</v>
      </c>
      <c r="H1308"/>
      <c r="I1308" s="400"/>
      <c r="J1308" s="400"/>
    </row>
    <row r="1309" spans="1:10" s="415" customFormat="1">
      <c r="A1309" s="420" t="e">
        <f>ROUND(#REF!,2)</f>
        <v>#REF!</v>
      </c>
      <c r="B1309" s="435" t="s">
        <v>130</v>
      </c>
      <c r="C1309" s="273" t="s">
        <v>8658</v>
      </c>
      <c r="D1309" s="435" t="s">
        <v>7162</v>
      </c>
      <c r="E1309" s="438" t="e">
        <f>IF(#REF!&lt;&gt;"",#REF!,"")</f>
        <v>#REF!</v>
      </c>
      <c r="F1309" s="400" t="e">
        <f t="shared" ref="F1309:F1310" si="45">IF(E1309&lt;&gt;"",IFERROR(IF(B1309="Parent","",IF(B1309="Data",TEXT(A1309,"rrrr-mm-dd"),IF(B1309="kwota",IFERROR(REPLACE(A1309,SEARCH(",",A1309),1,"."),A1309),IF(A1309="","",IF(A1309="",IF(AND(B1309="Kwota",E1309&lt;&gt;0),A1309,""),A1309))))),"0.00"),"")</f>
        <v>#REF!</v>
      </c>
      <c r="G1309" s="327">
        <v>1315</v>
      </c>
      <c r="H1309"/>
      <c r="I1309" s="400"/>
      <c r="J1309" s="400"/>
    </row>
    <row r="1310" spans="1:10" s="415" customFormat="1">
      <c r="A1310" s="420" t="e">
        <f>ROUND(#REF!,2)</f>
        <v>#REF!</v>
      </c>
      <c r="B1310" s="435" t="s">
        <v>130</v>
      </c>
      <c r="C1310" s="273" t="s">
        <v>8658</v>
      </c>
      <c r="D1310" s="435" t="s">
        <v>7163</v>
      </c>
      <c r="E1310" s="438" t="e">
        <f>IF(#REF!&lt;&gt;"",#REF!,"")</f>
        <v>#REF!</v>
      </c>
      <c r="F1310" s="400" t="e">
        <f t="shared" si="45"/>
        <v>#REF!</v>
      </c>
      <c r="G1310" s="327">
        <v>1316</v>
      </c>
      <c r="H1310"/>
      <c r="I1310" s="400"/>
      <c r="J1310" s="400"/>
    </row>
    <row r="1311" spans="1:10" s="415" customFormat="1">
      <c r="A1311" s="435"/>
      <c r="B1311" s="435" t="s">
        <v>7057</v>
      </c>
      <c r="C1311" s="273" t="s">
        <v>8659</v>
      </c>
      <c r="D1311" s="435" t="s">
        <v>7059</v>
      </c>
      <c r="E1311" s="435"/>
      <c r="F1311" s="436" t="str">
        <f t="shared" si="44"/>
        <v/>
      </c>
      <c r="G1311" s="327">
        <v>1317</v>
      </c>
      <c r="H1311"/>
      <c r="I1311" s="400"/>
      <c r="J1311" s="400"/>
    </row>
    <row r="1312" spans="1:10" s="415" customFormat="1">
      <c r="A1312" s="435"/>
      <c r="B1312" s="435" t="s">
        <v>7057</v>
      </c>
      <c r="C1312" s="439" t="s">
        <v>8670</v>
      </c>
      <c r="D1312" s="435"/>
      <c r="E1312" s="435"/>
      <c r="F1312" s="436"/>
      <c r="G1312" s="327">
        <v>1318</v>
      </c>
      <c r="H1312"/>
      <c r="I1312" s="400"/>
      <c r="J1312" s="400"/>
    </row>
    <row r="1313" spans="1:10" s="415" customFormat="1">
      <c r="A1313" s="327"/>
      <c r="B1313" s="327" t="s">
        <v>7057</v>
      </c>
      <c r="C1313" s="327" t="s">
        <v>7644</v>
      </c>
      <c r="D1313" s="327" t="s">
        <v>7059</v>
      </c>
      <c r="E1313" s="327"/>
      <c r="F1313" s="400" t="str">
        <f t="shared" si="34"/>
        <v/>
      </c>
      <c r="G1313" s="327">
        <v>1319</v>
      </c>
      <c r="H1313"/>
      <c r="I1313" s="400"/>
      <c r="J1313" s="400"/>
    </row>
    <row r="1314" spans="1:10" s="415" customFormat="1">
      <c r="A1314" s="327"/>
      <c r="B1314" s="327" t="s">
        <v>7057</v>
      </c>
      <c r="C1314" s="327" t="s">
        <v>7645</v>
      </c>
      <c r="D1314" s="327" t="s">
        <v>7059</v>
      </c>
      <c r="E1314" s="327"/>
      <c r="F1314" s="400" t="str">
        <f t="shared" si="34"/>
        <v/>
      </c>
      <c r="G1314" s="327">
        <v>1320</v>
      </c>
      <c r="H1314"/>
      <c r="I1314" s="400"/>
      <c r="J1314" s="400"/>
    </row>
    <row r="1315" spans="1:10" s="415" customFormat="1">
      <c r="A1315" s="420" t="e">
        <f>ROUND(#REF!,2)</f>
        <v>#REF!</v>
      </c>
      <c r="B1315" s="327" t="s">
        <v>130</v>
      </c>
      <c r="C1315" s="327" t="s">
        <v>7645</v>
      </c>
      <c r="D1315" s="327" t="s">
        <v>7161</v>
      </c>
      <c r="E1315" s="401" t="s">
        <v>7609</v>
      </c>
      <c r="F1315" s="400" t="str">
        <f t="shared" si="34"/>
        <v>0.00</v>
      </c>
      <c r="G1315" s="327">
        <v>1321</v>
      </c>
      <c r="H1315"/>
      <c r="I1315" s="400"/>
      <c r="J1315" s="400"/>
    </row>
    <row r="1316" spans="1:10" s="415" customFormat="1">
      <c r="A1316" s="420" t="e">
        <f>ROUND(#REF!,2)</f>
        <v>#REF!</v>
      </c>
      <c r="B1316" s="327" t="s">
        <v>130</v>
      </c>
      <c r="C1316" s="327" t="s">
        <v>7645</v>
      </c>
      <c r="D1316" s="327" t="s">
        <v>7162</v>
      </c>
      <c r="E1316" s="401" t="s">
        <v>7609</v>
      </c>
      <c r="F1316" s="400" t="str">
        <f t="shared" si="34"/>
        <v>0.00</v>
      </c>
      <c r="G1316" s="327">
        <v>1322</v>
      </c>
      <c r="H1316"/>
      <c r="I1316" s="400"/>
      <c r="J1316" s="400"/>
    </row>
    <row r="1317" spans="1:10" s="415" customFormat="1">
      <c r="A1317" s="420" t="e">
        <f>ROUND(#REF!,2)</f>
        <v>#REF!</v>
      </c>
      <c r="B1317" s="327" t="s">
        <v>130</v>
      </c>
      <c r="C1317" s="327" t="s">
        <v>7645</v>
      </c>
      <c r="D1317" s="327" t="s">
        <v>7163</v>
      </c>
      <c r="E1317" s="401" t="s">
        <v>7609</v>
      </c>
      <c r="F1317" s="400" t="str">
        <f t="shared" si="34"/>
        <v>0.00</v>
      </c>
      <c r="G1317" s="327">
        <v>1323</v>
      </c>
      <c r="H1317"/>
      <c r="I1317" s="400"/>
      <c r="J1317" s="400"/>
    </row>
    <row r="1318" spans="1:10" s="415" customFormat="1">
      <c r="A1318" s="327"/>
      <c r="B1318" s="327" t="s">
        <v>7057</v>
      </c>
      <c r="C1318" s="327" t="s">
        <v>7646</v>
      </c>
      <c r="D1318" s="327" t="s">
        <v>7059</v>
      </c>
      <c r="E1318" s="327"/>
      <c r="F1318" s="400" t="str">
        <f t="shared" si="34"/>
        <v/>
      </c>
      <c r="G1318" s="327">
        <v>1324</v>
      </c>
      <c r="H1318"/>
      <c r="I1318" s="400"/>
      <c r="J1318" s="400"/>
    </row>
    <row r="1319" spans="1:10" s="415" customFormat="1">
      <c r="A1319" s="420" t="e">
        <f>ROUND(#REF!,2)</f>
        <v>#REF!</v>
      </c>
      <c r="B1319" s="327" t="s">
        <v>130</v>
      </c>
      <c r="C1319" s="327" t="s">
        <v>7646</v>
      </c>
      <c r="D1319" s="327" t="s">
        <v>7161</v>
      </c>
      <c r="E1319" s="401" t="s">
        <v>1438</v>
      </c>
      <c r="F1319" s="400" t="str">
        <f t="shared" si="34"/>
        <v>0.00</v>
      </c>
      <c r="G1319" s="327">
        <v>1325</v>
      </c>
      <c r="H1319"/>
      <c r="I1319" s="400"/>
      <c r="J1319" s="400"/>
    </row>
    <row r="1320" spans="1:10" s="415" customFormat="1">
      <c r="A1320" s="420" t="e">
        <f>ROUND(#REF!,2)</f>
        <v>#REF!</v>
      </c>
      <c r="B1320" s="327" t="s">
        <v>130</v>
      </c>
      <c r="C1320" s="327" t="s">
        <v>7646</v>
      </c>
      <c r="D1320" s="327" t="s">
        <v>7162</v>
      </c>
      <c r="E1320" s="401" t="s">
        <v>1438</v>
      </c>
      <c r="F1320" s="400" t="str">
        <f t="shared" si="34"/>
        <v>0.00</v>
      </c>
      <c r="G1320" s="327">
        <v>1326</v>
      </c>
      <c r="H1320"/>
      <c r="I1320" s="400"/>
      <c r="J1320" s="400"/>
    </row>
    <row r="1321" spans="1:10" s="415" customFormat="1">
      <c r="A1321" s="420" t="e">
        <f>ROUND(#REF!,2)</f>
        <v>#REF!</v>
      </c>
      <c r="B1321" s="327" t="s">
        <v>130</v>
      </c>
      <c r="C1321" s="327" t="s">
        <v>7646</v>
      </c>
      <c r="D1321" s="327" t="s">
        <v>7163</v>
      </c>
      <c r="E1321" s="401" t="s">
        <v>1438</v>
      </c>
      <c r="F1321" s="400" t="str">
        <f t="shared" si="34"/>
        <v>0.00</v>
      </c>
      <c r="G1321" s="327">
        <v>1327</v>
      </c>
      <c r="H1321"/>
      <c r="I1321" s="400"/>
      <c r="J1321" s="400"/>
    </row>
    <row r="1322" spans="1:10" s="415" customFormat="1">
      <c r="A1322" s="327"/>
      <c r="B1322" s="327" t="s">
        <v>7057</v>
      </c>
      <c r="C1322" s="327" t="s">
        <v>7647</v>
      </c>
      <c r="D1322" s="327" t="s">
        <v>7059</v>
      </c>
      <c r="E1322" s="327"/>
      <c r="F1322" s="400" t="str">
        <f t="shared" si="34"/>
        <v/>
      </c>
      <c r="G1322" s="327">
        <v>1328</v>
      </c>
      <c r="H1322"/>
      <c r="I1322" s="400"/>
      <c r="J1322" s="400"/>
    </row>
    <row r="1323" spans="1:10" s="415" customFormat="1">
      <c r="A1323" s="435"/>
      <c r="B1323" s="435" t="s">
        <v>7057</v>
      </c>
      <c r="C1323" s="273" t="s">
        <v>8662</v>
      </c>
      <c r="D1323" s="435"/>
      <c r="E1323" s="435"/>
      <c r="F1323" s="436" t="str">
        <f t="shared" si="34"/>
        <v/>
      </c>
      <c r="G1323" s="327">
        <v>1329</v>
      </c>
      <c r="H1323"/>
      <c r="I1323" s="400"/>
      <c r="J1323" s="400"/>
    </row>
    <row r="1324" spans="1:10" s="415" customFormat="1">
      <c r="A1324" s="435"/>
      <c r="B1324" s="435" t="s">
        <v>7067</v>
      </c>
      <c r="C1324" s="273" t="s">
        <v>8662</v>
      </c>
      <c r="D1324" s="273" t="s">
        <v>7154</v>
      </c>
      <c r="E1324" s="439" t="e">
        <f>IF(#REF!&lt;&gt;"",#REF!,"")</f>
        <v>#REF!</v>
      </c>
      <c r="F1324" s="436" t="e">
        <f>IF(E1324&lt;&gt;"","– "&amp;E1324,"")</f>
        <v>#REF!</v>
      </c>
      <c r="G1324" s="327">
        <v>1330</v>
      </c>
      <c r="H1324"/>
      <c r="I1324" s="400"/>
      <c r="J1324" s="400"/>
    </row>
    <row r="1325" spans="1:10" s="415" customFormat="1">
      <c r="A1325" s="435"/>
      <c r="B1325" s="435" t="s">
        <v>7057</v>
      </c>
      <c r="C1325" s="273" t="s">
        <v>8658</v>
      </c>
      <c r="D1325" s="435" t="s">
        <v>7059</v>
      </c>
      <c r="E1325" s="435"/>
      <c r="F1325" s="436" t="str">
        <f t="shared" ref="F1325" si="46">IFERROR(IF(B1325="Parent","",IF(B1325="Data",TEXT(A1325,"rrrr-mm-dd"),IF(B1325="kwota",IFERROR(REPLACE(A1325,SEARCH(",",A1325),1,"."),A1325),IF(A1325="","",IF(A1325="",IF(AND(B1325="Kwota",E1325&lt;&gt;0),A1325,""),A1325))))),"0.00")</f>
        <v/>
      </c>
      <c r="G1325" s="327">
        <v>1331</v>
      </c>
      <c r="H1325"/>
      <c r="I1325" s="400"/>
      <c r="J1325" s="400"/>
    </row>
    <row r="1326" spans="1:10" s="415" customFormat="1">
      <c r="A1326" s="420" t="e">
        <f>ROUND(#REF!,2)</f>
        <v>#REF!</v>
      </c>
      <c r="B1326" s="435" t="s">
        <v>130</v>
      </c>
      <c r="C1326" s="273" t="s">
        <v>8658</v>
      </c>
      <c r="D1326" s="435" t="s">
        <v>7161</v>
      </c>
      <c r="E1326" s="439" t="e">
        <f>IF(#REF!&lt;&gt;"",#REF!,"")</f>
        <v>#REF!</v>
      </c>
      <c r="F1326" s="400" t="e">
        <f>IF(E1326&lt;&gt;"",IFERROR(IF(B1326="Parent","",IF(B1326="Data",TEXT(A1326,"rrrr-mm-dd"),IF(B1326="kwota",IFERROR(REPLACE(A1326,SEARCH(",",A1326),1,"."),A1326),IF(A1326="","",IF(A1326="",IF(AND(B1326="Kwota",E1326&lt;&gt;0),A1326,""),A1326))))),"0.00"),"")</f>
        <v>#REF!</v>
      </c>
      <c r="G1326" s="327">
        <v>1332</v>
      </c>
      <c r="H1326"/>
      <c r="I1326" s="400"/>
      <c r="J1326" s="400"/>
    </row>
    <row r="1327" spans="1:10" s="415" customFormat="1">
      <c r="A1327" s="420" t="e">
        <f>ROUND(#REF!,2)</f>
        <v>#REF!</v>
      </c>
      <c r="B1327" s="435" t="s">
        <v>130</v>
      </c>
      <c r="C1327" s="273" t="s">
        <v>8658</v>
      </c>
      <c r="D1327" s="435" t="s">
        <v>7162</v>
      </c>
      <c r="E1327" s="439" t="e">
        <f>IF(#REF!&lt;&gt;"",#REF!,"")</f>
        <v>#REF!</v>
      </c>
      <c r="F1327" s="400" t="e">
        <f t="shared" ref="F1327:F1328" si="47">IF(E1327&lt;&gt;"",IFERROR(IF(B1327="Parent","",IF(B1327="Data",TEXT(A1327,"rrrr-mm-dd"),IF(B1327="kwota",IFERROR(REPLACE(A1327,SEARCH(",",A1327),1,"."),A1327),IF(A1327="","",IF(A1327="",IF(AND(B1327="Kwota",E1327&lt;&gt;0),A1327,""),A1327))))),"0.00"),"")</f>
        <v>#REF!</v>
      </c>
      <c r="G1327" s="327">
        <v>1333</v>
      </c>
      <c r="H1327"/>
      <c r="I1327" s="400"/>
      <c r="J1327" s="400"/>
    </row>
    <row r="1328" spans="1:10" s="415" customFormat="1">
      <c r="A1328" s="420" t="e">
        <f>ROUND(#REF!,2)</f>
        <v>#REF!</v>
      </c>
      <c r="B1328" s="435" t="s">
        <v>130</v>
      </c>
      <c r="C1328" s="273" t="s">
        <v>8658</v>
      </c>
      <c r="D1328" s="435" t="s">
        <v>7163</v>
      </c>
      <c r="E1328" s="439" t="e">
        <f>IF(#REF!&lt;&gt;"",#REF!,"")</f>
        <v>#REF!</v>
      </c>
      <c r="F1328" s="400" t="e">
        <f t="shared" si="47"/>
        <v>#REF!</v>
      </c>
      <c r="G1328" s="327">
        <v>1334</v>
      </c>
      <c r="H1328"/>
      <c r="I1328" s="400"/>
      <c r="J1328" s="400"/>
    </row>
    <row r="1329" spans="1:10" s="415" customFormat="1">
      <c r="A1329" s="435"/>
      <c r="B1329" s="435" t="s">
        <v>7057</v>
      </c>
      <c r="C1329" s="273" t="s">
        <v>8659</v>
      </c>
      <c r="D1329" s="435" t="s">
        <v>7059</v>
      </c>
      <c r="E1329" s="435"/>
      <c r="F1329" s="436" t="str">
        <f t="shared" ref="F1329" si="48">IFERROR(IF(B1329="Parent","",IF(B1329="Data",TEXT(A1329,"rrrr-mm-dd"),IF(B1329="kwota",IFERROR(REPLACE(A1329,SEARCH(",",A1329),1,"."),A1329),IF(A1329="","",IF(A1329="",IF(AND(B1329="Kwota",E1329&lt;&gt;0),A1329,""),A1329))))),"0.00")</f>
        <v/>
      </c>
      <c r="G1329" s="327">
        <v>1335</v>
      </c>
      <c r="H1329"/>
      <c r="I1329" s="400"/>
      <c r="J1329" s="400"/>
    </row>
    <row r="1330" spans="1:10" s="415" customFormat="1">
      <c r="A1330" s="435"/>
      <c r="B1330" s="435" t="s">
        <v>7057</v>
      </c>
      <c r="C1330" s="273" t="s">
        <v>8663</v>
      </c>
      <c r="D1330" s="435"/>
      <c r="E1330" s="435"/>
      <c r="F1330" s="436"/>
      <c r="G1330" s="327">
        <v>1336</v>
      </c>
      <c r="H1330"/>
      <c r="I1330" s="400"/>
      <c r="J1330" s="400"/>
    </row>
    <row r="1331" spans="1:10" s="415" customFormat="1">
      <c r="A1331" s="327"/>
      <c r="B1331" s="327" t="s">
        <v>7057</v>
      </c>
      <c r="C1331" s="327" t="s">
        <v>7648</v>
      </c>
      <c r="D1331" s="327" t="s">
        <v>7059</v>
      </c>
      <c r="E1331" s="327"/>
      <c r="F1331" s="400" t="str">
        <f t="shared" si="34"/>
        <v/>
      </c>
      <c r="G1331" s="327">
        <v>1337</v>
      </c>
      <c r="H1331"/>
      <c r="I1331" s="400"/>
      <c r="J1331" s="400"/>
    </row>
    <row r="1332" spans="1:10" s="415" customFormat="1">
      <c r="A1332" s="327"/>
      <c r="B1332" s="327" t="s">
        <v>7057</v>
      </c>
      <c r="C1332" s="327" t="s">
        <v>7649</v>
      </c>
      <c r="D1332" s="327" t="s">
        <v>7059</v>
      </c>
      <c r="E1332" s="327"/>
      <c r="F1332" s="400" t="str">
        <f t="shared" si="34"/>
        <v/>
      </c>
      <c r="G1332" s="327">
        <v>1338</v>
      </c>
      <c r="H1332"/>
      <c r="I1332" s="400"/>
      <c r="J1332" s="400"/>
    </row>
    <row r="1333" spans="1:10" s="415" customFormat="1">
      <c r="A1333" s="327"/>
      <c r="B1333" s="327" t="s">
        <v>7057</v>
      </c>
      <c r="C1333" s="327" t="s">
        <v>7650</v>
      </c>
      <c r="D1333" s="327" t="s">
        <v>7059</v>
      </c>
      <c r="E1333" s="327"/>
      <c r="F1333" s="400" t="str">
        <f t="shared" si="34"/>
        <v/>
      </c>
      <c r="G1333" s="327">
        <v>1339</v>
      </c>
      <c r="H1333"/>
      <c r="I1333" s="400"/>
      <c r="J1333" s="400"/>
    </row>
    <row r="1334" spans="1:10" s="415" customFormat="1">
      <c r="A1334" s="420" t="e">
        <f>ROUND(#REF!,2)</f>
        <v>#REF!</v>
      </c>
      <c r="B1334" s="327" t="s">
        <v>130</v>
      </c>
      <c r="C1334" s="327" t="s">
        <v>7650</v>
      </c>
      <c r="D1334" s="327" t="s">
        <v>7161</v>
      </c>
      <c r="E1334" s="401" t="s">
        <v>7651</v>
      </c>
      <c r="F1334" s="400" t="str">
        <f t="shared" si="34"/>
        <v>0.00</v>
      </c>
      <c r="G1334" s="327">
        <v>1340</v>
      </c>
      <c r="H1334"/>
      <c r="I1334" s="400"/>
      <c r="J1334" s="400"/>
    </row>
    <row r="1335" spans="1:10" s="415" customFormat="1">
      <c r="A1335" s="420" t="e">
        <f>ROUND(#REF!,2)</f>
        <v>#REF!</v>
      </c>
      <c r="B1335" s="327" t="s">
        <v>130</v>
      </c>
      <c r="C1335" s="327" t="s">
        <v>7650</v>
      </c>
      <c r="D1335" s="327" t="s">
        <v>7162</v>
      </c>
      <c r="E1335" s="401" t="s">
        <v>7651</v>
      </c>
      <c r="F1335" s="400" t="str">
        <f t="shared" si="34"/>
        <v>0.00</v>
      </c>
      <c r="G1335" s="327">
        <v>1341</v>
      </c>
      <c r="H1335"/>
      <c r="I1335" s="400"/>
      <c r="J1335" s="400"/>
    </row>
    <row r="1336" spans="1:10" s="415" customFormat="1">
      <c r="A1336" s="420" t="e">
        <f>ROUND(#REF!,2)</f>
        <v>#REF!</v>
      </c>
      <c r="B1336" s="327" t="s">
        <v>130</v>
      </c>
      <c r="C1336" s="327" t="s">
        <v>7650</v>
      </c>
      <c r="D1336" s="327" t="s">
        <v>7163</v>
      </c>
      <c r="E1336" s="401" t="s">
        <v>7651</v>
      </c>
      <c r="F1336" s="400" t="str">
        <f t="shared" si="34"/>
        <v>0.00</v>
      </c>
      <c r="G1336" s="327">
        <v>1342</v>
      </c>
      <c r="H1336"/>
      <c r="I1336" s="400"/>
      <c r="J1336" s="400"/>
    </row>
    <row r="1337" spans="1:10" s="415" customFormat="1">
      <c r="A1337" s="327"/>
      <c r="B1337" s="327" t="s">
        <v>7057</v>
      </c>
      <c r="C1337" s="327" t="s">
        <v>7652</v>
      </c>
      <c r="D1337" s="327" t="s">
        <v>7059</v>
      </c>
      <c r="E1337" s="327"/>
      <c r="F1337" s="400" t="str">
        <f t="shared" si="34"/>
        <v/>
      </c>
      <c r="G1337" s="327">
        <v>1343</v>
      </c>
      <c r="H1337"/>
      <c r="I1337" s="400"/>
      <c r="J1337" s="400"/>
    </row>
    <row r="1338" spans="1:10" s="415" customFormat="1">
      <c r="A1338" s="327"/>
      <c r="B1338" s="327" t="s">
        <v>7057</v>
      </c>
      <c r="C1338" s="327" t="s">
        <v>7653</v>
      </c>
      <c r="D1338" s="327" t="s">
        <v>7059</v>
      </c>
      <c r="E1338" s="327"/>
      <c r="F1338" s="400" t="str">
        <f t="shared" ref="F1338:F1441" si="49">IFERROR(IF(B1338="Parent","",IF(B1338="Data",TEXT(A1338,"rrrr-mm-dd"),IF(B1338="kwota",IFERROR(REPLACE(A1338,SEARCH(",",A1338),1,"."),A1338),IF(A1338="","",IF(A1338="",IF(AND(B1338="Kwota",E1338&lt;&gt;0),A1338,""),A1338))))),"0.00")</f>
        <v/>
      </c>
      <c r="G1338" s="327">
        <v>1344</v>
      </c>
      <c r="H1338"/>
      <c r="I1338" s="400"/>
      <c r="J1338" s="400"/>
    </row>
    <row r="1339" spans="1:10" s="415" customFormat="1">
      <c r="A1339" s="327"/>
      <c r="B1339" s="327" t="s">
        <v>7057</v>
      </c>
      <c r="C1339" s="327" t="s">
        <v>7654</v>
      </c>
      <c r="D1339" s="327" t="s">
        <v>7059</v>
      </c>
      <c r="E1339" s="327"/>
      <c r="F1339" s="400" t="str">
        <f t="shared" si="49"/>
        <v/>
      </c>
      <c r="G1339" s="327">
        <v>1345</v>
      </c>
      <c r="H1339"/>
      <c r="I1339" s="400"/>
      <c r="J1339" s="400"/>
    </row>
    <row r="1340" spans="1:10" s="415" customFormat="1">
      <c r="A1340" s="420" t="e">
        <f>ROUND(#REF!,2)</f>
        <v>#REF!</v>
      </c>
      <c r="B1340" s="327" t="s">
        <v>130</v>
      </c>
      <c r="C1340" s="327" t="s">
        <v>7654</v>
      </c>
      <c r="D1340" s="327" t="s">
        <v>7161</v>
      </c>
      <c r="E1340" s="401" t="s">
        <v>7655</v>
      </c>
      <c r="F1340" s="400" t="str">
        <f t="shared" si="49"/>
        <v>0.00</v>
      </c>
      <c r="G1340" s="327">
        <v>1346</v>
      </c>
      <c r="H1340"/>
      <c r="I1340" s="400"/>
      <c r="J1340" s="400"/>
    </row>
    <row r="1341" spans="1:10" s="415" customFormat="1">
      <c r="A1341" s="420" t="e">
        <f>ROUND(#REF!,2)</f>
        <v>#REF!</v>
      </c>
      <c r="B1341" s="327" t="s">
        <v>130</v>
      </c>
      <c r="C1341" s="327" t="s">
        <v>7654</v>
      </c>
      <c r="D1341" s="327" t="s">
        <v>7162</v>
      </c>
      <c r="E1341" s="401" t="s">
        <v>7655</v>
      </c>
      <c r="F1341" s="400" t="str">
        <f t="shared" si="49"/>
        <v>0.00</v>
      </c>
      <c r="G1341" s="327">
        <v>1347</v>
      </c>
      <c r="H1341"/>
      <c r="I1341" s="400"/>
      <c r="J1341" s="400"/>
    </row>
    <row r="1342" spans="1:10" s="415" customFormat="1">
      <c r="A1342" s="420" t="e">
        <f>ROUND(#REF!,2)</f>
        <v>#REF!</v>
      </c>
      <c r="B1342" s="327" t="s">
        <v>130</v>
      </c>
      <c r="C1342" s="327" t="s">
        <v>7654</v>
      </c>
      <c r="D1342" s="327" t="s">
        <v>7163</v>
      </c>
      <c r="E1342" s="401" t="s">
        <v>7655</v>
      </c>
      <c r="F1342" s="400" t="str">
        <f t="shared" si="49"/>
        <v>0.00</v>
      </c>
      <c r="G1342" s="327">
        <v>1348</v>
      </c>
      <c r="H1342"/>
      <c r="I1342" s="400"/>
      <c r="J1342" s="400"/>
    </row>
    <row r="1343" spans="1:10" s="415" customFormat="1">
      <c r="A1343" s="327"/>
      <c r="B1343" s="327" t="s">
        <v>7057</v>
      </c>
      <c r="C1343" s="327" t="s">
        <v>7656</v>
      </c>
      <c r="D1343" s="327" t="s">
        <v>7059</v>
      </c>
      <c r="E1343" s="327"/>
      <c r="F1343" s="400" t="str">
        <f t="shared" si="49"/>
        <v/>
      </c>
      <c r="G1343" s="327">
        <v>1349</v>
      </c>
      <c r="H1343"/>
      <c r="I1343" s="400"/>
      <c r="J1343" s="400"/>
    </row>
    <row r="1344" spans="1:10" s="415" customFormat="1">
      <c r="A1344" s="420" t="e">
        <f>ROUND(#REF!,2)</f>
        <v>#REF!</v>
      </c>
      <c r="B1344" s="327" t="s">
        <v>130</v>
      </c>
      <c r="C1344" s="327" t="s">
        <v>7656</v>
      </c>
      <c r="D1344" s="327" t="s">
        <v>7161</v>
      </c>
      <c r="E1344" s="401" t="s">
        <v>7657</v>
      </c>
      <c r="F1344" s="400" t="str">
        <f t="shared" si="49"/>
        <v>0.00</v>
      </c>
      <c r="G1344" s="327">
        <v>1350</v>
      </c>
      <c r="H1344"/>
      <c r="I1344" s="400"/>
      <c r="J1344" s="400"/>
    </row>
    <row r="1345" spans="1:10" s="415" customFormat="1">
      <c r="A1345" s="420" t="e">
        <f>ROUND(#REF!,2)</f>
        <v>#REF!</v>
      </c>
      <c r="B1345" s="327" t="s">
        <v>130</v>
      </c>
      <c r="C1345" s="327" t="s">
        <v>7656</v>
      </c>
      <c r="D1345" s="327" t="s">
        <v>7162</v>
      </c>
      <c r="E1345" s="401" t="s">
        <v>7657</v>
      </c>
      <c r="F1345" s="400" t="str">
        <f t="shared" si="49"/>
        <v>0.00</v>
      </c>
      <c r="G1345" s="327">
        <v>1351</v>
      </c>
      <c r="H1345"/>
      <c r="I1345" s="400"/>
      <c r="J1345" s="400"/>
    </row>
    <row r="1346" spans="1:10" s="415" customFormat="1">
      <c r="A1346" s="420" t="e">
        <f>ROUND(#REF!,2)</f>
        <v>#REF!</v>
      </c>
      <c r="B1346" s="327" t="s">
        <v>130</v>
      </c>
      <c r="C1346" s="327" t="s">
        <v>7656</v>
      </c>
      <c r="D1346" s="327" t="s">
        <v>7163</v>
      </c>
      <c r="E1346" s="401" t="s">
        <v>7657</v>
      </c>
      <c r="F1346" s="400" t="str">
        <f t="shared" si="49"/>
        <v>0.00</v>
      </c>
      <c r="G1346" s="327">
        <v>1352</v>
      </c>
      <c r="H1346"/>
      <c r="I1346" s="400"/>
      <c r="J1346" s="400"/>
    </row>
    <row r="1347" spans="1:10" s="415" customFormat="1">
      <c r="A1347" s="327"/>
      <c r="B1347" s="327" t="s">
        <v>7057</v>
      </c>
      <c r="C1347" s="327" t="s">
        <v>7658</v>
      </c>
      <c r="D1347" s="327" t="s">
        <v>7059</v>
      </c>
      <c r="E1347" s="327"/>
      <c r="F1347" s="400" t="str">
        <f t="shared" si="49"/>
        <v/>
      </c>
      <c r="G1347" s="327">
        <v>1353</v>
      </c>
      <c r="H1347"/>
      <c r="I1347" s="400"/>
      <c r="J1347" s="400"/>
    </row>
    <row r="1348" spans="1:10" s="415" customFormat="1">
      <c r="A1348" s="420" t="e">
        <f>ROUND(#REF!,2)</f>
        <v>#REF!</v>
      </c>
      <c r="B1348" s="327" t="s">
        <v>130</v>
      </c>
      <c r="C1348" s="327" t="s">
        <v>7658</v>
      </c>
      <c r="D1348" s="327" t="s">
        <v>7161</v>
      </c>
      <c r="E1348" s="401" t="s">
        <v>7604</v>
      </c>
      <c r="F1348" s="400" t="str">
        <f t="shared" si="49"/>
        <v>0.00</v>
      </c>
      <c r="G1348" s="327">
        <v>1354</v>
      </c>
      <c r="H1348"/>
      <c r="I1348" s="400"/>
      <c r="J1348" s="400"/>
    </row>
    <row r="1349" spans="1:10" s="415" customFormat="1">
      <c r="A1349" s="420" t="e">
        <f>ROUND(#REF!,2)</f>
        <v>#REF!</v>
      </c>
      <c r="B1349" s="327" t="s">
        <v>130</v>
      </c>
      <c r="C1349" s="327" t="s">
        <v>7658</v>
      </c>
      <c r="D1349" s="327" t="s">
        <v>7162</v>
      </c>
      <c r="E1349" s="401" t="s">
        <v>7604</v>
      </c>
      <c r="F1349" s="400" t="str">
        <f t="shared" si="49"/>
        <v>0.00</v>
      </c>
      <c r="G1349" s="327">
        <v>1355</v>
      </c>
      <c r="H1349"/>
      <c r="I1349" s="400"/>
      <c r="J1349" s="400"/>
    </row>
    <row r="1350" spans="1:10" s="415" customFormat="1">
      <c r="A1350" s="420" t="e">
        <f>ROUND(#REF!,2)</f>
        <v>#REF!</v>
      </c>
      <c r="B1350" s="327" t="s">
        <v>130</v>
      </c>
      <c r="C1350" s="327" t="s">
        <v>7658</v>
      </c>
      <c r="D1350" s="327" t="s">
        <v>7163</v>
      </c>
      <c r="E1350" s="401" t="s">
        <v>7604</v>
      </c>
      <c r="F1350" s="400" t="str">
        <f t="shared" si="49"/>
        <v>0.00</v>
      </c>
      <c r="G1350" s="327">
        <v>1356</v>
      </c>
      <c r="H1350"/>
      <c r="I1350" s="400"/>
      <c r="J1350" s="400"/>
    </row>
    <row r="1351" spans="1:10" s="415" customFormat="1">
      <c r="A1351" s="435"/>
      <c r="B1351" s="435" t="s">
        <v>7057</v>
      </c>
      <c r="C1351" s="439" t="s">
        <v>8662</v>
      </c>
      <c r="D1351" s="435"/>
      <c r="E1351" s="435"/>
      <c r="F1351" s="436" t="str">
        <f t="shared" si="49"/>
        <v/>
      </c>
      <c r="G1351" s="327">
        <v>1357</v>
      </c>
      <c r="H1351"/>
      <c r="I1351" s="400"/>
      <c r="J1351" s="400"/>
    </row>
    <row r="1352" spans="1:10" s="415" customFormat="1">
      <c r="A1352" s="435"/>
      <c r="B1352" s="435" t="s">
        <v>7067</v>
      </c>
      <c r="C1352" s="439" t="s">
        <v>8662</v>
      </c>
      <c r="D1352" s="273" t="s">
        <v>7154</v>
      </c>
      <c r="E1352" s="438" t="e">
        <f>IF(#REF!&lt;&gt;"",#REF!,"")</f>
        <v>#REF!</v>
      </c>
      <c r="F1352" s="436" t="e">
        <f>IF(E1352&lt;&gt;"","– "&amp;E1352,"")</f>
        <v>#REF!</v>
      </c>
      <c r="G1352" s="327">
        <v>1358</v>
      </c>
      <c r="H1352"/>
      <c r="I1352" s="400"/>
      <c r="J1352" s="400"/>
    </row>
    <row r="1353" spans="1:10" s="415" customFormat="1">
      <c r="A1353" s="435"/>
      <c r="B1353" s="435" t="s">
        <v>7057</v>
      </c>
      <c r="C1353" s="273" t="s">
        <v>8658</v>
      </c>
      <c r="D1353" s="435" t="s">
        <v>7059</v>
      </c>
      <c r="E1353" s="435"/>
      <c r="F1353" s="436" t="str">
        <f t="shared" ref="F1353:F1357" si="50">IFERROR(IF(B1353="Parent","",IF(B1353="Data",TEXT(A1353,"rrrr-mm-dd"),IF(B1353="kwota",IFERROR(REPLACE(A1353,SEARCH(",",A1353),1,"."),A1353),IF(A1353="","",IF(A1353="",IF(AND(B1353="Kwota",E1353&lt;&gt;0),A1353,""),A1353))))),"0.00")</f>
        <v/>
      </c>
      <c r="G1353" s="327">
        <v>1359</v>
      </c>
      <c r="H1353"/>
      <c r="I1353" s="400"/>
      <c r="J1353" s="400"/>
    </row>
    <row r="1354" spans="1:10" s="415" customFormat="1">
      <c r="A1354" s="420" t="e">
        <f>ROUND(#REF!,2)</f>
        <v>#REF!</v>
      </c>
      <c r="B1354" s="435" t="s">
        <v>130</v>
      </c>
      <c r="C1354" s="273" t="s">
        <v>8658</v>
      </c>
      <c r="D1354" s="435" t="s">
        <v>7161</v>
      </c>
      <c r="E1354" s="438" t="e">
        <f>IF(#REF!&lt;&gt;"",#REF!,"")</f>
        <v>#REF!</v>
      </c>
      <c r="F1354" s="400" t="e">
        <f>IF(E1354&lt;&gt;"",IFERROR(IF(B1354="Parent","",IF(B1354="Data",TEXT(A1354,"rrrr-mm-dd"),IF(B1354="kwota",IFERROR(REPLACE(A1354,SEARCH(",",A1354),1,"."),A1354),IF(A1354="","",IF(A1354="",IF(AND(B1354="Kwota",E1354&lt;&gt;0),A1354,""),A1354))))),"0.00"),"")</f>
        <v>#REF!</v>
      </c>
      <c r="G1354" s="327">
        <v>1360</v>
      </c>
      <c r="H1354"/>
      <c r="I1354" s="400"/>
      <c r="J1354" s="400"/>
    </row>
    <row r="1355" spans="1:10" s="415" customFormat="1">
      <c r="A1355" s="420" t="e">
        <f>ROUND(#REF!,2)</f>
        <v>#REF!</v>
      </c>
      <c r="B1355" s="435" t="s">
        <v>130</v>
      </c>
      <c r="C1355" s="273" t="s">
        <v>8658</v>
      </c>
      <c r="D1355" s="435" t="s">
        <v>7162</v>
      </c>
      <c r="E1355" s="438" t="e">
        <f>IF(#REF!&lt;&gt;"",#REF!,"")</f>
        <v>#REF!</v>
      </c>
      <c r="F1355" s="400" t="e">
        <f t="shared" ref="F1355:F1356" si="51">IF(E1355&lt;&gt;"",IFERROR(IF(B1355="Parent","",IF(B1355="Data",TEXT(A1355,"rrrr-mm-dd"),IF(B1355="kwota",IFERROR(REPLACE(A1355,SEARCH(",",A1355),1,"."),A1355),IF(A1355="","",IF(A1355="",IF(AND(B1355="Kwota",E1355&lt;&gt;0),A1355,""),A1355))))),"0.00"),"")</f>
        <v>#REF!</v>
      </c>
      <c r="G1355" s="327">
        <v>1361</v>
      </c>
      <c r="H1355"/>
      <c r="I1355" s="400"/>
      <c r="J1355" s="400"/>
    </row>
    <row r="1356" spans="1:10" s="415" customFormat="1">
      <c r="A1356" s="420" t="e">
        <f>ROUND(#REF!,2)</f>
        <v>#REF!</v>
      </c>
      <c r="B1356" s="435" t="s">
        <v>130</v>
      </c>
      <c r="C1356" s="273" t="s">
        <v>8658</v>
      </c>
      <c r="D1356" s="435" t="s">
        <v>7163</v>
      </c>
      <c r="E1356" s="438" t="e">
        <f>IF(#REF!&lt;&gt;"",#REF!,"")</f>
        <v>#REF!</v>
      </c>
      <c r="F1356" s="400" t="e">
        <f t="shared" si="51"/>
        <v>#REF!</v>
      </c>
      <c r="G1356" s="327">
        <v>1362</v>
      </c>
      <c r="H1356"/>
      <c r="I1356" s="400"/>
      <c r="J1356" s="400"/>
    </row>
    <row r="1357" spans="1:10" s="415" customFormat="1">
      <c r="A1357" s="435"/>
      <c r="B1357" s="435" t="s">
        <v>7057</v>
      </c>
      <c r="C1357" s="273" t="s">
        <v>8659</v>
      </c>
      <c r="D1357" s="435" t="s">
        <v>7059</v>
      </c>
      <c r="E1357" s="435"/>
      <c r="F1357" s="436" t="str">
        <f t="shared" si="50"/>
        <v/>
      </c>
      <c r="G1357" s="327">
        <v>1363</v>
      </c>
      <c r="H1357"/>
      <c r="I1357" s="400"/>
      <c r="J1357" s="400"/>
    </row>
    <row r="1358" spans="1:10" s="415" customFormat="1">
      <c r="A1358" s="435"/>
      <c r="B1358" s="435" t="s">
        <v>7057</v>
      </c>
      <c r="C1358" s="273" t="s">
        <v>8663</v>
      </c>
      <c r="D1358" s="435"/>
      <c r="E1358" s="435"/>
      <c r="F1358" s="436"/>
      <c r="G1358" s="327">
        <v>1364</v>
      </c>
      <c r="H1358"/>
      <c r="I1358" s="400"/>
      <c r="J1358" s="400"/>
    </row>
    <row r="1359" spans="1:10" s="415" customFormat="1">
      <c r="A1359" s="435"/>
      <c r="B1359" s="435" t="s">
        <v>7057</v>
      </c>
      <c r="C1359" s="439" t="s">
        <v>8669</v>
      </c>
      <c r="D1359" s="435"/>
      <c r="E1359" s="435"/>
      <c r="F1359" s="436" t="str">
        <f t="shared" ref="F1359" si="52">IFERROR(IF(B1359="Parent","",IF(B1359="Data",TEXT(A1359,"rrrr-mm-dd"),IF(B1359="kwota",IFERROR(REPLACE(A1359,SEARCH(",",A1359),1,"."),A1359),IF(A1359="","",IF(A1359="",IF(AND(B1359="Kwota",E1359&lt;&gt;0),A1359,""),A1359))))),"0.00")</f>
        <v/>
      </c>
      <c r="G1359" s="327">
        <v>1365</v>
      </c>
      <c r="H1359"/>
      <c r="I1359" s="400"/>
      <c r="J1359" s="400"/>
    </row>
    <row r="1360" spans="1:10" s="415" customFormat="1">
      <c r="A1360" s="435"/>
      <c r="B1360" s="435" t="s">
        <v>7067</v>
      </c>
      <c r="C1360" s="439" t="s">
        <v>8669</v>
      </c>
      <c r="D1360" s="273" t="s">
        <v>7154</v>
      </c>
      <c r="E1360" s="438" t="e">
        <f>IF(#REF!&lt;&gt;"",#REF!,"")</f>
        <v>#REF!</v>
      </c>
      <c r="F1360" s="436" t="e">
        <f>IF(E1360&lt;&gt;"","– "&amp;E1360,"")</f>
        <v>#REF!</v>
      </c>
      <c r="G1360" s="327">
        <v>1366</v>
      </c>
      <c r="H1360"/>
      <c r="I1360" s="400"/>
      <c r="J1360" s="400"/>
    </row>
    <row r="1361" spans="1:10" s="415" customFormat="1">
      <c r="A1361" s="435"/>
      <c r="B1361" s="435" t="s">
        <v>7057</v>
      </c>
      <c r="C1361" s="273" t="s">
        <v>8658</v>
      </c>
      <c r="D1361" s="435" t="s">
        <v>7059</v>
      </c>
      <c r="E1361" s="435"/>
      <c r="F1361" s="436" t="str">
        <f t="shared" ref="F1361:F1365" si="53">IFERROR(IF(B1361="Parent","",IF(B1361="Data",TEXT(A1361,"rrrr-mm-dd"),IF(B1361="kwota",IFERROR(REPLACE(A1361,SEARCH(",",A1361),1,"."),A1361),IF(A1361="","",IF(A1361="",IF(AND(B1361="Kwota",E1361&lt;&gt;0),A1361,""),A1361))))),"0.00")</f>
        <v/>
      </c>
      <c r="G1361" s="327">
        <v>1367</v>
      </c>
      <c r="H1361"/>
      <c r="I1361" s="400"/>
      <c r="J1361" s="400"/>
    </row>
    <row r="1362" spans="1:10" s="415" customFormat="1">
      <c r="A1362" s="420" t="e">
        <f>ROUND(#REF!,2)</f>
        <v>#REF!</v>
      </c>
      <c r="B1362" s="435" t="s">
        <v>130</v>
      </c>
      <c r="C1362" s="273" t="s">
        <v>8658</v>
      </c>
      <c r="D1362" s="435" t="s">
        <v>7161</v>
      </c>
      <c r="E1362" s="438" t="e">
        <f>IF(#REF!&lt;&gt;"",#REF!,"")</f>
        <v>#REF!</v>
      </c>
      <c r="F1362" s="400" t="e">
        <f>IF(E1362&lt;&gt;"",IFERROR(IF(B1362="Parent","",IF(B1362="Data",TEXT(A1362,"rrrr-mm-dd"),IF(B1362="kwota",IFERROR(REPLACE(A1362,SEARCH(",",A1362),1,"."),A1362),IF(A1362="","",IF(A1362="",IF(AND(B1362="Kwota",E1362&lt;&gt;0),A1362,""),A1362))))),"0.00"),"")</f>
        <v>#REF!</v>
      </c>
      <c r="G1362" s="327">
        <v>1368</v>
      </c>
      <c r="H1362"/>
      <c r="I1362" s="400"/>
      <c r="J1362" s="400"/>
    </row>
    <row r="1363" spans="1:10" s="415" customFormat="1">
      <c r="A1363" s="420" t="e">
        <f>ROUND(#REF!,2)</f>
        <v>#REF!</v>
      </c>
      <c r="B1363" s="435" t="s">
        <v>130</v>
      </c>
      <c r="C1363" s="273" t="s">
        <v>8658</v>
      </c>
      <c r="D1363" s="435" t="s">
        <v>7162</v>
      </c>
      <c r="E1363" s="438" t="e">
        <f>IF(#REF!&lt;&gt;"",#REF!,"")</f>
        <v>#REF!</v>
      </c>
      <c r="F1363" s="400" t="e">
        <f t="shared" ref="F1363:F1364" si="54">IF(E1363&lt;&gt;"",IFERROR(IF(B1363="Parent","",IF(B1363="Data",TEXT(A1363,"rrrr-mm-dd"),IF(B1363="kwota",IFERROR(REPLACE(A1363,SEARCH(",",A1363),1,"."),A1363),IF(A1363="","",IF(A1363="",IF(AND(B1363="Kwota",E1363&lt;&gt;0),A1363,""),A1363))))),"0.00"),"")</f>
        <v>#REF!</v>
      </c>
      <c r="G1363" s="327">
        <v>1369</v>
      </c>
      <c r="H1363"/>
      <c r="I1363" s="400"/>
      <c r="J1363" s="400"/>
    </row>
    <row r="1364" spans="1:10" s="415" customFormat="1">
      <c r="A1364" s="420" t="e">
        <f>ROUND(#REF!,2)</f>
        <v>#REF!</v>
      </c>
      <c r="B1364" s="435" t="s">
        <v>130</v>
      </c>
      <c r="C1364" s="273" t="s">
        <v>8658</v>
      </c>
      <c r="D1364" s="435" t="s">
        <v>7163</v>
      </c>
      <c r="E1364" s="438" t="e">
        <f>IF(#REF!&lt;&gt;"",#REF!,"")</f>
        <v>#REF!</v>
      </c>
      <c r="F1364" s="400" t="e">
        <f t="shared" si="54"/>
        <v>#REF!</v>
      </c>
      <c r="G1364" s="327">
        <v>1370</v>
      </c>
      <c r="H1364"/>
      <c r="I1364" s="400"/>
      <c r="J1364" s="400"/>
    </row>
    <row r="1365" spans="1:10" s="415" customFormat="1">
      <c r="A1365" s="435"/>
      <c r="B1365" s="435" t="s">
        <v>7057</v>
      </c>
      <c r="C1365" s="273" t="s">
        <v>8659</v>
      </c>
      <c r="D1365" s="435" t="s">
        <v>7059</v>
      </c>
      <c r="E1365" s="435"/>
      <c r="F1365" s="436" t="str">
        <f t="shared" si="53"/>
        <v/>
      </c>
      <c r="G1365" s="327">
        <v>1371</v>
      </c>
      <c r="H1365"/>
      <c r="I1365" s="400"/>
      <c r="J1365" s="400"/>
    </row>
    <row r="1366" spans="1:10" s="415" customFormat="1">
      <c r="A1366" s="435"/>
      <c r="B1366" s="435" t="s">
        <v>7057</v>
      </c>
      <c r="C1366" s="439" t="s">
        <v>8670</v>
      </c>
      <c r="D1366" s="435"/>
      <c r="E1366" s="435"/>
      <c r="F1366" s="436"/>
      <c r="G1366" s="327">
        <v>1372</v>
      </c>
      <c r="H1366"/>
      <c r="I1366" s="400"/>
      <c r="J1366" s="400"/>
    </row>
    <row r="1367" spans="1:10" s="415" customFormat="1">
      <c r="A1367" s="327"/>
      <c r="B1367" s="327" t="s">
        <v>7057</v>
      </c>
      <c r="C1367" s="327" t="s">
        <v>7659</v>
      </c>
      <c r="D1367" s="327" t="s">
        <v>7059</v>
      </c>
      <c r="E1367" s="327"/>
      <c r="F1367" s="400" t="str">
        <f t="shared" si="49"/>
        <v/>
      </c>
      <c r="G1367" s="327">
        <v>1373</v>
      </c>
      <c r="H1367"/>
      <c r="I1367" s="400"/>
      <c r="J1367" s="400"/>
    </row>
    <row r="1368" spans="1:10" s="415" customFormat="1">
      <c r="A1368" s="327"/>
      <c r="B1368" s="327" t="s">
        <v>7057</v>
      </c>
      <c r="C1368" s="327" t="s">
        <v>7660</v>
      </c>
      <c r="D1368" s="327" t="s">
        <v>7059</v>
      </c>
      <c r="E1368" s="327"/>
      <c r="F1368" s="400" t="str">
        <f t="shared" si="49"/>
        <v/>
      </c>
      <c r="G1368" s="327">
        <v>1374</v>
      </c>
      <c r="H1368"/>
      <c r="I1368" s="400"/>
      <c r="J1368" s="400"/>
    </row>
    <row r="1369" spans="1:10" s="415" customFormat="1">
      <c r="A1369" s="420" t="e">
        <f>ROUND(#REF!,2)</f>
        <v>#REF!</v>
      </c>
      <c r="B1369" s="327" t="s">
        <v>130</v>
      </c>
      <c r="C1369" s="327" t="s">
        <v>7660</v>
      </c>
      <c r="D1369" s="327" t="s">
        <v>7161</v>
      </c>
      <c r="E1369" s="401" t="s">
        <v>7609</v>
      </c>
      <c r="F1369" s="400" t="str">
        <f t="shared" si="49"/>
        <v>0.00</v>
      </c>
      <c r="G1369" s="327">
        <v>1375</v>
      </c>
      <c r="H1369"/>
      <c r="I1369" s="400"/>
      <c r="J1369" s="400"/>
    </row>
    <row r="1370" spans="1:10" s="415" customFormat="1">
      <c r="A1370" s="420" t="e">
        <f>ROUND(#REF!,2)</f>
        <v>#REF!</v>
      </c>
      <c r="B1370" s="327" t="s">
        <v>130</v>
      </c>
      <c r="C1370" s="327" t="s">
        <v>7660</v>
      </c>
      <c r="D1370" s="327" t="s">
        <v>7162</v>
      </c>
      <c r="E1370" s="401" t="s">
        <v>7609</v>
      </c>
      <c r="F1370" s="400" t="str">
        <f t="shared" si="49"/>
        <v>0.00</v>
      </c>
      <c r="G1370" s="327">
        <v>1376</v>
      </c>
      <c r="H1370"/>
      <c r="I1370" s="400"/>
      <c r="J1370" s="400"/>
    </row>
    <row r="1371" spans="1:10" s="415" customFormat="1">
      <c r="A1371" s="420" t="e">
        <f>ROUND(#REF!,2)</f>
        <v>#REF!</v>
      </c>
      <c r="B1371" s="327" t="s">
        <v>130</v>
      </c>
      <c r="C1371" s="327" t="s">
        <v>7660</v>
      </c>
      <c r="D1371" s="327" t="s">
        <v>7163</v>
      </c>
      <c r="E1371" s="401" t="s">
        <v>7609</v>
      </c>
      <c r="F1371" s="400" t="str">
        <f t="shared" si="49"/>
        <v>0.00</v>
      </c>
      <c r="G1371" s="327">
        <v>1377</v>
      </c>
      <c r="H1371"/>
      <c r="I1371" s="400"/>
      <c r="J1371" s="400"/>
    </row>
    <row r="1372" spans="1:10" s="415" customFormat="1">
      <c r="A1372" s="435"/>
      <c r="B1372" s="435" t="s">
        <v>7057</v>
      </c>
      <c r="C1372" s="439" t="s">
        <v>8662</v>
      </c>
      <c r="D1372" s="435"/>
      <c r="E1372" s="435"/>
      <c r="F1372" s="436" t="str">
        <f t="shared" ref="F1372" si="55">IFERROR(IF(B1372="Parent","",IF(B1372="Data",TEXT(A1372,"rrrr-mm-dd"),IF(B1372="kwota",IFERROR(REPLACE(A1372,SEARCH(",",A1372),1,"."),A1372),IF(A1372="","",IF(A1372="",IF(AND(B1372="Kwota",E1372&lt;&gt;0),A1372,""),A1372))))),"0.00")</f>
        <v/>
      </c>
      <c r="G1372" s="327">
        <v>1378</v>
      </c>
      <c r="H1372"/>
      <c r="I1372" s="400"/>
      <c r="J1372" s="400"/>
    </row>
    <row r="1373" spans="1:10" s="415" customFormat="1">
      <c r="A1373" s="435"/>
      <c r="B1373" s="435" t="s">
        <v>7067</v>
      </c>
      <c r="C1373" s="439" t="s">
        <v>8662</v>
      </c>
      <c r="D1373" s="273" t="s">
        <v>7154</v>
      </c>
      <c r="E1373" s="438" t="e">
        <f>IF(#REF!&lt;&gt;"",#REF!,"")</f>
        <v>#REF!</v>
      </c>
      <c r="F1373" s="436" t="e">
        <f>IF(E1373&lt;&gt;"","– "&amp;E1373,"")</f>
        <v>#REF!</v>
      </c>
      <c r="G1373" s="327">
        <v>1379</v>
      </c>
      <c r="H1373"/>
      <c r="I1373" s="400"/>
      <c r="J1373" s="400"/>
    </row>
    <row r="1374" spans="1:10" s="415" customFormat="1">
      <c r="A1374" s="435"/>
      <c r="B1374" s="435" t="s">
        <v>7057</v>
      </c>
      <c r="C1374" s="273" t="s">
        <v>8658</v>
      </c>
      <c r="D1374" s="435" t="s">
        <v>7059</v>
      </c>
      <c r="E1374" s="435"/>
      <c r="F1374" s="436" t="str">
        <f t="shared" ref="F1374" si="56">IFERROR(IF(B1374="Parent","",IF(B1374="Data",TEXT(A1374,"rrrr-mm-dd"),IF(B1374="kwota",IFERROR(REPLACE(A1374,SEARCH(",",A1374),1,"."),A1374),IF(A1374="","",IF(A1374="",IF(AND(B1374="Kwota",E1374&lt;&gt;0),A1374,""),A1374))))),"0.00")</f>
        <v/>
      </c>
      <c r="G1374" s="327">
        <v>1380</v>
      </c>
      <c r="H1374"/>
      <c r="I1374" s="400"/>
      <c r="J1374" s="400"/>
    </row>
    <row r="1375" spans="1:10" s="415" customFormat="1">
      <c r="A1375" s="420" t="e">
        <f>ROUND(#REF!,2)</f>
        <v>#REF!</v>
      </c>
      <c r="B1375" s="435" t="s">
        <v>130</v>
      </c>
      <c r="C1375" s="273" t="s">
        <v>8658</v>
      </c>
      <c r="D1375" s="435" t="s">
        <v>7161</v>
      </c>
      <c r="E1375" s="438" t="e">
        <f>IF(#REF!&lt;&gt;"",#REF!,"")</f>
        <v>#REF!</v>
      </c>
      <c r="F1375" s="400" t="e">
        <f>IF(E1375&lt;&gt;"",IFERROR(IF(B1375="Parent","",IF(B1375="Data",TEXT(A1375,"rrrr-mm-dd"),IF(B1375="kwota",IFERROR(REPLACE(A1375,SEARCH(",",A1375),1,"."),A1375),IF(A1375="","",IF(A1375="",IF(AND(B1375="Kwota",E1375&lt;&gt;0),A1375,""),A1375))))),"0.00"),"")</f>
        <v>#REF!</v>
      </c>
      <c r="G1375" s="327">
        <v>1381</v>
      </c>
      <c r="H1375"/>
      <c r="I1375" s="400"/>
      <c r="J1375" s="400"/>
    </row>
    <row r="1376" spans="1:10" s="415" customFormat="1">
      <c r="A1376" s="420" t="e">
        <f>ROUND(#REF!,2)</f>
        <v>#REF!</v>
      </c>
      <c r="B1376" s="435" t="s">
        <v>130</v>
      </c>
      <c r="C1376" s="273" t="s">
        <v>8658</v>
      </c>
      <c r="D1376" s="435" t="s">
        <v>7162</v>
      </c>
      <c r="E1376" s="438" t="e">
        <f>IF(#REF!&lt;&gt;"",#REF!,"")</f>
        <v>#REF!</v>
      </c>
      <c r="F1376" s="400" t="e">
        <f t="shared" ref="F1376:F1377" si="57">IF(E1376&lt;&gt;"",IFERROR(IF(B1376="Parent","",IF(B1376="Data",TEXT(A1376,"rrrr-mm-dd"),IF(B1376="kwota",IFERROR(REPLACE(A1376,SEARCH(",",A1376),1,"."),A1376),IF(A1376="","",IF(A1376="",IF(AND(B1376="Kwota",E1376&lt;&gt;0),A1376,""),A1376))))),"0.00"),"")</f>
        <v>#REF!</v>
      </c>
      <c r="G1376" s="327">
        <v>1382</v>
      </c>
      <c r="H1376"/>
      <c r="I1376" s="400"/>
      <c r="J1376" s="400"/>
    </row>
    <row r="1377" spans="1:10" s="415" customFormat="1">
      <c r="A1377" s="420" t="e">
        <f>ROUND(#REF!,2)</f>
        <v>#REF!</v>
      </c>
      <c r="B1377" s="435" t="s">
        <v>130</v>
      </c>
      <c r="C1377" s="273" t="s">
        <v>8658</v>
      </c>
      <c r="D1377" s="435" t="s">
        <v>7163</v>
      </c>
      <c r="E1377" s="438" t="e">
        <f>IF(#REF!&lt;&gt;"",#REF!,"")</f>
        <v>#REF!</v>
      </c>
      <c r="F1377" s="400" t="e">
        <f t="shared" si="57"/>
        <v>#REF!</v>
      </c>
      <c r="G1377" s="327">
        <v>1383</v>
      </c>
      <c r="H1377"/>
      <c r="I1377" s="400"/>
      <c r="J1377" s="400"/>
    </row>
    <row r="1378" spans="1:10" s="415" customFormat="1">
      <c r="A1378" s="435"/>
      <c r="B1378" s="435" t="s">
        <v>7057</v>
      </c>
      <c r="C1378" s="273" t="s">
        <v>8659</v>
      </c>
      <c r="D1378" s="435" t="s">
        <v>7059</v>
      </c>
      <c r="E1378" s="435"/>
      <c r="F1378" s="436" t="str">
        <f t="shared" si="49"/>
        <v/>
      </c>
      <c r="G1378" s="327">
        <v>1384</v>
      </c>
      <c r="H1378"/>
      <c r="I1378" s="400"/>
      <c r="J1378" s="400"/>
    </row>
    <row r="1379" spans="1:10" s="415" customFormat="1">
      <c r="A1379" s="435"/>
      <c r="B1379" s="435" t="s">
        <v>7057</v>
      </c>
      <c r="C1379" s="273" t="s">
        <v>8663</v>
      </c>
      <c r="D1379" s="435"/>
      <c r="E1379" s="435"/>
      <c r="F1379" s="436"/>
      <c r="G1379" s="327">
        <v>1385</v>
      </c>
      <c r="H1379"/>
      <c r="I1379" s="400"/>
      <c r="J1379" s="400"/>
    </row>
    <row r="1380" spans="1:10" s="415" customFormat="1">
      <c r="A1380" s="435"/>
      <c r="B1380" s="435" t="s">
        <v>7057</v>
      </c>
      <c r="C1380" s="439" t="s">
        <v>8669</v>
      </c>
      <c r="D1380" s="435"/>
      <c r="E1380" s="435"/>
      <c r="F1380" s="436" t="str">
        <f t="shared" si="49"/>
        <v/>
      </c>
      <c r="G1380" s="327">
        <v>1386</v>
      </c>
      <c r="H1380"/>
      <c r="I1380" s="400"/>
      <c r="J1380" s="400"/>
    </row>
    <row r="1381" spans="1:10" s="415" customFormat="1">
      <c r="A1381" s="435"/>
      <c r="B1381" s="435" t="s">
        <v>7067</v>
      </c>
      <c r="C1381" s="439" t="s">
        <v>8669</v>
      </c>
      <c r="D1381" s="273" t="s">
        <v>7154</v>
      </c>
      <c r="E1381" s="438" t="e">
        <f>IF(#REF!&lt;&gt;"",#REF!,"")</f>
        <v>#REF!</v>
      </c>
      <c r="F1381" s="436" t="e">
        <f>IF(E1381&lt;&gt;"","– "&amp;E1381,"")</f>
        <v>#REF!</v>
      </c>
      <c r="G1381" s="327">
        <v>1387</v>
      </c>
      <c r="H1381"/>
      <c r="I1381" s="400"/>
      <c r="J1381" s="400"/>
    </row>
    <row r="1382" spans="1:10" s="415" customFormat="1">
      <c r="A1382" s="435"/>
      <c r="B1382" s="435" t="s">
        <v>7057</v>
      </c>
      <c r="C1382" s="273" t="s">
        <v>8658</v>
      </c>
      <c r="D1382" s="435" t="s">
        <v>7059</v>
      </c>
      <c r="E1382" s="435"/>
      <c r="F1382" s="436" t="str">
        <f t="shared" ref="F1382" si="58">IFERROR(IF(B1382="Parent","",IF(B1382="Data",TEXT(A1382,"rrrr-mm-dd"),IF(B1382="kwota",IFERROR(REPLACE(A1382,SEARCH(",",A1382),1,"."),A1382),IF(A1382="","",IF(A1382="",IF(AND(B1382="Kwota",E1382&lt;&gt;0),A1382,""),A1382))))),"0.00")</f>
        <v/>
      </c>
      <c r="G1382" s="327">
        <v>1388</v>
      </c>
      <c r="H1382"/>
      <c r="I1382" s="400"/>
      <c r="J1382" s="400"/>
    </row>
    <row r="1383" spans="1:10" s="415" customFormat="1">
      <c r="A1383" s="420" t="e">
        <f>ROUND(#REF!,2)</f>
        <v>#REF!</v>
      </c>
      <c r="B1383" s="435" t="s">
        <v>130</v>
      </c>
      <c r="C1383" s="273" t="s">
        <v>8658</v>
      </c>
      <c r="D1383" s="435" t="s">
        <v>7161</v>
      </c>
      <c r="E1383" s="438" t="e">
        <f>IF(#REF!&lt;&gt;"",#REF!,"")</f>
        <v>#REF!</v>
      </c>
      <c r="F1383" s="400" t="e">
        <f>IF(E1383&lt;&gt;"",IFERROR(IF(B1383="Parent","",IF(B1383="Data",TEXT(A1383,"rrrr-mm-dd"),IF(B1383="kwota",IFERROR(REPLACE(A1383,SEARCH(",",A1383),1,"."),A1383),IF(A1383="","",IF(A1383="",IF(AND(B1383="Kwota",E1383&lt;&gt;0),A1383,""),A1383))))),"0.00"),"")</f>
        <v>#REF!</v>
      </c>
      <c r="G1383" s="327">
        <v>1389</v>
      </c>
      <c r="H1383"/>
      <c r="I1383" s="400"/>
      <c r="J1383" s="400"/>
    </row>
    <row r="1384" spans="1:10" s="415" customFormat="1">
      <c r="A1384" s="420" t="e">
        <f>ROUND(#REF!,2)</f>
        <v>#REF!</v>
      </c>
      <c r="B1384" s="435" t="s">
        <v>130</v>
      </c>
      <c r="C1384" s="273" t="s">
        <v>8658</v>
      </c>
      <c r="D1384" s="435" t="s">
        <v>7162</v>
      </c>
      <c r="E1384" s="438" t="e">
        <f>IF(#REF!&lt;&gt;"",#REF!,"")</f>
        <v>#REF!</v>
      </c>
      <c r="F1384" s="400" t="e">
        <f t="shared" ref="F1384:F1385" si="59">IF(E1384&lt;&gt;"",IFERROR(IF(B1384="Parent","",IF(B1384="Data",TEXT(A1384,"rrrr-mm-dd"),IF(B1384="kwota",IFERROR(REPLACE(A1384,SEARCH(",",A1384),1,"."),A1384),IF(A1384="","",IF(A1384="",IF(AND(B1384="Kwota",E1384&lt;&gt;0),A1384,""),A1384))))),"0.00"),"")</f>
        <v>#REF!</v>
      </c>
      <c r="G1384" s="327">
        <v>1390</v>
      </c>
      <c r="H1384"/>
      <c r="I1384" s="400"/>
      <c r="J1384" s="400"/>
    </row>
    <row r="1385" spans="1:10" s="415" customFormat="1">
      <c r="A1385" s="420" t="e">
        <f>ROUND(#REF!,2)</f>
        <v>#REF!</v>
      </c>
      <c r="B1385" s="435" t="s">
        <v>130</v>
      </c>
      <c r="C1385" s="273" t="s">
        <v>8658</v>
      </c>
      <c r="D1385" s="435" t="s">
        <v>7163</v>
      </c>
      <c r="E1385" s="438" t="e">
        <f>IF(#REF!&lt;&gt;"",#REF!,"")</f>
        <v>#REF!</v>
      </c>
      <c r="F1385" s="400" t="e">
        <f t="shared" si="59"/>
        <v>#REF!</v>
      </c>
      <c r="G1385" s="327">
        <v>1391</v>
      </c>
      <c r="H1385"/>
      <c r="I1385" s="400"/>
      <c r="J1385" s="400"/>
    </row>
    <row r="1386" spans="1:10" s="415" customFormat="1">
      <c r="A1386" s="435"/>
      <c r="B1386" s="435" t="s">
        <v>7057</v>
      </c>
      <c r="C1386" s="273" t="s">
        <v>8659</v>
      </c>
      <c r="D1386" s="435" t="s">
        <v>7059</v>
      </c>
      <c r="E1386" s="435"/>
      <c r="F1386" s="436" t="str">
        <f t="shared" si="49"/>
        <v/>
      </c>
      <c r="G1386" s="327">
        <v>1392</v>
      </c>
      <c r="H1386"/>
      <c r="I1386" s="400"/>
      <c r="J1386" s="400"/>
    </row>
    <row r="1387" spans="1:10" s="415" customFormat="1">
      <c r="A1387" s="435"/>
      <c r="B1387" s="435" t="s">
        <v>7057</v>
      </c>
      <c r="C1387" s="439" t="s">
        <v>8670</v>
      </c>
      <c r="D1387" s="435"/>
      <c r="E1387" s="435"/>
      <c r="F1387" s="436"/>
      <c r="G1387" s="327">
        <v>1393</v>
      </c>
      <c r="H1387"/>
      <c r="I1387" s="400"/>
      <c r="J1387" s="400"/>
    </row>
    <row r="1388" spans="1:10" s="415" customFormat="1">
      <c r="A1388" s="327"/>
      <c r="B1388" s="327" t="s">
        <v>7057</v>
      </c>
      <c r="C1388" s="327" t="s">
        <v>7661</v>
      </c>
      <c r="D1388" s="327" t="s">
        <v>7059</v>
      </c>
      <c r="E1388" s="327"/>
      <c r="F1388" s="400" t="str">
        <f t="shared" si="49"/>
        <v/>
      </c>
      <c r="G1388" s="327">
        <v>1394</v>
      </c>
      <c r="H1388"/>
      <c r="I1388" s="400"/>
      <c r="J1388" s="400"/>
    </row>
    <row r="1389" spans="1:10" s="415" customFormat="1">
      <c r="A1389" s="327"/>
      <c r="B1389" s="327" t="s">
        <v>7057</v>
      </c>
      <c r="C1389" s="327" t="s">
        <v>7662</v>
      </c>
      <c r="D1389" s="327" t="s">
        <v>7059</v>
      </c>
      <c r="E1389" s="327"/>
      <c r="F1389" s="400" t="str">
        <f t="shared" si="49"/>
        <v/>
      </c>
      <c r="G1389" s="327">
        <v>1395</v>
      </c>
      <c r="H1389"/>
      <c r="I1389" s="400"/>
      <c r="J1389" s="400"/>
    </row>
    <row r="1390" spans="1:10" s="415" customFormat="1">
      <c r="A1390" s="327"/>
      <c r="B1390" s="327" t="s">
        <v>7057</v>
      </c>
      <c r="C1390" s="327" t="s">
        <v>7663</v>
      </c>
      <c r="D1390" s="327" t="s">
        <v>7059</v>
      </c>
      <c r="E1390" s="327"/>
      <c r="F1390" s="400" t="str">
        <f t="shared" si="49"/>
        <v/>
      </c>
      <c r="G1390" s="327">
        <v>1396</v>
      </c>
      <c r="H1390"/>
      <c r="I1390" s="400"/>
      <c r="J1390" s="400"/>
    </row>
    <row r="1391" spans="1:10" s="415" customFormat="1">
      <c r="A1391" s="420" t="e">
        <f>ROUND(#REF!,2)</f>
        <v>#REF!</v>
      </c>
      <c r="B1391" s="327" t="s">
        <v>130</v>
      </c>
      <c r="C1391" s="327" t="s">
        <v>7663</v>
      </c>
      <c r="D1391" s="327" t="s">
        <v>7161</v>
      </c>
      <c r="E1391" s="401" t="s">
        <v>7664</v>
      </c>
      <c r="F1391" s="400" t="str">
        <f t="shared" si="49"/>
        <v>0.00</v>
      </c>
      <c r="G1391" s="327">
        <v>1397</v>
      </c>
      <c r="H1391"/>
      <c r="I1391" s="400"/>
      <c r="J1391" s="400"/>
    </row>
    <row r="1392" spans="1:10" s="415" customFormat="1">
      <c r="A1392" s="420" t="e">
        <f>ROUND(#REF!,2)</f>
        <v>#REF!</v>
      </c>
      <c r="B1392" s="327" t="s">
        <v>130</v>
      </c>
      <c r="C1392" s="327" t="s">
        <v>7663</v>
      </c>
      <c r="D1392" s="327" t="s">
        <v>7162</v>
      </c>
      <c r="E1392" s="401" t="s">
        <v>7664</v>
      </c>
      <c r="F1392" s="400" t="str">
        <f t="shared" si="49"/>
        <v>0.00</v>
      </c>
      <c r="G1392" s="327">
        <v>1398</v>
      </c>
      <c r="H1392"/>
      <c r="I1392" s="400"/>
      <c r="J1392" s="400"/>
    </row>
    <row r="1393" spans="1:10" s="415" customFormat="1">
      <c r="A1393" s="420" t="e">
        <f>ROUND(#REF!,2)</f>
        <v>#REF!</v>
      </c>
      <c r="B1393" s="327" t="s">
        <v>130</v>
      </c>
      <c r="C1393" s="327" t="s">
        <v>7663</v>
      </c>
      <c r="D1393" s="327" t="s">
        <v>7163</v>
      </c>
      <c r="E1393" s="401" t="s">
        <v>7664</v>
      </c>
      <c r="F1393" s="400" t="str">
        <f t="shared" si="49"/>
        <v>0.00</v>
      </c>
      <c r="G1393" s="327">
        <v>1399</v>
      </c>
      <c r="H1393"/>
      <c r="I1393" s="400"/>
      <c r="J1393" s="400"/>
    </row>
    <row r="1394" spans="1:10" s="415" customFormat="1">
      <c r="A1394" s="327"/>
      <c r="B1394" s="327" t="s">
        <v>7057</v>
      </c>
      <c r="C1394" s="327" t="s">
        <v>7665</v>
      </c>
      <c r="D1394" s="327" t="s">
        <v>7059</v>
      </c>
      <c r="E1394" s="327"/>
      <c r="F1394" s="400" t="str">
        <f t="shared" si="49"/>
        <v/>
      </c>
      <c r="G1394" s="327">
        <v>1400</v>
      </c>
      <c r="H1394"/>
      <c r="I1394" s="400"/>
      <c r="J1394" s="400"/>
    </row>
    <row r="1395" spans="1:10" s="415" customFormat="1">
      <c r="A1395" s="327"/>
      <c r="B1395" s="327" t="s">
        <v>7057</v>
      </c>
      <c r="C1395" s="327" t="s">
        <v>7666</v>
      </c>
      <c r="D1395" s="327" t="s">
        <v>7059</v>
      </c>
      <c r="E1395" s="327"/>
      <c r="F1395" s="400" t="str">
        <f t="shared" si="49"/>
        <v/>
      </c>
      <c r="G1395" s="327">
        <v>1401</v>
      </c>
      <c r="H1395"/>
      <c r="I1395" s="400"/>
      <c r="J1395" s="400"/>
    </row>
    <row r="1396" spans="1:10" s="415" customFormat="1">
      <c r="A1396" s="327"/>
      <c r="B1396" s="327" t="s">
        <v>7057</v>
      </c>
      <c r="C1396" s="327" t="s">
        <v>7667</v>
      </c>
      <c r="D1396" s="327" t="s">
        <v>7059</v>
      </c>
      <c r="E1396" s="327"/>
      <c r="F1396" s="400" t="str">
        <f t="shared" si="49"/>
        <v/>
      </c>
      <c r="G1396" s="327">
        <v>1402</v>
      </c>
      <c r="H1396"/>
      <c r="I1396" s="400"/>
      <c r="J1396" s="400"/>
    </row>
    <row r="1397" spans="1:10" s="415" customFormat="1">
      <c r="A1397" s="420" t="e">
        <f>ROUND(#REF!,2)</f>
        <v>#REF!</v>
      </c>
      <c r="B1397" s="327" t="s">
        <v>130</v>
      </c>
      <c r="C1397" s="327" t="s">
        <v>7667</v>
      </c>
      <c r="D1397" s="327" t="s">
        <v>7161</v>
      </c>
      <c r="E1397" s="401" t="s">
        <v>7668</v>
      </c>
      <c r="F1397" s="400" t="str">
        <f t="shared" si="49"/>
        <v>0.00</v>
      </c>
      <c r="G1397" s="327">
        <v>1403</v>
      </c>
      <c r="H1397"/>
      <c r="I1397" s="400"/>
      <c r="J1397" s="400"/>
    </row>
    <row r="1398" spans="1:10" s="415" customFormat="1">
      <c r="A1398" s="420" t="e">
        <f>ROUND(#REF!,2)</f>
        <v>#REF!</v>
      </c>
      <c r="B1398" s="327" t="s">
        <v>130</v>
      </c>
      <c r="C1398" s="327" t="s">
        <v>7667</v>
      </c>
      <c r="D1398" s="327" t="s">
        <v>7162</v>
      </c>
      <c r="E1398" s="401" t="s">
        <v>7668</v>
      </c>
      <c r="F1398" s="400" t="str">
        <f t="shared" si="49"/>
        <v>0.00</v>
      </c>
      <c r="G1398" s="327">
        <v>1404</v>
      </c>
      <c r="H1398"/>
      <c r="I1398" s="400"/>
      <c r="J1398" s="400"/>
    </row>
    <row r="1399" spans="1:10" s="415" customFormat="1">
      <c r="A1399" s="420" t="e">
        <f>ROUND(#REF!,2)</f>
        <v>#REF!</v>
      </c>
      <c r="B1399" s="327" t="s">
        <v>130</v>
      </c>
      <c r="C1399" s="327" t="s">
        <v>7667</v>
      </c>
      <c r="D1399" s="327" t="s">
        <v>7163</v>
      </c>
      <c r="E1399" s="401" t="s">
        <v>7668</v>
      </c>
      <c r="F1399" s="400" t="str">
        <f t="shared" si="49"/>
        <v>0.00</v>
      </c>
      <c r="G1399" s="327">
        <v>1405</v>
      </c>
      <c r="H1399"/>
      <c r="I1399" s="400"/>
      <c r="J1399" s="400"/>
    </row>
    <row r="1400" spans="1:10" s="415" customFormat="1">
      <c r="A1400" s="327"/>
      <c r="B1400" s="327" t="s">
        <v>7057</v>
      </c>
      <c r="C1400" s="327" t="s">
        <v>7669</v>
      </c>
      <c r="D1400" s="327" t="s">
        <v>7059</v>
      </c>
      <c r="E1400" s="327"/>
      <c r="F1400" s="400" t="str">
        <f t="shared" si="49"/>
        <v/>
      </c>
      <c r="G1400" s="327">
        <v>1406</v>
      </c>
      <c r="H1400"/>
      <c r="I1400" s="400"/>
      <c r="J1400" s="400"/>
    </row>
    <row r="1401" spans="1:10" s="415" customFormat="1">
      <c r="A1401" s="420" t="e">
        <f>ROUND(#REF!,2)</f>
        <v>#REF!</v>
      </c>
      <c r="B1401" s="327" t="s">
        <v>130</v>
      </c>
      <c r="C1401" s="327" t="s">
        <v>7669</v>
      </c>
      <c r="D1401" s="327" t="s">
        <v>7161</v>
      </c>
      <c r="E1401" s="401" t="s">
        <v>1442</v>
      </c>
      <c r="F1401" s="400" t="str">
        <f t="shared" si="49"/>
        <v>0.00</v>
      </c>
      <c r="G1401" s="327">
        <v>1407</v>
      </c>
      <c r="H1401"/>
      <c r="I1401" s="400"/>
      <c r="J1401" s="400"/>
    </row>
    <row r="1402" spans="1:10" s="415" customFormat="1">
      <c r="A1402" s="420" t="e">
        <f>ROUND(#REF!,2)</f>
        <v>#REF!</v>
      </c>
      <c r="B1402" s="327" t="s">
        <v>130</v>
      </c>
      <c r="C1402" s="327" t="s">
        <v>7669</v>
      </c>
      <c r="D1402" s="327" t="s">
        <v>7162</v>
      </c>
      <c r="E1402" s="401" t="s">
        <v>1442</v>
      </c>
      <c r="F1402" s="400" t="str">
        <f t="shared" si="49"/>
        <v>0.00</v>
      </c>
      <c r="G1402" s="327">
        <v>1408</v>
      </c>
      <c r="H1402"/>
      <c r="I1402" s="400"/>
      <c r="J1402" s="400"/>
    </row>
    <row r="1403" spans="1:10" s="415" customFormat="1">
      <c r="A1403" s="420" t="e">
        <f>ROUND(#REF!,2)</f>
        <v>#REF!</v>
      </c>
      <c r="B1403" s="327" t="s">
        <v>130</v>
      </c>
      <c r="C1403" s="327" t="s">
        <v>7669</v>
      </c>
      <c r="D1403" s="327" t="s">
        <v>7163</v>
      </c>
      <c r="E1403" s="401" t="s">
        <v>1442</v>
      </c>
      <c r="F1403" s="400" t="str">
        <f t="shared" si="49"/>
        <v>0.00</v>
      </c>
      <c r="G1403" s="327">
        <v>1409</v>
      </c>
      <c r="H1403"/>
      <c r="I1403" s="400"/>
      <c r="J1403" s="400"/>
    </row>
    <row r="1404" spans="1:10" s="415" customFormat="1">
      <c r="A1404" s="327"/>
      <c r="B1404" s="327" t="s">
        <v>7057</v>
      </c>
      <c r="C1404" s="327" t="s">
        <v>7670</v>
      </c>
      <c r="D1404" s="327" t="s">
        <v>7059</v>
      </c>
      <c r="E1404" s="327"/>
      <c r="F1404" s="400" t="str">
        <f t="shared" si="49"/>
        <v/>
      </c>
      <c r="G1404" s="327">
        <v>1410</v>
      </c>
      <c r="H1404"/>
      <c r="I1404" s="400"/>
      <c r="J1404" s="400"/>
    </row>
    <row r="1405" spans="1:10" s="415" customFormat="1">
      <c r="A1405" s="420" t="e">
        <f>ROUND(#REF!,2)</f>
        <v>#REF!</v>
      </c>
      <c r="B1405" s="327" t="s">
        <v>130</v>
      </c>
      <c r="C1405" s="327" t="s">
        <v>7670</v>
      </c>
      <c r="D1405" s="327" t="s">
        <v>7161</v>
      </c>
      <c r="E1405" s="401" t="s">
        <v>7592</v>
      </c>
      <c r="F1405" s="400" t="str">
        <f t="shared" si="49"/>
        <v>0.00</v>
      </c>
      <c r="G1405" s="327">
        <v>1411</v>
      </c>
      <c r="H1405"/>
      <c r="I1405" s="400"/>
      <c r="J1405" s="400"/>
    </row>
    <row r="1406" spans="1:10" s="415" customFormat="1">
      <c r="A1406" s="420" t="e">
        <f>ROUND(#REF!,2)</f>
        <v>#REF!</v>
      </c>
      <c r="B1406" s="327" t="s">
        <v>130</v>
      </c>
      <c r="C1406" s="327" t="s">
        <v>7670</v>
      </c>
      <c r="D1406" s="327" t="s">
        <v>7162</v>
      </c>
      <c r="E1406" s="401" t="s">
        <v>7592</v>
      </c>
      <c r="F1406" s="400" t="str">
        <f t="shared" si="49"/>
        <v>0.00</v>
      </c>
      <c r="G1406" s="327">
        <v>1412</v>
      </c>
      <c r="H1406"/>
      <c r="I1406" s="400"/>
      <c r="J1406" s="400"/>
    </row>
    <row r="1407" spans="1:10" s="415" customFormat="1">
      <c r="A1407" s="420" t="e">
        <f>ROUND(#REF!,2)</f>
        <v>#REF!</v>
      </c>
      <c r="B1407" s="327" t="s">
        <v>130</v>
      </c>
      <c r="C1407" s="327" t="s">
        <v>7670</v>
      </c>
      <c r="D1407" s="327" t="s">
        <v>7163</v>
      </c>
      <c r="E1407" s="401" t="s">
        <v>7592</v>
      </c>
      <c r="F1407" s="400" t="str">
        <f t="shared" si="49"/>
        <v>0.00</v>
      </c>
      <c r="G1407" s="327">
        <v>1413</v>
      </c>
      <c r="H1407"/>
      <c r="I1407" s="400"/>
      <c r="J1407" s="400"/>
    </row>
    <row r="1408" spans="1:10" s="415" customFormat="1">
      <c r="A1408" s="327"/>
      <c r="B1408" s="327" t="s">
        <v>7057</v>
      </c>
      <c r="C1408" s="327" t="s">
        <v>7671</v>
      </c>
      <c r="D1408" s="327" t="s">
        <v>7059</v>
      </c>
      <c r="E1408" s="327"/>
      <c r="F1408" s="400" t="str">
        <f t="shared" si="49"/>
        <v/>
      </c>
      <c r="G1408" s="327">
        <v>1414</v>
      </c>
      <c r="H1408"/>
      <c r="I1408" s="400"/>
      <c r="J1408" s="400"/>
    </row>
    <row r="1409" spans="1:10" s="415" customFormat="1">
      <c r="A1409" s="327"/>
      <c r="B1409" s="327" t="s">
        <v>7057</v>
      </c>
      <c r="C1409" s="327" t="s">
        <v>7672</v>
      </c>
      <c r="D1409" s="327" t="s">
        <v>7059</v>
      </c>
      <c r="E1409" s="327"/>
      <c r="F1409" s="400" t="str">
        <f t="shared" si="49"/>
        <v/>
      </c>
      <c r="G1409" s="327">
        <v>1415</v>
      </c>
      <c r="H1409"/>
      <c r="I1409" s="400"/>
      <c r="J1409" s="400"/>
    </row>
    <row r="1410" spans="1:10" s="415" customFormat="1">
      <c r="A1410" s="420" t="e">
        <f>ROUND(#REF!,2)</f>
        <v>#REF!</v>
      </c>
      <c r="B1410" s="327" t="s">
        <v>130</v>
      </c>
      <c r="C1410" s="327" t="s">
        <v>7672</v>
      </c>
      <c r="D1410" s="327" t="s">
        <v>7161</v>
      </c>
      <c r="E1410" s="401" t="s">
        <v>7595</v>
      </c>
      <c r="F1410" s="400" t="str">
        <f t="shared" si="49"/>
        <v>0.00</v>
      </c>
      <c r="G1410" s="327">
        <v>1416</v>
      </c>
      <c r="H1410"/>
      <c r="I1410" s="400"/>
      <c r="J1410" s="400"/>
    </row>
    <row r="1411" spans="1:10" s="415" customFormat="1">
      <c r="A1411" s="420" t="e">
        <f>ROUND(#REF!,2)</f>
        <v>#REF!</v>
      </c>
      <c r="B1411" s="327" t="s">
        <v>130</v>
      </c>
      <c r="C1411" s="327" t="s">
        <v>7672</v>
      </c>
      <c r="D1411" s="327" t="s">
        <v>7162</v>
      </c>
      <c r="E1411" s="401" t="s">
        <v>7595</v>
      </c>
      <c r="F1411" s="400" t="str">
        <f t="shared" si="49"/>
        <v>0.00</v>
      </c>
      <c r="G1411" s="327">
        <v>1417</v>
      </c>
      <c r="H1411"/>
      <c r="I1411" s="400"/>
      <c r="J1411" s="400"/>
    </row>
    <row r="1412" spans="1:10" s="415" customFormat="1">
      <c r="A1412" s="420" t="e">
        <f>ROUND(#REF!,2)</f>
        <v>#REF!</v>
      </c>
      <c r="B1412" s="327" t="s">
        <v>130</v>
      </c>
      <c r="C1412" s="327" t="s">
        <v>7672</v>
      </c>
      <c r="D1412" s="327" t="s">
        <v>7163</v>
      </c>
      <c r="E1412" s="401" t="s">
        <v>7595</v>
      </c>
      <c r="F1412" s="400" t="str">
        <f t="shared" si="49"/>
        <v>0.00</v>
      </c>
      <c r="G1412" s="327">
        <v>1418</v>
      </c>
      <c r="H1412"/>
      <c r="I1412" s="400"/>
      <c r="J1412" s="400"/>
    </row>
    <row r="1413" spans="1:10" s="415" customFormat="1">
      <c r="A1413" s="327"/>
      <c r="B1413" s="327" t="s">
        <v>7057</v>
      </c>
      <c r="C1413" s="327" t="s">
        <v>7673</v>
      </c>
      <c r="D1413" s="327" t="s">
        <v>7059</v>
      </c>
      <c r="E1413" s="327"/>
      <c r="F1413" s="400" t="str">
        <f t="shared" si="49"/>
        <v/>
      </c>
      <c r="G1413" s="327">
        <v>1419</v>
      </c>
      <c r="H1413"/>
      <c r="I1413" s="400"/>
      <c r="J1413" s="400"/>
    </row>
    <row r="1414" spans="1:10" s="415" customFormat="1">
      <c r="A1414" s="327"/>
      <c r="B1414" s="327" t="s">
        <v>7057</v>
      </c>
      <c r="C1414" s="327" t="s">
        <v>7674</v>
      </c>
      <c r="D1414" s="327" t="s">
        <v>7059</v>
      </c>
      <c r="E1414" s="327"/>
      <c r="F1414" s="400" t="str">
        <f t="shared" si="49"/>
        <v/>
      </c>
      <c r="G1414" s="327">
        <v>1420</v>
      </c>
      <c r="H1414"/>
      <c r="I1414" s="400"/>
      <c r="J1414" s="400"/>
    </row>
    <row r="1415" spans="1:10" s="415" customFormat="1">
      <c r="A1415" s="327"/>
      <c r="B1415" s="327" t="s">
        <v>7057</v>
      </c>
      <c r="C1415" s="327" t="s">
        <v>7675</v>
      </c>
      <c r="D1415" s="327" t="s">
        <v>7059</v>
      </c>
      <c r="E1415" s="327"/>
      <c r="F1415" s="400" t="str">
        <f t="shared" si="49"/>
        <v/>
      </c>
      <c r="G1415" s="327">
        <v>1421</v>
      </c>
      <c r="H1415"/>
      <c r="I1415" s="400"/>
      <c r="J1415" s="400"/>
    </row>
    <row r="1416" spans="1:10" s="415" customFormat="1">
      <c r="A1416" s="420" t="e">
        <f>ROUND(#REF!,2)</f>
        <v>#REF!</v>
      </c>
      <c r="B1416" s="327" t="s">
        <v>130</v>
      </c>
      <c r="C1416" s="327" t="s">
        <v>7675</v>
      </c>
      <c r="D1416" s="327" t="s">
        <v>7161</v>
      </c>
      <c r="E1416" s="401" t="s">
        <v>7676</v>
      </c>
      <c r="F1416" s="400" t="str">
        <f t="shared" si="49"/>
        <v>0.00</v>
      </c>
      <c r="G1416" s="327">
        <v>1422</v>
      </c>
      <c r="H1416"/>
      <c r="I1416" s="400"/>
      <c r="J1416" s="400"/>
    </row>
    <row r="1417" spans="1:10" s="415" customFormat="1">
      <c r="A1417" s="420" t="e">
        <f>ROUND(#REF!,2)</f>
        <v>#REF!</v>
      </c>
      <c r="B1417" s="327" t="s">
        <v>130</v>
      </c>
      <c r="C1417" s="327" t="s">
        <v>7675</v>
      </c>
      <c r="D1417" s="327" t="s">
        <v>7162</v>
      </c>
      <c r="E1417" s="401" t="s">
        <v>7676</v>
      </c>
      <c r="F1417" s="400" t="str">
        <f t="shared" si="49"/>
        <v>0.00</v>
      </c>
      <c r="G1417" s="327">
        <v>1423</v>
      </c>
      <c r="H1417"/>
      <c r="I1417" s="400"/>
      <c r="J1417" s="400"/>
    </row>
    <row r="1418" spans="1:10" s="415" customFormat="1">
      <c r="A1418" s="420" t="e">
        <f>ROUND(#REF!,2)</f>
        <v>#REF!</v>
      </c>
      <c r="B1418" s="327" t="s">
        <v>130</v>
      </c>
      <c r="C1418" s="327" t="s">
        <v>7675</v>
      </c>
      <c r="D1418" s="327" t="s">
        <v>7163</v>
      </c>
      <c r="E1418" s="401" t="s">
        <v>7676</v>
      </c>
      <c r="F1418" s="400" t="str">
        <f t="shared" si="49"/>
        <v>0.00</v>
      </c>
      <c r="G1418" s="327">
        <v>1424</v>
      </c>
      <c r="H1418"/>
      <c r="I1418" s="400"/>
      <c r="J1418" s="400"/>
    </row>
    <row r="1419" spans="1:10" s="415" customFormat="1">
      <c r="A1419" s="327"/>
      <c r="B1419" s="327" t="s">
        <v>7057</v>
      </c>
      <c r="C1419" s="327" t="s">
        <v>7677</v>
      </c>
      <c r="D1419" s="327" t="s">
        <v>7059</v>
      </c>
      <c r="E1419" s="327"/>
      <c r="F1419" s="400" t="str">
        <f t="shared" si="49"/>
        <v/>
      </c>
      <c r="G1419" s="327">
        <v>1425</v>
      </c>
      <c r="H1419"/>
      <c r="I1419" s="400"/>
      <c r="J1419" s="400"/>
    </row>
    <row r="1420" spans="1:10" s="415" customFormat="1">
      <c r="A1420" s="420" t="e">
        <f>ROUND(#REF!,2)</f>
        <v>#REF!</v>
      </c>
      <c r="B1420" s="327" t="s">
        <v>130</v>
      </c>
      <c r="C1420" s="327" t="s">
        <v>7677</v>
      </c>
      <c r="D1420" s="327" t="s">
        <v>7161</v>
      </c>
      <c r="E1420" s="401" t="s">
        <v>7604</v>
      </c>
      <c r="F1420" s="400" t="str">
        <f t="shared" si="49"/>
        <v>0.00</v>
      </c>
      <c r="G1420" s="327">
        <v>1426</v>
      </c>
      <c r="H1420"/>
      <c r="I1420" s="400"/>
      <c r="J1420" s="400"/>
    </row>
    <row r="1421" spans="1:10" s="415" customFormat="1">
      <c r="A1421" s="420" t="e">
        <f>ROUND(#REF!,2)</f>
        <v>#REF!</v>
      </c>
      <c r="B1421" s="327" t="s">
        <v>130</v>
      </c>
      <c r="C1421" s="327" t="s">
        <v>7677</v>
      </c>
      <c r="D1421" s="327" t="s">
        <v>7162</v>
      </c>
      <c r="E1421" s="401" t="s">
        <v>7604</v>
      </c>
      <c r="F1421" s="400" t="str">
        <f t="shared" si="49"/>
        <v>0.00</v>
      </c>
      <c r="G1421" s="327">
        <v>1427</v>
      </c>
      <c r="H1421"/>
      <c r="I1421" s="400"/>
      <c r="J1421" s="400"/>
    </row>
    <row r="1422" spans="1:10" s="415" customFormat="1">
      <c r="A1422" s="420" t="e">
        <f>ROUND(#REF!,2)</f>
        <v>#REF!</v>
      </c>
      <c r="B1422" s="327" t="s">
        <v>130</v>
      </c>
      <c r="C1422" s="327" t="s">
        <v>7677</v>
      </c>
      <c r="D1422" s="327" t="s">
        <v>7163</v>
      </c>
      <c r="E1422" s="401" t="s">
        <v>7604</v>
      </c>
      <c r="F1422" s="400" t="str">
        <f t="shared" si="49"/>
        <v>0.00</v>
      </c>
      <c r="G1422" s="327">
        <v>1428</v>
      </c>
      <c r="H1422"/>
      <c r="I1422" s="400"/>
      <c r="J1422" s="400"/>
    </row>
    <row r="1423" spans="1:10" s="415" customFormat="1">
      <c r="A1423" s="327"/>
      <c r="B1423" s="327" t="s">
        <v>7057</v>
      </c>
      <c r="C1423" s="327" t="s">
        <v>7678</v>
      </c>
      <c r="D1423" s="327" t="s">
        <v>7059</v>
      </c>
      <c r="E1423" s="327"/>
      <c r="F1423" s="400" t="str">
        <f t="shared" si="49"/>
        <v/>
      </c>
      <c r="G1423" s="327">
        <v>1429</v>
      </c>
      <c r="H1423"/>
      <c r="I1423" s="400"/>
      <c r="J1423" s="400"/>
    </row>
    <row r="1424" spans="1:10" s="415" customFormat="1">
      <c r="A1424" s="420" t="e">
        <f>ROUND(#REF!,2)</f>
        <v>#REF!</v>
      </c>
      <c r="B1424" s="327" t="s">
        <v>130</v>
      </c>
      <c r="C1424" s="327" t="s">
        <v>7678</v>
      </c>
      <c r="D1424" s="327" t="s">
        <v>7161</v>
      </c>
      <c r="E1424" s="421" t="s">
        <v>1443</v>
      </c>
      <c r="F1424" s="400" t="str">
        <f t="shared" si="49"/>
        <v>0.00</v>
      </c>
      <c r="G1424" s="327">
        <v>1430</v>
      </c>
      <c r="H1424"/>
      <c r="I1424" s="400"/>
      <c r="J1424" s="400"/>
    </row>
    <row r="1425" spans="1:10" s="415" customFormat="1">
      <c r="A1425" s="420" t="e">
        <f>ROUND(#REF!,2)</f>
        <v>#REF!</v>
      </c>
      <c r="B1425" s="327" t="s">
        <v>130</v>
      </c>
      <c r="C1425" s="327" t="s">
        <v>7678</v>
      </c>
      <c r="D1425" s="327" t="s">
        <v>7162</v>
      </c>
      <c r="E1425" s="401" t="s">
        <v>1443</v>
      </c>
      <c r="F1425" s="400" t="str">
        <f t="shared" si="49"/>
        <v>0.00</v>
      </c>
      <c r="G1425" s="327">
        <v>1431</v>
      </c>
      <c r="H1425"/>
      <c r="I1425" s="400"/>
      <c r="J1425" s="400"/>
    </row>
    <row r="1426" spans="1:10" s="415" customFormat="1">
      <c r="A1426" s="420" t="e">
        <f>ROUND(#REF!,2)</f>
        <v>#REF!</v>
      </c>
      <c r="B1426" s="327" t="s">
        <v>130</v>
      </c>
      <c r="C1426" s="327" t="s">
        <v>7678</v>
      </c>
      <c r="D1426" s="327" t="s">
        <v>7163</v>
      </c>
      <c r="E1426" s="401" t="s">
        <v>1443</v>
      </c>
      <c r="F1426" s="400" t="str">
        <f t="shared" si="49"/>
        <v>0.00</v>
      </c>
      <c r="G1426" s="327">
        <v>1432</v>
      </c>
      <c r="H1426"/>
      <c r="I1426" s="400"/>
      <c r="J1426" s="400"/>
    </row>
    <row r="1427" spans="1:10" s="415" customFormat="1">
      <c r="A1427" s="327"/>
      <c r="B1427" s="327" t="s">
        <v>7057</v>
      </c>
      <c r="C1427" s="327" t="s">
        <v>7679</v>
      </c>
      <c r="D1427" s="327" t="s">
        <v>7059</v>
      </c>
      <c r="E1427" s="327"/>
      <c r="F1427" s="400" t="str">
        <f>IFERROR(IF(B1427="Parent","",IF(B1427="Data",TEXT(A1427,"rrrr-mm-dd"),IF(B1427="kwota",IFERROR(REPLACE(A1427,SEARCH(",",A1427),1,"."),A1427),IF(A1427="","",IF(A1427="",IF(AND(B1427="Kwota",E1427&lt;&gt;0),A1427,""),A1427))))),"0.00")</f>
        <v/>
      </c>
      <c r="G1427" s="327">
        <v>1433</v>
      </c>
      <c r="H1427"/>
      <c r="I1427" s="400"/>
      <c r="J1427" s="400"/>
    </row>
    <row r="1428" spans="1:10" s="415" customFormat="1">
      <c r="A1428" s="435"/>
      <c r="B1428" s="435" t="s">
        <v>7057</v>
      </c>
      <c r="C1428" s="273" t="s">
        <v>8662</v>
      </c>
      <c r="D1428" s="435"/>
      <c r="E1428" s="435"/>
      <c r="F1428" s="436" t="str">
        <f t="shared" ref="F1428" si="60">IFERROR(IF(B1428="Parent","",IF(B1428="Data",TEXT(A1428,"rrrr-mm-dd"),IF(B1428="kwota",IFERROR(REPLACE(A1428,SEARCH(",",A1428),1,"."),A1428),IF(A1428="","",IF(A1428="",IF(AND(B1428="Kwota",E1428&lt;&gt;0),A1428,""),A1428))))),"0.00")</f>
        <v/>
      </c>
      <c r="G1428" s="327">
        <v>1434</v>
      </c>
      <c r="H1428"/>
    </row>
    <row r="1429" spans="1:10" s="415" customFormat="1">
      <c r="A1429" s="435"/>
      <c r="B1429" s="435" t="s">
        <v>7067</v>
      </c>
      <c r="C1429" s="273" t="s">
        <v>8662</v>
      </c>
      <c r="D1429" s="273" t="s">
        <v>7154</v>
      </c>
      <c r="E1429" s="439" t="e">
        <f>IF(#REF!&lt;&gt;"",#REF!,"")</f>
        <v>#REF!</v>
      </c>
      <c r="F1429" s="436" t="e">
        <f>IF(E1429&lt;&gt;"","– "&amp;E1429,"")</f>
        <v>#REF!</v>
      </c>
      <c r="G1429" s="327">
        <v>1435</v>
      </c>
      <c r="H1429"/>
    </row>
    <row r="1430" spans="1:10" s="415" customFormat="1">
      <c r="A1430" s="435"/>
      <c r="B1430" s="435" t="s">
        <v>7057</v>
      </c>
      <c r="C1430" s="273" t="s">
        <v>8658</v>
      </c>
      <c r="D1430" s="435" t="s">
        <v>7059</v>
      </c>
      <c r="E1430" s="435"/>
      <c r="F1430" s="436" t="str">
        <f t="shared" ref="F1430:F1434" si="61">IFERROR(IF(B1430="Parent","",IF(B1430="Data",TEXT(A1430,"rrrr-mm-dd"),IF(B1430="kwota",IFERROR(REPLACE(A1430,SEARCH(",",A1430),1,"."),A1430),IF(A1430="","",IF(A1430="",IF(AND(B1430="Kwota",E1430&lt;&gt;0),A1430,""),A1430))))),"0.00")</f>
        <v/>
      </c>
      <c r="G1430" s="327">
        <v>1436</v>
      </c>
      <c r="H1430"/>
    </row>
    <row r="1431" spans="1:10" s="415" customFormat="1">
      <c r="A1431" s="437" t="e">
        <f>ROUND(#REF!,2)</f>
        <v>#REF!</v>
      </c>
      <c r="B1431" s="435" t="s">
        <v>130</v>
      </c>
      <c r="C1431" s="273" t="s">
        <v>8658</v>
      </c>
      <c r="D1431" s="435" t="s">
        <v>7161</v>
      </c>
      <c r="E1431" s="439" t="e">
        <f>IF(#REF!&lt;&gt;"",#REF!,"")</f>
        <v>#REF!</v>
      </c>
      <c r="F1431" s="436" t="e">
        <f>IF(E1431&lt;&gt;"",IFERROR(IF(B1431="Parent","",IF(B1431="Data",TEXT(A1431,"rrrr-mm-dd"),IF(B1431="kwota",IFERROR(REPLACE(A1431,SEARCH(",",A1431),1,"."),A1431),IF(A1431="","",IF(A1431="",IF(AND(B1431="Kwota",E1431&lt;&gt;0),A1431,""),A1431))))),"0.00"),"")</f>
        <v>#REF!</v>
      </c>
      <c r="G1431" s="327">
        <v>1437</v>
      </c>
      <c r="H1431"/>
    </row>
    <row r="1432" spans="1:10" s="415" customFormat="1">
      <c r="A1432" s="437" t="e">
        <f>ROUND(#REF!,2)</f>
        <v>#REF!</v>
      </c>
      <c r="B1432" s="435" t="s">
        <v>130</v>
      </c>
      <c r="C1432" s="273" t="s">
        <v>8658</v>
      </c>
      <c r="D1432" s="435" t="s">
        <v>7162</v>
      </c>
      <c r="E1432" s="439" t="e">
        <f>IF(#REF!&lt;&gt;"",#REF!,"")</f>
        <v>#REF!</v>
      </c>
      <c r="F1432" s="436" t="e">
        <f t="shared" ref="F1432:F1433" si="62">IF(E1432&lt;&gt;"",IFERROR(IF(B1432="Parent","",IF(B1432="Data",TEXT(A1432,"rrrr-mm-dd"),IF(B1432="kwota",IFERROR(REPLACE(A1432,SEARCH(",",A1432),1,"."),A1432),IF(A1432="","",IF(A1432="",IF(AND(B1432="Kwota",E1432&lt;&gt;0),A1432,""),A1432))))),"0.00"),"")</f>
        <v>#REF!</v>
      </c>
      <c r="G1432" s="327">
        <v>1438</v>
      </c>
      <c r="H1432"/>
    </row>
    <row r="1433" spans="1:10" s="415" customFormat="1">
      <c r="A1433" s="437" t="e">
        <f>ROUND(#REF!,2)</f>
        <v>#REF!</v>
      </c>
      <c r="B1433" s="435" t="s">
        <v>130</v>
      </c>
      <c r="C1433" s="273" t="s">
        <v>8658</v>
      </c>
      <c r="D1433" s="435" t="s">
        <v>7163</v>
      </c>
      <c r="E1433" s="439" t="e">
        <f>IF(#REF!&lt;&gt;"",#REF!,"")</f>
        <v>#REF!</v>
      </c>
      <c r="F1433" s="436" t="e">
        <f t="shared" si="62"/>
        <v>#REF!</v>
      </c>
      <c r="G1433" s="327">
        <v>1439</v>
      </c>
      <c r="H1433"/>
    </row>
    <row r="1434" spans="1:10" s="415" customFormat="1">
      <c r="A1434" s="435"/>
      <c r="B1434" s="435" t="s">
        <v>7057</v>
      </c>
      <c r="C1434" s="273" t="s">
        <v>8659</v>
      </c>
      <c r="D1434" s="435" t="s">
        <v>7059</v>
      </c>
      <c r="E1434" s="435"/>
      <c r="F1434" s="436" t="str">
        <f t="shared" si="61"/>
        <v/>
      </c>
      <c r="G1434" s="327">
        <v>1440</v>
      </c>
      <c r="H1434"/>
    </row>
    <row r="1435" spans="1:10" s="415" customFormat="1">
      <c r="A1435" s="435"/>
      <c r="B1435" s="435" t="s">
        <v>7057</v>
      </c>
      <c r="C1435" s="273" t="s">
        <v>8663</v>
      </c>
      <c r="D1435" s="435"/>
      <c r="E1435" s="435"/>
      <c r="F1435" s="436"/>
      <c r="G1435" s="327">
        <v>1441</v>
      </c>
      <c r="H1435"/>
    </row>
    <row r="1436" spans="1:10" s="415" customFormat="1">
      <c r="A1436" s="327"/>
      <c r="B1436" s="327" t="s">
        <v>7057</v>
      </c>
      <c r="C1436" s="327" t="s">
        <v>7680</v>
      </c>
      <c r="D1436" s="327" t="s">
        <v>7059</v>
      </c>
      <c r="E1436" s="327"/>
      <c r="F1436" s="400" t="str">
        <f t="shared" si="49"/>
        <v/>
      </c>
      <c r="G1436" s="327">
        <v>1442</v>
      </c>
      <c r="H1436"/>
      <c r="I1436" s="400"/>
      <c r="J1436" s="400"/>
    </row>
    <row r="1437" spans="1:10" s="415" customFormat="1">
      <c r="A1437" s="327"/>
      <c r="B1437" s="327" t="s">
        <v>7057</v>
      </c>
      <c r="C1437" s="327" t="s">
        <v>7681</v>
      </c>
      <c r="D1437" s="327" t="s">
        <v>7059</v>
      </c>
      <c r="E1437" s="327"/>
      <c r="F1437" s="400" t="str">
        <f t="shared" si="49"/>
        <v/>
      </c>
      <c r="G1437" s="327">
        <v>1443</v>
      </c>
      <c r="H1437"/>
      <c r="I1437" s="400"/>
      <c r="J1437" s="400"/>
    </row>
    <row r="1438" spans="1:10" s="415" customFormat="1">
      <c r="A1438" s="420" t="e">
        <f>ROUND(#REF!,2)</f>
        <v>#REF!</v>
      </c>
      <c r="B1438" s="327" t="s">
        <v>130</v>
      </c>
      <c r="C1438" s="327" t="s">
        <v>7681</v>
      </c>
      <c r="D1438" s="327" t="s">
        <v>7161</v>
      </c>
      <c r="E1438" s="401" t="s">
        <v>7609</v>
      </c>
      <c r="F1438" s="400" t="str">
        <f t="shared" si="49"/>
        <v>0.00</v>
      </c>
      <c r="G1438" s="327">
        <v>1444</v>
      </c>
      <c r="H1438"/>
      <c r="I1438" s="400"/>
      <c r="J1438" s="400"/>
    </row>
    <row r="1439" spans="1:10" s="415" customFormat="1">
      <c r="A1439" s="420" t="e">
        <f>ROUND(#REF!,2)</f>
        <v>#REF!</v>
      </c>
      <c r="B1439" s="327" t="s">
        <v>130</v>
      </c>
      <c r="C1439" s="327" t="s">
        <v>7681</v>
      </c>
      <c r="D1439" s="327" t="s">
        <v>7162</v>
      </c>
      <c r="E1439" s="401" t="s">
        <v>7609</v>
      </c>
      <c r="F1439" s="400" t="str">
        <f t="shared" si="49"/>
        <v>0.00</v>
      </c>
      <c r="G1439" s="327">
        <v>1445</v>
      </c>
      <c r="H1439"/>
      <c r="I1439" s="400"/>
      <c r="J1439" s="400"/>
    </row>
    <row r="1440" spans="1:10" s="415" customFormat="1">
      <c r="A1440" s="420" t="e">
        <f>ROUND(#REF!,2)</f>
        <v>#REF!</v>
      </c>
      <c r="B1440" s="327" t="s">
        <v>130</v>
      </c>
      <c r="C1440" s="327" t="s">
        <v>7681</v>
      </c>
      <c r="D1440" s="327" t="s">
        <v>7163</v>
      </c>
      <c r="E1440" s="401" t="s">
        <v>7609</v>
      </c>
      <c r="F1440" s="400" t="str">
        <f t="shared" si="49"/>
        <v>0.00</v>
      </c>
      <c r="G1440" s="327">
        <v>1446</v>
      </c>
      <c r="H1440"/>
      <c r="I1440" s="400"/>
      <c r="J1440" s="400"/>
    </row>
    <row r="1441" spans="1:10" s="415" customFormat="1">
      <c r="A1441" s="327"/>
      <c r="B1441" s="327" t="s">
        <v>7057</v>
      </c>
      <c r="C1441" t="s">
        <v>8662</v>
      </c>
      <c r="D1441" s="327"/>
      <c r="E1441" s="327"/>
      <c r="F1441" s="400" t="str">
        <f t="shared" si="49"/>
        <v/>
      </c>
      <c r="G1441" s="327">
        <v>1447</v>
      </c>
      <c r="H1441"/>
      <c r="I1441" s="400"/>
      <c r="J1441" s="400"/>
    </row>
    <row r="1442" spans="1:10" s="415" customFormat="1">
      <c r="A1442" s="327"/>
      <c r="B1442" s="327" t="s">
        <v>7067</v>
      </c>
      <c r="C1442" t="s">
        <v>8662</v>
      </c>
      <c r="D1442" t="s">
        <v>7154</v>
      </c>
      <c r="E1442" s="261" t="s">
        <v>7683</v>
      </c>
      <c r="F1442" s="400" t="str">
        <f>"– "&amp;E1442</f>
        <v>– wypłaty dywidendy</v>
      </c>
      <c r="G1442" s="327">
        <v>1448</v>
      </c>
      <c r="H1442"/>
      <c r="I1442" s="400"/>
      <c r="J1442" s="400"/>
    </row>
    <row r="1443" spans="1:10" s="415" customFormat="1">
      <c r="A1443" s="327"/>
      <c r="B1443" s="327" t="s">
        <v>7057</v>
      </c>
      <c r="C1443" t="s">
        <v>8658</v>
      </c>
      <c r="D1443" s="327" t="s">
        <v>7059</v>
      </c>
      <c r="E1443" s="327"/>
      <c r="F1443" s="400" t="str">
        <f t="shared" ref="F1443:F1535" si="63">IFERROR(IF(B1443="Parent","",IF(B1443="Data",TEXT(A1443,"rrrr-mm-dd"),IF(B1443="kwota",IFERROR(REPLACE(A1443,SEARCH(",",A1443),1,"."),A1443),IF(A1443="","",IF(A1443="",IF(AND(B1443="Kwota",E1443&lt;&gt;0),A1443,""),A1443))))),"0.00")</f>
        <v/>
      </c>
      <c r="G1443" s="327">
        <v>1449</v>
      </c>
      <c r="H1443"/>
      <c r="I1443" s="400"/>
      <c r="J1443" s="400"/>
    </row>
    <row r="1444" spans="1:10" s="415" customFormat="1">
      <c r="A1444" s="420" t="e">
        <f>ROUND(#REF!,2)</f>
        <v>#REF!</v>
      </c>
      <c r="B1444" s="327" t="s">
        <v>130</v>
      </c>
      <c r="C1444" t="s">
        <v>8658</v>
      </c>
      <c r="D1444" s="327" t="s">
        <v>7161</v>
      </c>
      <c r="E1444" s="261" t="s">
        <v>7683</v>
      </c>
      <c r="F1444" s="400" t="str">
        <f t="shared" si="63"/>
        <v>0.00</v>
      </c>
      <c r="G1444" s="327">
        <v>1450</v>
      </c>
      <c r="H1444"/>
      <c r="I1444" s="400"/>
      <c r="J1444" s="400"/>
    </row>
    <row r="1445" spans="1:10" s="415" customFormat="1">
      <c r="A1445" s="420" t="e">
        <f>ROUND(#REF!,2)</f>
        <v>#REF!</v>
      </c>
      <c r="B1445" s="327" t="s">
        <v>130</v>
      </c>
      <c r="C1445" t="s">
        <v>8658</v>
      </c>
      <c r="D1445" s="327" t="s">
        <v>7162</v>
      </c>
      <c r="E1445" s="261" t="s">
        <v>7683</v>
      </c>
      <c r="F1445" s="400" t="str">
        <f t="shared" si="63"/>
        <v>0.00</v>
      </c>
      <c r="G1445" s="327">
        <v>1451</v>
      </c>
      <c r="H1445"/>
      <c r="I1445" s="400"/>
      <c r="J1445" s="400"/>
    </row>
    <row r="1446" spans="1:10" s="415" customFormat="1">
      <c r="A1446" s="420" t="e">
        <f>ROUND(#REF!,2)</f>
        <v>#REF!</v>
      </c>
      <c r="B1446" s="327" t="s">
        <v>130</v>
      </c>
      <c r="C1446" t="s">
        <v>8658</v>
      </c>
      <c r="D1446" s="327" t="s">
        <v>7163</v>
      </c>
      <c r="E1446" s="261" t="s">
        <v>7683</v>
      </c>
      <c r="F1446" s="400" t="str">
        <f t="shared" si="63"/>
        <v>0.00</v>
      </c>
      <c r="G1446" s="327">
        <v>1452</v>
      </c>
      <c r="H1446"/>
      <c r="I1446" s="400"/>
      <c r="J1446" s="400"/>
    </row>
    <row r="1447" spans="1:10" s="415" customFormat="1">
      <c r="A1447" s="327"/>
      <c r="B1447" s="327" t="s">
        <v>7057</v>
      </c>
      <c r="C1447" t="s">
        <v>8659</v>
      </c>
      <c r="D1447" s="327" t="s">
        <v>7059</v>
      </c>
      <c r="E1447" s="327"/>
      <c r="F1447" s="400" t="str">
        <f t="shared" si="63"/>
        <v/>
      </c>
      <c r="G1447" s="327">
        <v>1453</v>
      </c>
      <c r="H1447"/>
      <c r="I1447" s="400"/>
      <c r="J1447" s="400"/>
    </row>
    <row r="1448" spans="1:10" s="415" customFormat="1">
      <c r="A1448" s="327"/>
      <c r="B1448" s="327" t="s">
        <v>7057</v>
      </c>
      <c r="C1448" t="s">
        <v>8663</v>
      </c>
      <c r="D1448" s="327"/>
      <c r="E1448" s="327"/>
      <c r="F1448" s="400"/>
      <c r="G1448" s="327">
        <v>1454</v>
      </c>
      <c r="H1448"/>
      <c r="I1448" s="400"/>
      <c r="J1448" s="400"/>
    </row>
    <row r="1449" spans="1:10" s="415" customFormat="1">
      <c r="A1449" s="435"/>
      <c r="B1449" s="435" t="s">
        <v>7057</v>
      </c>
      <c r="C1449" s="439" t="s">
        <v>8669</v>
      </c>
      <c r="D1449" s="435"/>
      <c r="E1449" s="435"/>
      <c r="F1449" s="436" t="str">
        <f t="shared" ref="F1449" si="64">IFERROR(IF(B1449="Parent","",IF(B1449="Data",TEXT(A1449,"rrrr-mm-dd"),IF(B1449="kwota",IFERROR(REPLACE(A1449,SEARCH(",",A1449),1,"."),A1449),IF(A1449="","",IF(A1449="",IF(AND(B1449="Kwota",E1449&lt;&gt;0),A1449,""),A1449))))),"0.00")</f>
        <v/>
      </c>
      <c r="G1449" s="327">
        <v>1455</v>
      </c>
      <c r="H1449"/>
      <c r="I1449" s="400"/>
      <c r="J1449" s="400"/>
    </row>
    <row r="1450" spans="1:10" s="415" customFormat="1">
      <c r="A1450" s="435"/>
      <c r="B1450" s="435" t="s">
        <v>7067</v>
      </c>
      <c r="C1450" s="439" t="s">
        <v>8669</v>
      </c>
      <c r="D1450" s="273" t="s">
        <v>7154</v>
      </c>
      <c r="E1450" s="439" t="e">
        <f>IF(#REF!&lt;&gt;"",#REF!,"")</f>
        <v>#REF!</v>
      </c>
      <c r="F1450" s="436" t="e">
        <f>IF(E1450&lt;&gt;"","– "&amp;E1450,"")</f>
        <v>#REF!</v>
      </c>
      <c r="G1450" s="327">
        <v>1456</v>
      </c>
      <c r="H1450"/>
      <c r="I1450" s="400"/>
      <c r="J1450" s="400"/>
    </row>
    <row r="1451" spans="1:10" s="415" customFormat="1">
      <c r="A1451" s="435"/>
      <c r="B1451" s="435" t="s">
        <v>7057</v>
      </c>
      <c r="C1451" s="273" t="s">
        <v>8658</v>
      </c>
      <c r="D1451" s="435" t="s">
        <v>7059</v>
      </c>
      <c r="E1451" s="435"/>
      <c r="F1451" s="436" t="str">
        <f t="shared" ref="F1451:F1455" si="65">IFERROR(IF(B1451="Parent","",IF(B1451="Data",TEXT(A1451,"rrrr-mm-dd"),IF(B1451="kwota",IFERROR(REPLACE(A1451,SEARCH(",",A1451),1,"."),A1451),IF(A1451="","",IF(A1451="",IF(AND(B1451="Kwota",E1451&lt;&gt;0),A1451,""),A1451))))),"0.00")</f>
        <v/>
      </c>
      <c r="G1451" s="327">
        <v>1457</v>
      </c>
      <c r="H1451"/>
      <c r="I1451" s="400"/>
      <c r="J1451" s="400"/>
    </row>
    <row r="1452" spans="1:10" s="415" customFormat="1">
      <c r="A1452" s="437" t="e">
        <f>ROUND(#REF!,2)</f>
        <v>#REF!</v>
      </c>
      <c r="B1452" s="435" t="s">
        <v>130</v>
      </c>
      <c r="C1452" s="273" t="s">
        <v>8658</v>
      </c>
      <c r="D1452" s="435" t="s">
        <v>7161</v>
      </c>
      <c r="E1452" s="439" t="e">
        <f>IF(#REF!&lt;&gt;"",#REF!,"")</f>
        <v>#REF!</v>
      </c>
      <c r="F1452" s="436" t="e">
        <f>IF(E1452&lt;&gt;"",IFERROR(IF(B1452="Parent","",IF(B1452="Data",TEXT(A1452,"rrrr-mm-dd"),IF(B1452="kwota",IFERROR(REPLACE(A1452,SEARCH(",",A1452),1,"."),A1452),IF(A1452="","",IF(A1452="",IF(AND(B1452="Kwota",E1452&lt;&gt;0),A1452,""),A1452))))),"0.00"),"")</f>
        <v>#REF!</v>
      </c>
      <c r="G1452" s="327">
        <v>1458</v>
      </c>
      <c r="H1452"/>
      <c r="I1452" s="400"/>
      <c r="J1452" s="400"/>
    </row>
    <row r="1453" spans="1:10" s="415" customFormat="1">
      <c r="A1453" s="437" t="e">
        <f>ROUND(#REF!,2)</f>
        <v>#REF!</v>
      </c>
      <c r="B1453" s="435" t="s">
        <v>130</v>
      </c>
      <c r="C1453" s="273" t="s">
        <v>8658</v>
      </c>
      <c r="D1453" s="435" t="s">
        <v>7162</v>
      </c>
      <c r="E1453" s="439" t="e">
        <f>IF(#REF!&lt;&gt;"",#REF!,"")</f>
        <v>#REF!</v>
      </c>
      <c r="F1453" s="436" t="e">
        <f t="shared" ref="F1453:F1454" si="66">IF(E1453&lt;&gt;"",IFERROR(IF(B1453="Parent","",IF(B1453="Data",TEXT(A1453,"rrrr-mm-dd"),IF(B1453="kwota",IFERROR(REPLACE(A1453,SEARCH(",",A1453),1,"."),A1453),IF(A1453="","",IF(A1453="",IF(AND(B1453="Kwota",E1453&lt;&gt;0),A1453,""),A1453))))),"0.00"),"")</f>
        <v>#REF!</v>
      </c>
      <c r="G1453" s="327">
        <v>1459</v>
      </c>
      <c r="H1453"/>
      <c r="I1453" s="400"/>
      <c r="J1453" s="400"/>
    </row>
    <row r="1454" spans="1:10" s="415" customFormat="1">
      <c r="A1454" s="437" t="e">
        <f>ROUND(#REF!,2)</f>
        <v>#REF!</v>
      </c>
      <c r="B1454" s="435" t="s">
        <v>130</v>
      </c>
      <c r="C1454" s="273" t="s">
        <v>8658</v>
      </c>
      <c r="D1454" s="435" t="s">
        <v>7163</v>
      </c>
      <c r="E1454" s="439" t="e">
        <f>IF(#REF!&lt;&gt;"",#REF!,"")</f>
        <v>#REF!</v>
      </c>
      <c r="F1454" s="436" t="e">
        <f t="shared" si="66"/>
        <v>#REF!</v>
      </c>
      <c r="G1454" s="327">
        <v>1460</v>
      </c>
      <c r="H1454"/>
      <c r="I1454" s="400"/>
      <c r="J1454" s="400"/>
    </row>
    <row r="1455" spans="1:10" s="415" customFormat="1">
      <c r="A1455" s="435"/>
      <c r="B1455" s="435" t="s">
        <v>7057</v>
      </c>
      <c r="C1455" s="273" t="s">
        <v>8659</v>
      </c>
      <c r="D1455" s="435" t="s">
        <v>7059</v>
      </c>
      <c r="E1455" s="435"/>
      <c r="F1455" s="436" t="str">
        <f t="shared" si="65"/>
        <v/>
      </c>
      <c r="G1455" s="327">
        <v>1461</v>
      </c>
      <c r="H1455"/>
      <c r="I1455" s="400"/>
      <c r="J1455" s="400"/>
    </row>
    <row r="1456" spans="1:10" s="415" customFormat="1">
      <c r="A1456" s="435"/>
      <c r="B1456" s="435" t="s">
        <v>7057</v>
      </c>
      <c r="C1456" s="439" t="s">
        <v>8670</v>
      </c>
      <c r="D1456" s="435"/>
      <c r="E1456" s="435"/>
      <c r="F1456" s="436"/>
      <c r="G1456" s="327">
        <v>1462</v>
      </c>
      <c r="H1456"/>
      <c r="I1456" s="400"/>
      <c r="J1456" s="400"/>
    </row>
    <row r="1457" spans="1:10" s="415" customFormat="1">
      <c r="A1457" s="327"/>
      <c r="B1457" s="327" t="s">
        <v>7057</v>
      </c>
      <c r="C1457" s="327" t="s">
        <v>7682</v>
      </c>
      <c r="D1457" s="327" t="s">
        <v>7059</v>
      </c>
      <c r="E1457" s="327"/>
      <c r="F1457" s="400" t="str">
        <f>IFERROR(IF(B1457="Parent","",IF(B1457="Data",TEXT(A1457,"rrrr-mm-dd"),IF(B1457="kwota",IFERROR(REPLACE(A1457,SEARCH(",",A1457),1,"."),A1457),IF(A1457="","",IF(A1457="",IF(AND(B1457="Kwota",E1457&lt;&gt;0),A1457,""),A1457))))),"0.00")</f>
        <v/>
      </c>
      <c r="G1457" s="327">
        <v>1463</v>
      </c>
      <c r="H1457"/>
      <c r="I1457" s="400"/>
      <c r="J1457" s="400"/>
    </row>
    <row r="1458" spans="1:10" s="415" customFormat="1">
      <c r="A1458" s="327"/>
      <c r="B1458" s="327" t="s">
        <v>7057</v>
      </c>
      <c r="C1458" s="327" t="s">
        <v>7684</v>
      </c>
      <c r="D1458" s="327" t="s">
        <v>7059</v>
      </c>
      <c r="E1458" s="327"/>
      <c r="F1458" s="400" t="str">
        <f t="shared" si="63"/>
        <v/>
      </c>
      <c r="G1458" s="327">
        <v>1464</v>
      </c>
      <c r="H1458"/>
      <c r="I1458" s="400"/>
      <c r="J1458" s="400"/>
    </row>
    <row r="1459" spans="1:10" s="415" customFormat="1">
      <c r="A1459" s="327"/>
      <c r="B1459" s="327" t="s">
        <v>7057</v>
      </c>
      <c r="C1459" s="327" t="s">
        <v>7685</v>
      </c>
      <c r="D1459" s="327" t="s">
        <v>7059</v>
      </c>
      <c r="E1459" s="327"/>
      <c r="F1459" s="400" t="str">
        <f t="shared" si="63"/>
        <v/>
      </c>
      <c r="G1459" s="327">
        <v>1465</v>
      </c>
      <c r="H1459"/>
      <c r="I1459" s="400"/>
      <c r="J1459" s="400"/>
    </row>
    <row r="1460" spans="1:10" s="415" customFormat="1">
      <c r="A1460" s="420" t="e">
        <f>ROUND(#REF!,2)</f>
        <v>#REF!</v>
      </c>
      <c r="B1460" s="327" t="s">
        <v>130</v>
      </c>
      <c r="C1460" s="327" t="s">
        <v>7685</v>
      </c>
      <c r="D1460" s="327" t="s">
        <v>7161</v>
      </c>
      <c r="E1460" s="401" t="s">
        <v>970</v>
      </c>
      <c r="F1460" s="400" t="str">
        <f t="shared" si="63"/>
        <v>0.00</v>
      </c>
      <c r="G1460" s="327">
        <v>1466</v>
      </c>
      <c r="H1460"/>
      <c r="I1460" s="400"/>
      <c r="J1460" s="400"/>
    </row>
    <row r="1461" spans="1:10" s="415" customFormat="1">
      <c r="A1461" s="420" t="e">
        <f>ROUND(#REF!,2)</f>
        <v>#REF!</v>
      </c>
      <c r="B1461" s="327" t="s">
        <v>130</v>
      </c>
      <c r="C1461" s="327" t="s">
        <v>7685</v>
      </c>
      <c r="D1461" s="327" t="s">
        <v>7162</v>
      </c>
      <c r="E1461" s="401" t="s">
        <v>970</v>
      </c>
      <c r="F1461" s="400" t="str">
        <f t="shared" si="63"/>
        <v>0.00</v>
      </c>
      <c r="G1461" s="327">
        <v>1467</v>
      </c>
      <c r="H1461"/>
      <c r="I1461" s="400"/>
      <c r="J1461" s="400"/>
    </row>
    <row r="1462" spans="1:10" s="415" customFormat="1">
      <c r="A1462" s="420" t="e">
        <f>ROUND(#REF!,2)</f>
        <v>#REF!</v>
      </c>
      <c r="B1462" s="327" t="s">
        <v>130</v>
      </c>
      <c r="C1462" s="327" t="s">
        <v>7685</v>
      </c>
      <c r="D1462" s="327" t="s">
        <v>7163</v>
      </c>
      <c r="E1462" s="401" t="s">
        <v>970</v>
      </c>
      <c r="F1462" s="400" t="str">
        <f t="shared" si="63"/>
        <v>0.00</v>
      </c>
      <c r="G1462" s="327">
        <v>1468</v>
      </c>
      <c r="H1462"/>
      <c r="I1462" s="400"/>
      <c r="J1462" s="400"/>
    </row>
    <row r="1463" spans="1:10" s="415" customFormat="1">
      <c r="A1463" s="327"/>
      <c r="B1463" s="327" t="s">
        <v>7057</v>
      </c>
      <c r="C1463" s="327" t="s">
        <v>7686</v>
      </c>
      <c r="D1463" s="327" t="s">
        <v>7059</v>
      </c>
      <c r="E1463" s="327"/>
      <c r="F1463" s="400" t="str">
        <f t="shared" si="63"/>
        <v/>
      </c>
      <c r="G1463" s="327">
        <v>1469</v>
      </c>
      <c r="H1463"/>
      <c r="I1463" s="400"/>
      <c r="J1463" s="400"/>
    </row>
    <row r="1464" spans="1:10" s="415" customFormat="1">
      <c r="A1464" s="327"/>
      <c r="B1464" s="327" t="s">
        <v>7057</v>
      </c>
      <c r="C1464" s="327" t="s">
        <v>7687</v>
      </c>
      <c r="D1464" s="327" t="s">
        <v>7059</v>
      </c>
      <c r="E1464" s="327"/>
      <c r="F1464" s="400" t="str">
        <f t="shared" si="63"/>
        <v/>
      </c>
      <c r="G1464" s="327">
        <v>1470</v>
      </c>
      <c r="H1464"/>
      <c r="I1464" s="400"/>
      <c r="J1464" s="400"/>
    </row>
    <row r="1465" spans="1:10" s="415" customFormat="1">
      <c r="A1465" s="420" t="e">
        <f>ROUND(#REF!,2)</f>
        <v>#REF!</v>
      </c>
      <c r="B1465" s="327" t="s">
        <v>130</v>
      </c>
      <c r="C1465" s="327" t="s">
        <v>7687</v>
      </c>
      <c r="D1465" s="327" t="s">
        <v>7161</v>
      </c>
      <c r="E1465" s="401" t="s">
        <v>971</v>
      </c>
      <c r="F1465" s="400" t="str">
        <f t="shared" si="63"/>
        <v>0.00</v>
      </c>
      <c r="G1465" s="327">
        <v>1471</v>
      </c>
      <c r="H1465"/>
      <c r="I1465" s="400"/>
      <c r="J1465" s="400"/>
    </row>
    <row r="1466" spans="1:10" s="415" customFormat="1">
      <c r="A1466" s="420" t="e">
        <f>ROUND(#REF!,2)</f>
        <v>#REF!</v>
      </c>
      <c r="B1466" s="327" t="s">
        <v>130</v>
      </c>
      <c r="C1466" s="327" t="s">
        <v>7687</v>
      </c>
      <c r="D1466" s="327" t="s">
        <v>7162</v>
      </c>
      <c r="E1466" s="401" t="s">
        <v>971</v>
      </c>
      <c r="F1466" s="400" t="str">
        <f t="shared" si="63"/>
        <v>0.00</v>
      </c>
      <c r="G1466" s="327">
        <v>1472</v>
      </c>
      <c r="H1466"/>
      <c r="I1466" s="400"/>
      <c r="J1466" s="400"/>
    </row>
    <row r="1467" spans="1:10" s="415" customFormat="1">
      <c r="A1467" s="420" t="e">
        <f>ROUND(#REF!,2)</f>
        <v>#REF!</v>
      </c>
      <c r="B1467" s="327" t="s">
        <v>130</v>
      </c>
      <c r="C1467" s="327" t="s">
        <v>7687</v>
      </c>
      <c r="D1467" s="327" t="s">
        <v>7163</v>
      </c>
      <c r="E1467" s="401" t="s">
        <v>971</v>
      </c>
      <c r="F1467" s="400" t="str">
        <f t="shared" si="63"/>
        <v>0.00</v>
      </c>
      <c r="G1467" s="327">
        <v>1473</v>
      </c>
      <c r="H1467"/>
      <c r="I1467" s="400"/>
      <c r="J1467" s="400"/>
    </row>
    <row r="1468" spans="1:10" s="415" customFormat="1">
      <c r="A1468" s="327"/>
      <c r="B1468" s="327" t="s">
        <v>7057</v>
      </c>
      <c r="C1468" s="327" t="s">
        <v>7688</v>
      </c>
      <c r="D1468" s="327" t="s">
        <v>7059</v>
      </c>
      <c r="E1468" s="327"/>
      <c r="F1468" s="400" t="str">
        <f t="shared" si="63"/>
        <v/>
      </c>
      <c r="G1468" s="327">
        <v>1474</v>
      </c>
      <c r="H1468"/>
      <c r="I1468" s="400"/>
      <c r="J1468" s="400"/>
    </row>
    <row r="1469" spans="1:10" s="415" customFormat="1">
      <c r="A1469" s="420" t="e">
        <f>ROUND(#REF!,2)</f>
        <v>#REF!</v>
      </c>
      <c r="B1469" s="327" t="s">
        <v>130</v>
      </c>
      <c r="C1469" s="327" t="s">
        <v>7688</v>
      </c>
      <c r="D1469" s="327" t="s">
        <v>7161</v>
      </c>
      <c r="E1469" s="401" t="s">
        <v>7592</v>
      </c>
      <c r="F1469" s="400" t="str">
        <f t="shared" si="63"/>
        <v>0.00</v>
      </c>
      <c r="G1469" s="327">
        <v>1475</v>
      </c>
      <c r="H1469"/>
      <c r="I1469" s="400"/>
      <c r="J1469" s="400"/>
    </row>
    <row r="1470" spans="1:10" s="415" customFormat="1">
      <c r="A1470" s="420" t="e">
        <f>ROUND(#REF!,2)</f>
        <v>#REF!</v>
      </c>
      <c r="B1470" s="327" t="s">
        <v>130</v>
      </c>
      <c r="C1470" s="327" t="s">
        <v>7688</v>
      </c>
      <c r="D1470" s="327" t="s">
        <v>7162</v>
      </c>
      <c r="E1470" s="401" t="s">
        <v>7592</v>
      </c>
      <c r="F1470" s="400" t="str">
        <f t="shared" si="63"/>
        <v>0.00</v>
      </c>
      <c r="G1470" s="327">
        <v>1476</v>
      </c>
      <c r="H1470"/>
      <c r="I1470" s="400"/>
      <c r="J1470" s="400"/>
    </row>
    <row r="1471" spans="1:10" s="415" customFormat="1">
      <c r="A1471" s="420" t="e">
        <f>ROUND(#REF!,2)</f>
        <v>#REF!</v>
      </c>
      <c r="B1471" s="327" t="s">
        <v>130</v>
      </c>
      <c r="C1471" s="327" t="s">
        <v>7688</v>
      </c>
      <c r="D1471" s="327" t="s">
        <v>7163</v>
      </c>
      <c r="E1471" s="401" t="s">
        <v>7592</v>
      </c>
      <c r="F1471" s="400" t="str">
        <f t="shared" si="63"/>
        <v>0.00</v>
      </c>
      <c r="G1471" s="327">
        <v>1477</v>
      </c>
      <c r="H1471"/>
      <c r="I1471" s="400"/>
      <c r="J1471" s="400"/>
    </row>
    <row r="1472" spans="1:10" s="415" customFormat="1">
      <c r="A1472" s="327"/>
      <c r="B1472" s="327" t="s">
        <v>7057</v>
      </c>
      <c r="C1472" s="327" t="s">
        <v>7689</v>
      </c>
      <c r="D1472" s="327" t="s">
        <v>7059</v>
      </c>
      <c r="E1472" s="327"/>
      <c r="F1472" s="400" t="str">
        <f t="shared" si="63"/>
        <v/>
      </c>
      <c r="G1472" s="327">
        <v>1478</v>
      </c>
      <c r="H1472"/>
      <c r="I1472" s="400"/>
      <c r="J1472" s="400"/>
    </row>
    <row r="1473" spans="1:10" s="415" customFormat="1">
      <c r="A1473" s="327"/>
      <c r="B1473" s="327" t="s">
        <v>7057</v>
      </c>
      <c r="C1473" s="327" t="s">
        <v>7690</v>
      </c>
      <c r="D1473" s="327" t="s">
        <v>7059</v>
      </c>
      <c r="E1473" s="327"/>
      <c r="F1473" s="400" t="str">
        <f t="shared" si="63"/>
        <v/>
      </c>
      <c r="G1473" s="327">
        <v>1479</v>
      </c>
      <c r="H1473"/>
      <c r="I1473" s="400"/>
      <c r="J1473" s="400"/>
    </row>
    <row r="1474" spans="1:10" s="415" customFormat="1">
      <c r="A1474" s="420" t="e">
        <f>ROUND(#REF!,2)</f>
        <v>#REF!</v>
      </c>
      <c r="B1474" s="327" t="s">
        <v>130</v>
      </c>
      <c r="C1474" s="327" t="s">
        <v>7690</v>
      </c>
      <c r="D1474" s="327" t="s">
        <v>7161</v>
      </c>
      <c r="E1474" s="401" t="s">
        <v>7595</v>
      </c>
      <c r="F1474" s="400" t="str">
        <f t="shared" si="63"/>
        <v>0.00</v>
      </c>
      <c r="G1474" s="327">
        <v>1480</v>
      </c>
      <c r="H1474"/>
      <c r="I1474" s="400"/>
      <c r="J1474" s="400"/>
    </row>
    <row r="1475" spans="1:10" s="415" customFormat="1">
      <c r="A1475" s="420" t="e">
        <f>ROUND(#REF!,2)</f>
        <v>#REF!</v>
      </c>
      <c r="B1475" s="327" t="s">
        <v>130</v>
      </c>
      <c r="C1475" s="327" t="s">
        <v>7690</v>
      </c>
      <c r="D1475" s="327" t="s">
        <v>7162</v>
      </c>
      <c r="E1475" s="401" t="s">
        <v>7595</v>
      </c>
      <c r="F1475" s="400" t="str">
        <f t="shared" si="63"/>
        <v>0.00</v>
      </c>
      <c r="G1475" s="327">
        <v>1481</v>
      </c>
      <c r="H1475"/>
      <c r="I1475" s="400"/>
      <c r="J1475" s="400"/>
    </row>
    <row r="1476" spans="1:10" s="415" customFormat="1">
      <c r="A1476" s="420" t="e">
        <f>ROUND(#REF!,2)</f>
        <v>#REF!</v>
      </c>
      <c r="B1476" s="327" t="s">
        <v>130</v>
      </c>
      <c r="C1476" s="327" t="s">
        <v>7690</v>
      </c>
      <c r="D1476" s="327" t="s">
        <v>7163</v>
      </c>
      <c r="E1476" s="401" t="s">
        <v>7595</v>
      </c>
      <c r="F1476" s="400" t="str">
        <f t="shared" si="63"/>
        <v>0.00</v>
      </c>
      <c r="G1476" s="327">
        <v>1482</v>
      </c>
      <c r="H1476"/>
      <c r="I1476" s="400"/>
      <c r="J1476" s="400"/>
    </row>
    <row r="1477" spans="1:10" s="415" customFormat="1">
      <c r="A1477" s="327"/>
      <c r="B1477" s="327" t="s">
        <v>7057</v>
      </c>
      <c r="C1477" s="327" t="s">
        <v>7691</v>
      </c>
      <c r="D1477" s="327" t="s">
        <v>7059</v>
      </c>
      <c r="E1477" s="327"/>
      <c r="F1477" s="400" t="str">
        <f t="shared" si="63"/>
        <v/>
      </c>
      <c r="G1477" s="327">
        <v>1483</v>
      </c>
      <c r="H1477"/>
      <c r="I1477" s="400"/>
      <c r="J1477" s="400"/>
    </row>
    <row r="1478" spans="1:10" s="415" customFormat="1">
      <c r="A1478" s="327"/>
      <c r="B1478" s="327" t="s">
        <v>7057</v>
      </c>
      <c r="C1478" s="327" t="s">
        <v>7692</v>
      </c>
      <c r="D1478" s="327" t="s">
        <v>7059</v>
      </c>
      <c r="E1478" s="327"/>
      <c r="F1478" s="400" t="str">
        <f t="shared" si="63"/>
        <v/>
      </c>
      <c r="G1478" s="327">
        <v>1484</v>
      </c>
      <c r="H1478"/>
      <c r="I1478" s="400"/>
      <c r="J1478" s="400"/>
    </row>
    <row r="1479" spans="1:10" s="415" customFormat="1">
      <c r="A1479" s="327"/>
      <c r="B1479" s="327" t="s">
        <v>7057</v>
      </c>
      <c r="C1479" s="327" t="s">
        <v>7693</v>
      </c>
      <c r="D1479" s="327" t="s">
        <v>7059</v>
      </c>
      <c r="E1479" s="327"/>
      <c r="F1479" s="400" t="str">
        <f t="shared" si="63"/>
        <v/>
      </c>
      <c r="G1479" s="327">
        <v>1485</v>
      </c>
      <c r="H1479"/>
      <c r="I1479" s="400"/>
      <c r="J1479" s="400"/>
    </row>
    <row r="1480" spans="1:10" s="415" customFormat="1">
      <c r="A1480" s="420" t="e">
        <f>ROUND(#REF!,2)</f>
        <v>#REF!</v>
      </c>
      <c r="B1480" s="327" t="s">
        <v>130</v>
      </c>
      <c r="C1480" s="327" t="s">
        <v>7693</v>
      </c>
      <c r="D1480" s="327" t="s">
        <v>7161</v>
      </c>
      <c r="E1480" s="401" t="s">
        <v>7694</v>
      </c>
      <c r="F1480" s="400" t="str">
        <f t="shared" si="63"/>
        <v>0.00</v>
      </c>
      <c r="G1480" s="327">
        <v>1486</v>
      </c>
      <c r="H1480"/>
      <c r="I1480" s="400"/>
      <c r="J1480" s="400"/>
    </row>
    <row r="1481" spans="1:10" s="415" customFormat="1">
      <c r="A1481" s="420" t="e">
        <f>ROUND(#REF!,2)</f>
        <v>#REF!</v>
      </c>
      <c r="B1481" s="327" t="s">
        <v>130</v>
      </c>
      <c r="C1481" s="327" t="s">
        <v>7693</v>
      </c>
      <c r="D1481" s="327" t="s">
        <v>7162</v>
      </c>
      <c r="E1481" s="401" t="s">
        <v>7694</v>
      </c>
      <c r="F1481" s="400" t="str">
        <f t="shared" si="63"/>
        <v>0.00</v>
      </c>
      <c r="G1481" s="327">
        <v>1487</v>
      </c>
      <c r="H1481"/>
      <c r="I1481" s="400"/>
      <c r="J1481" s="400"/>
    </row>
    <row r="1482" spans="1:10" s="415" customFormat="1">
      <c r="A1482" s="420" t="e">
        <f>ROUND(#REF!,2)</f>
        <v>#REF!</v>
      </c>
      <c r="B1482" s="327" t="s">
        <v>130</v>
      </c>
      <c r="C1482" s="327" t="s">
        <v>7693</v>
      </c>
      <c r="D1482" s="327" t="s">
        <v>7163</v>
      </c>
      <c r="E1482" s="401" t="s">
        <v>7694</v>
      </c>
      <c r="F1482" s="400" t="str">
        <f t="shared" si="63"/>
        <v>0.00</v>
      </c>
      <c r="G1482" s="327">
        <v>1488</v>
      </c>
      <c r="H1482"/>
      <c r="I1482" s="400"/>
      <c r="J1482" s="400"/>
    </row>
    <row r="1483" spans="1:10" s="415" customFormat="1">
      <c r="A1483" s="327"/>
      <c r="B1483" s="327" t="s">
        <v>7057</v>
      </c>
      <c r="C1483" s="327" t="s">
        <v>7695</v>
      </c>
      <c r="D1483" s="327" t="s">
        <v>7059</v>
      </c>
      <c r="E1483" s="327"/>
      <c r="F1483" s="400" t="str">
        <f t="shared" si="63"/>
        <v/>
      </c>
      <c r="G1483" s="327">
        <v>1489</v>
      </c>
      <c r="H1483"/>
      <c r="I1483" s="400"/>
      <c r="J1483" s="400"/>
    </row>
    <row r="1484" spans="1:10" s="415" customFormat="1">
      <c r="A1484" s="420" t="e">
        <f>ROUND(#REF!,2)</f>
        <v>#REF!</v>
      </c>
      <c r="B1484" s="327" t="s">
        <v>130</v>
      </c>
      <c r="C1484" s="327" t="s">
        <v>7695</v>
      </c>
      <c r="D1484" s="327" t="s">
        <v>7161</v>
      </c>
      <c r="E1484" s="401" t="s">
        <v>7604</v>
      </c>
      <c r="F1484" s="400" t="str">
        <f t="shared" si="63"/>
        <v>0.00</v>
      </c>
      <c r="G1484" s="327">
        <v>1490</v>
      </c>
      <c r="H1484"/>
      <c r="I1484" s="400"/>
      <c r="J1484" s="400"/>
    </row>
    <row r="1485" spans="1:10" s="415" customFormat="1">
      <c r="A1485" s="420" t="e">
        <f>ROUND(#REF!,2)</f>
        <v>#REF!</v>
      </c>
      <c r="B1485" s="327" t="s">
        <v>130</v>
      </c>
      <c r="C1485" s="327" t="s">
        <v>7695</v>
      </c>
      <c r="D1485" s="327" t="s">
        <v>7162</v>
      </c>
      <c r="E1485" s="401" t="s">
        <v>7604</v>
      </c>
      <c r="F1485" s="400" t="str">
        <f t="shared" si="63"/>
        <v>0.00</v>
      </c>
      <c r="G1485" s="327">
        <v>1491</v>
      </c>
      <c r="H1485"/>
      <c r="I1485" s="400"/>
      <c r="J1485" s="400"/>
    </row>
    <row r="1486" spans="1:10" s="415" customFormat="1">
      <c r="A1486" s="420" t="e">
        <f>ROUND(#REF!,2)</f>
        <v>#REF!</v>
      </c>
      <c r="B1486" s="327" t="s">
        <v>130</v>
      </c>
      <c r="C1486" s="327" t="s">
        <v>7695</v>
      </c>
      <c r="D1486" s="327" t="s">
        <v>7163</v>
      </c>
      <c r="E1486" s="401" t="s">
        <v>7604</v>
      </c>
      <c r="F1486" s="400" t="str">
        <f t="shared" si="63"/>
        <v>0.00</v>
      </c>
      <c r="G1486" s="327">
        <v>1492</v>
      </c>
      <c r="H1486"/>
      <c r="I1486" s="400"/>
      <c r="J1486" s="400"/>
    </row>
    <row r="1487" spans="1:10" s="415" customFormat="1">
      <c r="A1487" s="327"/>
      <c r="B1487" s="327" t="s">
        <v>7057</v>
      </c>
      <c r="C1487" s="327" t="s">
        <v>7696</v>
      </c>
      <c r="D1487" s="327" t="s">
        <v>7059</v>
      </c>
      <c r="E1487" s="327"/>
      <c r="F1487" s="400" t="str">
        <f t="shared" si="63"/>
        <v/>
      </c>
      <c r="G1487" s="327">
        <v>1493</v>
      </c>
      <c r="H1487"/>
      <c r="I1487" s="400"/>
      <c r="J1487" s="400"/>
    </row>
    <row r="1488" spans="1:10" s="415" customFormat="1">
      <c r="A1488" s="420" t="e">
        <f>ROUND(#REF!,2)</f>
        <v>#REF!</v>
      </c>
      <c r="B1488" s="327" t="s">
        <v>130</v>
      </c>
      <c r="C1488" s="327" t="s">
        <v>7696</v>
      </c>
      <c r="D1488" s="327" t="s">
        <v>7161</v>
      </c>
      <c r="E1488" s="421" t="s">
        <v>973</v>
      </c>
      <c r="F1488" s="400" t="str">
        <f t="shared" si="63"/>
        <v>0.00</v>
      </c>
      <c r="G1488" s="327">
        <v>1494</v>
      </c>
      <c r="H1488"/>
      <c r="I1488" s="400"/>
      <c r="J1488" s="400"/>
    </row>
    <row r="1489" spans="1:10" s="415" customFormat="1">
      <c r="A1489" s="420" t="e">
        <f>ROUND(#REF!,2)</f>
        <v>#REF!</v>
      </c>
      <c r="B1489" s="327" t="s">
        <v>130</v>
      </c>
      <c r="C1489" s="327" t="s">
        <v>7696</v>
      </c>
      <c r="D1489" s="327" t="s">
        <v>7162</v>
      </c>
      <c r="E1489" s="401" t="s">
        <v>973</v>
      </c>
      <c r="F1489" s="400" t="str">
        <f t="shared" si="63"/>
        <v>0.00</v>
      </c>
      <c r="G1489" s="327">
        <v>1495</v>
      </c>
      <c r="H1489"/>
      <c r="I1489" s="400"/>
      <c r="J1489" s="400"/>
    </row>
    <row r="1490" spans="1:10" s="415" customFormat="1">
      <c r="A1490" s="420" t="e">
        <f>ROUND(#REF!,2)</f>
        <v>#REF!</v>
      </c>
      <c r="B1490" s="327" t="s">
        <v>130</v>
      </c>
      <c r="C1490" s="327" t="s">
        <v>7696</v>
      </c>
      <c r="D1490" s="327" t="s">
        <v>7163</v>
      </c>
      <c r="E1490" s="401" t="s">
        <v>973</v>
      </c>
      <c r="F1490" s="400" t="str">
        <f t="shared" si="63"/>
        <v>0.00</v>
      </c>
      <c r="G1490" s="327">
        <v>1496</v>
      </c>
      <c r="H1490"/>
      <c r="I1490" s="400"/>
      <c r="J1490" s="400"/>
    </row>
    <row r="1491" spans="1:10" s="415" customFormat="1">
      <c r="A1491" s="327"/>
      <c r="B1491" s="327" t="s">
        <v>7057</v>
      </c>
      <c r="C1491" s="327" t="s">
        <v>7697</v>
      </c>
      <c r="D1491" s="327" t="s">
        <v>7059</v>
      </c>
      <c r="E1491" s="327"/>
      <c r="F1491" s="400" t="str">
        <f t="shared" si="63"/>
        <v/>
      </c>
      <c r="G1491" s="327">
        <v>1497</v>
      </c>
      <c r="H1491"/>
      <c r="I1491" s="400"/>
      <c r="J1491" s="400"/>
    </row>
    <row r="1492" spans="1:10" s="415" customFormat="1">
      <c r="A1492" s="435"/>
      <c r="B1492" s="435" t="s">
        <v>7057</v>
      </c>
      <c r="C1492" s="273" t="s">
        <v>8662</v>
      </c>
      <c r="D1492" s="435"/>
      <c r="E1492" s="435"/>
      <c r="F1492" s="436" t="str">
        <f t="shared" si="63"/>
        <v/>
      </c>
      <c r="G1492" s="327">
        <v>1498</v>
      </c>
      <c r="H1492"/>
      <c r="I1492" s="400"/>
      <c r="J1492" s="400"/>
    </row>
    <row r="1493" spans="1:10" s="415" customFormat="1">
      <c r="A1493" s="435"/>
      <c r="B1493" s="435" t="s">
        <v>7067</v>
      </c>
      <c r="C1493" s="273" t="s">
        <v>8662</v>
      </c>
      <c r="D1493" s="273" t="s">
        <v>7154</v>
      </c>
      <c r="E1493" s="439" t="e">
        <f>IF(#REF!&lt;&gt;"",#REF!,"")</f>
        <v>#REF!</v>
      </c>
      <c r="F1493" s="436" t="e">
        <f>IF(E1493&lt;&gt;"","– "&amp;E1493,"")</f>
        <v>#REF!</v>
      </c>
      <c r="G1493" s="327">
        <v>1499</v>
      </c>
      <c r="H1493"/>
      <c r="I1493" s="400"/>
      <c r="J1493" s="400"/>
    </row>
    <row r="1494" spans="1:10" s="415" customFormat="1">
      <c r="A1494" s="435"/>
      <c r="B1494" s="435" t="s">
        <v>7057</v>
      </c>
      <c r="C1494" s="273" t="s">
        <v>8658</v>
      </c>
      <c r="D1494" s="435" t="s">
        <v>7059</v>
      </c>
      <c r="E1494" s="435"/>
      <c r="F1494" s="436" t="str">
        <f t="shared" ref="F1494:F1498" si="67">IFERROR(IF(B1494="Parent","",IF(B1494="Data",TEXT(A1494,"rrrr-mm-dd"),IF(B1494="kwota",IFERROR(REPLACE(A1494,SEARCH(",",A1494),1,"."),A1494),IF(A1494="","",IF(A1494="",IF(AND(B1494="Kwota",E1494&lt;&gt;0),A1494,""),A1494))))),"0.00")</f>
        <v/>
      </c>
      <c r="G1494" s="327">
        <v>1500</v>
      </c>
      <c r="H1494"/>
      <c r="I1494" s="400"/>
      <c r="J1494" s="400"/>
    </row>
    <row r="1495" spans="1:10" s="415" customFormat="1">
      <c r="A1495" s="437" t="e">
        <f>ROUND(#REF!,2)</f>
        <v>#REF!</v>
      </c>
      <c r="B1495" s="435" t="s">
        <v>130</v>
      </c>
      <c r="C1495" s="273" t="s">
        <v>8658</v>
      </c>
      <c r="D1495" s="435" t="s">
        <v>7161</v>
      </c>
      <c r="E1495" s="439" t="e">
        <f>IF(#REF!&lt;&gt;"",#REF!,"")</f>
        <v>#REF!</v>
      </c>
      <c r="F1495" s="436" t="e">
        <f>IF(E1495&lt;&gt;"",IFERROR(IF(B1495="Parent","",IF(B1495="Data",TEXT(A1495,"rrrr-mm-dd"),IF(B1495="kwota",IFERROR(REPLACE(A1495,SEARCH(",",A1495),1,"."),A1495),IF(A1495="","",IF(A1495="",IF(AND(B1495="Kwota",E1495&lt;&gt;0),A1495,""),A1495))))),"0.00"),"")</f>
        <v>#REF!</v>
      </c>
      <c r="G1495" s="327">
        <v>1501</v>
      </c>
      <c r="H1495"/>
      <c r="I1495" s="400"/>
      <c r="J1495" s="400"/>
    </row>
    <row r="1496" spans="1:10" s="415" customFormat="1">
      <c r="A1496" s="437" t="e">
        <f>ROUND(#REF!,2)</f>
        <v>#REF!</v>
      </c>
      <c r="B1496" s="435" t="s">
        <v>130</v>
      </c>
      <c r="C1496" s="273" t="s">
        <v>8658</v>
      </c>
      <c r="D1496" s="435" t="s">
        <v>7162</v>
      </c>
      <c r="E1496" s="439" t="e">
        <f>IF(#REF!&lt;&gt;"",#REF!,"")</f>
        <v>#REF!</v>
      </c>
      <c r="F1496" s="436" t="e">
        <f t="shared" ref="F1496:F1497" si="68">IF(E1496&lt;&gt;"",IFERROR(IF(B1496="Parent","",IF(B1496="Data",TEXT(A1496,"rrrr-mm-dd"),IF(B1496="kwota",IFERROR(REPLACE(A1496,SEARCH(",",A1496),1,"."),A1496),IF(A1496="","",IF(A1496="",IF(AND(B1496="Kwota",E1496&lt;&gt;0),A1496,""),A1496))))),"0.00"),"")</f>
        <v>#REF!</v>
      </c>
      <c r="G1496" s="327">
        <v>1502</v>
      </c>
      <c r="H1496"/>
      <c r="I1496" s="400"/>
      <c r="J1496" s="400"/>
    </row>
    <row r="1497" spans="1:10" s="415" customFormat="1">
      <c r="A1497" s="437" t="e">
        <f>ROUND(#REF!,2)</f>
        <v>#REF!</v>
      </c>
      <c r="B1497" s="435" t="s">
        <v>130</v>
      </c>
      <c r="C1497" s="273" t="s">
        <v>8658</v>
      </c>
      <c r="D1497" s="435" t="s">
        <v>7163</v>
      </c>
      <c r="E1497" s="439" t="e">
        <f>IF(#REF!&lt;&gt;"",#REF!,"")</f>
        <v>#REF!</v>
      </c>
      <c r="F1497" s="436" t="e">
        <f t="shared" si="68"/>
        <v>#REF!</v>
      </c>
      <c r="G1497" s="327">
        <v>1503</v>
      </c>
      <c r="H1497"/>
      <c r="I1497" s="400"/>
      <c r="J1497" s="400"/>
    </row>
    <row r="1498" spans="1:10" s="415" customFormat="1">
      <c r="A1498" s="435"/>
      <c r="B1498" s="435" t="s">
        <v>7057</v>
      </c>
      <c r="C1498" s="273" t="s">
        <v>8659</v>
      </c>
      <c r="D1498" s="435" t="s">
        <v>7059</v>
      </c>
      <c r="E1498" s="435"/>
      <c r="F1498" s="436" t="str">
        <f t="shared" si="67"/>
        <v/>
      </c>
      <c r="G1498" s="327">
        <v>1504</v>
      </c>
      <c r="H1498"/>
      <c r="I1498" s="400"/>
      <c r="J1498" s="400"/>
    </row>
    <row r="1499" spans="1:10" s="415" customFormat="1">
      <c r="A1499" s="435"/>
      <c r="B1499" s="435" t="s">
        <v>7057</v>
      </c>
      <c r="C1499" s="273" t="s">
        <v>8663</v>
      </c>
      <c r="D1499" s="435"/>
      <c r="E1499" s="435"/>
      <c r="F1499" s="436"/>
      <c r="G1499" s="327">
        <v>1505</v>
      </c>
      <c r="H1499"/>
      <c r="I1499" s="400"/>
      <c r="J1499" s="400"/>
    </row>
    <row r="1500" spans="1:10" s="415" customFormat="1">
      <c r="A1500" s="327"/>
      <c r="B1500" s="327" t="s">
        <v>7057</v>
      </c>
      <c r="C1500" s="327" t="s">
        <v>7698</v>
      </c>
      <c r="D1500" s="327" t="s">
        <v>7059</v>
      </c>
      <c r="E1500" s="327"/>
      <c r="F1500" s="400" t="str">
        <f t="shared" si="63"/>
        <v/>
      </c>
      <c r="G1500" s="327">
        <v>1506</v>
      </c>
      <c r="H1500"/>
      <c r="I1500" s="400"/>
      <c r="J1500" s="400"/>
    </row>
    <row r="1501" spans="1:10" s="415" customFormat="1">
      <c r="A1501" s="327"/>
      <c r="B1501" s="327" t="s">
        <v>7057</v>
      </c>
      <c r="C1501" s="327" t="s">
        <v>7699</v>
      </c>
      <c r="D1501" s="327" t="s">
        <v>7059</v>
      </c>
      <c r="E1501" s="327"/>
      <c r="F1501" s="400" t="str">
        <f t="shared" si="63"/>
        <v/>
      </c>
      <c r="G1501" s="327">
        <v>1507</v>
      </c>
      <c r="H1501"/>
      <c r="I1501" s="400"/>
      <c r="J1501" s="400"/>
    </row>
    <row r="1502" spans="1:10" s="415" customFormat="1">
      <c r="A1502" s="420" t="e">
        <f>ROUND(#REF!,2)</f>
        <v>#REF!</v>
      </c>
      <c r="B1502" s="327" t="s">
        <v>130</v>
      </c>
      <c r="C1502" s="327" t="s">
        <v>7699</v>
      </c>
      <c r="D1502" s="327" t="s">
        <v>7161</v>
      </c>
      <c r="E1502" s="401" t="s">
        <v>7609</v>
      </c>
      <c r="F1502" s="400" t="str">
        <f t="shared" si="63"/>
        <v>0.00</v>
      </c>
      <c r="G1502" s="327">
        <v>1508</v>
      </c>
      <c r="H1502"/>
      <c r="I1502" s="400"/>
      <c r="J1502" s="400"/>
    </row>
    <row r="1503" spans="1:10" s="415" customFormat="1">
      <c r="A1503" s="420" t="e">
        <f>ROUND(#REF!,2)</f>
        <v>#REF!</v>
      </c>
      <c r="B1503" s="327" t="s">
        <v>130</v>
      </c>
      <c r="C1503" s="327" t="s">
        <v>7699</v>
      </c>
      <c r="D1503" s="327" t="s">
        <v>7162</v>
      </c>
      <c r="E1503" s="401" t="s">
        <v>7609</v>
      </c>
      <c r="F1503" s="400" t="str">
        <f t="shared" si="63"/>
        <v>0.00</v>
      </c>
      <c r="G1503" s="327">
        <v>1509</v>
      </c>
      <c r="H1503"/>
      <c r="I1503" s="400"/>
      <c r="J1503" s="400"/>
    </row>
    <row r="1504" spans="1:10" s="415" customFormat="1">
      <c r="A1504" s="420" t="e">
        <f>ROUND(#REF!,2)</f>
        <v>#REF!</v>
      </c>
      <c r="B1504" s="327" t="s">
        <v>130</v>
      </c>
      <c r="C1504" s="327" t="s">
        <v>7699</v>
      </c>
      <c r="D1504" s="327" t="s">
        <v>7163</v>
      </c>
      <c r="E1504" s="401" t="s">
        <v>7609</v>
      </c>
      <c r="F1504" s="400" t="str">
        <f t="shared" si="63"/>
        <v>0.00</v>
      </c>
      <c r="G1504" s="327">
        <v>1510</v>
      </c>
      <c r="H1504"/>
      <c r="I1504" s="400"/>
      <c r="J1504" s="400"/>
    </row>
    <row r="1505" spans="1:10" s="415" customFormat="1">
      <c r="A1505" s="327"/>
      <c r="B1505" s="327" t="s">
        <v>7057</v>
      </c>
      <c r="C1505" t="s">
        <v>8662</v>
      </c>
      <c r="D1505" s="327"/>
      <c r="E1505" s="327"/>
      <c r="F1505" s="400" t="str">
        <f t="shared" si="63"/>
        <v/>
      </c>
      <c r="G1505" s="327">
        <v>1511</v>
      </c>
      <c r="H1505"/>
      <c r="I1505" s="400"/>
      <c r="J1505" s="400"/>
    </row>
    <row r="1506" spans="1:10" s="415" customFormat="1">
      <c r="A1506" s="327"/>
      <c r="B1506" s="327" t="s">
        <v>7067</v>
      </c>
      <c r="C1506" t="s">
        <v>8662</v>
      </c>
      <c r="D1506" t="s">
        <v>7154</v>
      </c>
      <c r="E1506" s="401" t="s">
        <v>2756</v>
      </c>
      <c r="F1506" s="400" t="str">
        <f>"– "&amp;E1506</f>
        <v>– pokrycia straty z wyniku roku ubiegłego</v>
      </c>
      <c r="G1506" s="327">
        <v>1512</v>
      </c>
      <c r="H1506"/>
      <c r="I1506" s="400"/>
      <c r="J1506" s="400"/>
    </row>
    <row r="1507" spans="1:10" s="415" customFormat="1">
      <c r="A1507" s="327"/>
      <c r="B1507" s="327" t="s">
        <v>7057</v>
      </c>
      <c r="C1507" t="s">
        <v>8658</v>
      </c>
      <c r="D1507" s="327" t="s">
        <v>7059</v>
      </c>
      <c r="E1507" s="327"/>
      <c r="F1507" s="400" t="str">
        <f t="shared" si="63"/>
        <v/>
      </c>
      <c r="G1507" s="327">
        <v>1513</v>
      </c>
      <c r="H1507"/>
      <c r="I1507" s="400"/>
      <c r="J1507" s="400"/>
    </row>
    <row r="1508" spans="1:10" s="415" customFormat="1">
      <c r="A1508" s="420" t="e">
        <f>ROUND(#REF!,2)</f>
        <v>#REF!</v>
      </c>
      <c r="B1508" s="327" t="s">
        <v>130</v>
      </c>
      <c r="C1508" t="s">
        <v>8658</v>
      </c>
      <c r="D1508" s="327" t="s">
        <v>7161</v>
      </c>
      <c r="E1508" s="401" t="s">
        <v>2756</v>
      </c>
      <c r="F1508" s="400" t="str">
        <f t="shared" si="63"/>
        <v>0.00</v>
      </c>
      <c r="G1508" s="327">
        <v>1514</v>
      </c>
      <c r="H1508"/>
      <c r="I1508" s="400"/>
      <c r="J1508" s="400"/>
    </row>
    <row r="1509" spans="1:10" s="415" customFormat="1">
      <c r="A1509" s="420" t="e">
        <f>ROUND(#REF!,2)</f>
        <v>#REF!</v>
      </c>
      <c r="B1509" s="327" t="s">
        <v>130</v>
      </c>
      <c r="C1509" t="s">
        <v>8658</v>
      </c>
      <c r="D1509" s="327" t="s">
        <v>7162</v>
      </c>
      <c r="E1509" s="401" t="s">
        <v>2756</v>
      </c>
      <c r="F1509" s="400" t="str">
        <f t="shared" si="63"/>
        <v>0.00</v>
      </c>
      <c r="G1509" s="327">
        <v>1515</v>
      </c>
      <c r="H1509"/>
      <c r="I1509" s="400"/>
      <c r="J1509" s="400"/>
    </row>
    <row r="1510" spans="1:10" s="415" customFormat="1">
      <c r="A1510" s="420" t="e">
        <f>ROUND(#REF!,2)</f>
        <v>#REF!</v>
      </c>
      <c r="B1510" s="327" t="s">
        <v>130</v>
      </c>
      <c r="C1510" t="s">
        <v>8658</v>
      </c>
      <c r="D1510" s="327" t="s">
        <v>7163</v>
      </c>
      <c r="E1510" s="401" t="s">
        <v>2756</v>
      </c>
      <c r="F1510" s="400" t="str">
        <f t="shared" si="63"/>
        <v>0.00</v>
      </c>
      <c r="G1510" s="327">
        <v>1516</v>
      </c>
      <c r="H1510"/>
      <c r="I1510" s="400"/>
      <c r="J1510" s="400"/>
    </row>
    <row r="1511" spans="1:10" s="415" customFormat="1">
      <c r="A1511" s="420"/>
      <c r="B1511" s="327" t="s">
        <v>7057</v>
      </c>
      <c r="C1511" t="s">
        <v>8659</v>
      </c>
      <c r="D1511" s="327" t="s">
        <v>7059</v>
      </c>
      <c r="E1511" s="401"/>
      <c r="F1511" s="400"/>
      <c r="G1511" s="327">
        <v>1517</v>
      </c>
      <c r="H1511"/>
      <c r="I1511" s="400"/>
      <c r="J1511" s="400"/>
    </row>
    <row r="1512" spans="1:10" s="415" customFormat="1">
      <c r="A1512" s="420"/>
      <c r="B1512" s="327" t="s">
        <v>7057</v>
      </c>
      <c r="C1512" t="s">
        <v>8663</v>
      </c>
      <c r="D1512" s="327"/>
      <c r="E1512" s="401"/>
      <c r="F1512" s="400"/>
      <c r="G1512" s="327">
        <v>1518</v>
      </c>
      <c r="H1512"/>
      <c r="I1512" s="400"/>
      <c r="J1512" s="400"/>
    </row>
    <row r="1513" spans="1:10" s="415" customFormat="1">
      <c r="A1513" s="435"/>
      <c r="B1513" s="435" t="s">
        <v>7057</v>
      </c>
      <c r="C1513" s="439" t="s">
        <v>8669</v>
      </c>
      <c r="D1513" s="435"/>
      <c r="E1513" s="435"/>
      <c r="F1513" s="436" t="str">
        <f t="shared" ref="F1513" si="69">IFERROR(IF(B1513="Parent","",IF(B1513="Data",TEXT(A1513,"rrrr-mm-dd"),IF(B1513="kwota",IFERROR(REPLACE(A1513,SEARCH(",",A1513),1,"."),A1513),IF(A1513="","",IF(A1513="",IF(AND(B1513="Kwota",E1513&lt;&gt;0),A1513,""),A1513))))),"0.00")</f>
        <v/>
      </c>
      <c r="G1513" s="327">
        <v>1519</v>
      </c>
      <c r="H1513"/>
      <c r="I1513" s="400"/>
      <c r="J1513" s="400"/>
    </row>
    <row r="1514" spans="1:10" s="415" customFormat="1">
      <c r="A1514" s="435"/>
      <c r="B1514" s="435" t="s">
        <v>7067</v>
      </c>
      <c r="C1514" s="439" t="s">
        <v>8669</v>
      </c>
      <c r="D1514" s="273" t="s">
        <v>7154</v>
      </c>
      <c r="E1514" s="439" t="e">
        <f>IF(#REF!&lt;&gt;"",#REF!,"")</f>
        <v>#REF!</v>
      </c>
      <c r="F1514" s="436" t="e">
        <f>IF(E1514&lt;&gt;"","– "&amp;E1514,"")</f>
        <v>#REF!</v>
      </c>
      <c r="G1514" s="327">
        <v>1520</v>
      </c>
      <c r="H1514"/>
      <c r="I1514" s="400"/>
      <c r="J1514" s="400"/>
    </row>
    <row r="1515" spans="1:10" s="415" customFormat="1">
      <c r="A1515" s="435"/>
      <c r="B1515" s="435" t="s">
        <v>7057</v>
      </c>
      <c r="C1515" s="273" t="s">
        <v>8658</v>
      </c>
      <c r="D1515" s="435" t="s">
        <v>7059</v>
      </c>
      <c r="E1515" s="435"/>
      <c r="F1515" s="436" t="str">
        <f t="shared" ref="F1515:F1519" si="70">IFERROR(IF(B1515="Parent","",IF(B1515="Data",TEXT(A1515,"rrrr-mm-dd"),IF(B1515="kwota",IFERROR(REPLACE(A1515,SEARCH(",",A1515),1,"."),A1515),IF(A1515="","",IF(A1515="",IF(AND(B1515="Kwota",E1515&lt;&gt;0),A1515,""),A1515))))),"0.00")</f>
        <v/>
      </c>
      <c r="G1515" s="327">
        <v>1521</v>
      </c>
      <c r="H1515"/>
      <c r="I1515" s="400"/>
      <c r="J1515" s="400"/>
    </row>
    <row r="1516" spans="1:10" s="415" customFormat="1">
      <c r="A1516" s="437" t="e">
        <f>ROUND(#REF!,2)</f>
        <v>#REF!</v>
      </c>
      <c r="B1516" s="435" t="s">
        <v>130</v>
      </c>
      <c r="C1516" s="273" t="s">
        <v>8658</v>
      </c>
      <c r="D1516" s="435" t="s">
        <v>7161</v>
      </c>
      <c r="E1516" s="439" t="e">
        <f>IF(#REF!&lt;&gt;"",#REF!,"")</f>
        <v>#REF!</v>
      </c>
      <c r="F1516" s="436" t="e">
        <f>IF(E1516&lt;&gt;"",IFERROR(IF(B1516="Parent","",IF(B1516="Data",TEXT(A1516,"rrrr-mm-dd"),IF(B1516="kwota",IFERROR(REPLACE(A1516,SEARCH(",",A1516),1,"."),A1516),IF(A1516="","",IF(A1516="",IF(AND(B1516="Kwota",E1516&lt;&gt;0),A1516,""),A1516))))),"0.00"),"")</f>
        <v>#REF!</v>
      </c>
      <c r="G1516" s="327">
        <v>1522</v>
      </c>
      <c r="H1516"/>
      <c r="I1516" s="400"/>
      <c r="J1516" s="400"/>
    </row>
    <row r="1517" spans="1:10" s="415" customFormat="1">
      <c r="A1517" s="437" t="e">
        <f>ROUND(#REF!,2)</f>
        <v>#REF!</v>
      </c>
      <c r="B1517" s="435" t="s">
        <v>130</v>
      </c>
      <c r="C1517" s="273" t="s">
        <v>8658</v>
      </c>
      <c r="D1517" s="435" t="s">
        <v>7162</v>
      </c>
      <c r="E1517" s="439" t="e">
        <f>IF(#REF!&lt;&gt;"",#REF!,"")</f>
        <v>#REF!</v>
      </c>
      <c r="F1517" s="436" t="e">
        <f t="shared" ref="F1517:F1518" si="71">IF(E1517&lt;&gt;"",IFERROR(IF(B1517="Parent","",IF(B1517="Data",TEXT(A1517,"rrrr-mm-dd"),IF(B1517="kwota",IFERROR(REPLACE(A1517,SEARCH(",",A1517),1,"."),A1517),IF(A1517="","",IF(A1517="",IF(AND(B1517="Kwota",E1517&lt;&gt;0),A1517,""),A1517))))),"0.00"),"")</f>
        <v>#REF!</v>
      </c>
      <c r="G1517" s="327">
        <v>1523</v>
      </c>
      <c r="H1517"/>
      <c r="I1517" s="400"/>
      <c r="J1517" s="400"/>
    </row>
    <row r="1518" spans="1:10" s="415" customFormat="1">
      <c r="A1518" s="437" t="e">
        <f>ROUND(#REF!,2)</f>
        <v>#REF!</v>
      </c>
      <c r="B1518" s="435" t="s">
        <v>130</v>
      </c>
      <c r="C1518" s="273" t="s">
        <v>8658</v>
      </c>
      <c r="D1518" s="435" t="s">
        <v>7163</v>
      </c>
      <c r="E1518" s="439" t="e">
        <f>IF(#REF!&lt;&gt;"",#REF!,"")</f>
        <v>#REF!</v>
      </c>
      <c r="F1518" s="436" t="e">
        <f t="shared" si="71"/>
        <v>#REF!</v>
      </c>
      <c r="G1518" s="327">
        <v>1524</v>
      </c>
      <c r="H1518"/>
      <c r="I1518" s="400"/>
      <c r="J1518" s="400"/>
    </row>
    <row r="1519" spans="1:10" s="415" customFormat="1">
      <c r="A1519" s="435"/>
      <c r="B1519" s="435" t="s">
        <v>7057</v>
      </c>
      <c r="C1519" s="273" t="s">
        <v>8659</v>
      </c>
      <c r="D1519" s="435" t="s">
        <v>7059</v>
      </c>
      <c r="E1519" s="435"/>
      <c r="F1519" s="436" t="str">
        <f t="shared" si="70"/>
        <v/>
      </c>
      <c r="G1519" s="327">
        <v>1525</v>
      </c>
      <c r="H1519"/>
      <c r="I1519" s="400"/>
      <c r="J1519" s="400"/>
    </row>
    <row r="1520" spans="1:10" s="415" customFormat="1">
      <c r="A1520" s="435"/>
      <c r="B1520" s="435" t="s">
        <v>7057</v>
      </c>
      <c r="C1520" s="439" t="s">
        <v>8670</v>
      </c>
      <c r="D1520" s="435"/>
      <c r="E1520" s="435"/>
      <c r="F1520" s="436"/>
      <c r="G1520" s="327">
        <v>1526</v>
      </c>
      <c r="H1520"/>
      <c r="I1520" s="400"/>
      <c r="J1520" s="400"/>
    </row>
    <row r="1521" spans="1:10" s="415" customFormat="1">
      <c r="A1521" s="327"/>
      <c r="B1521" s="327" t="s">
        <v>7057</v>
      </c>
      <c r="C1521" s="327" t="s">
        <v>7700</v>
      </c>
      <c r="D1521" s="327" t="s">
        <v>7059</v>
      </c>
      <c r="E1521" s="327"/>
      <c r="F1521" s="400" t="str">
        <f t="shared" si="63"/>
        <v/>
      </c>
      <c r="G1521" s="327">
        <v>1527</v>
      </c>
      <c r="H1521"/>
      <c r="I1521" s="400"/>
      <c r="J1521" s="400"/>
    </row>
    <row r="1522" spans="1:10" s="415" customFormat="1">
      <c r="A1522" s="327"/>
      <c r="B1522" s="327" t="s">
        <v>7057</v>
      </c>
      <c r="C1522" s="327" t="s">
        <v>7701</v>
      </c>
      <c r="D1522" s="327" t="s">
        <v>7059</v>
      </c>
      <c r="E1522" s="327"/>
      <c r="F1522" s="400" t="str">
        <f t="shared" si="63"/>
        <v/>
      </c>
      <c r="G1522" s="327">
        <v>1528</v>
      </c>
      <c r="H1522"/>
      <c r="I1522" s="400"/>
      <c r="J1522" s="400"/>
    </row>
    <row r="1523" spans="1:10" s="415" customFormat="1">
      <c r="A1523" s="327"/>
      <c r="B1523" s="327" t="s">
        <v>7057</v>
      </c>
      <c r="C1523" s="327" t="s">
        <v>7702</v>
      </c>
      <c r="D1523" s="327" t="s">
        <v>7059</v>
      </c>
      <c r="E1523" s="327"/>
      <c r="F1523" s="400" t="str">
        <f t="shared" si="63"/>
        <v/>
      </c>
      <c r="G1523" s="327">
        <v>1529</v>
      </c>
      <c r="H1523"/>
      <c r="I1523" s="400"/>
      <c r="J1523" s="400"/>
    </row>
    <row r="1524" spans="1:10" s="415" customFormat="1">
      <c r="A1524" s="420" t="e">
        <f>ROUND(#REF!,2)</f>
        <v>#REF!</v>
      </c>
      <c r="B1524" s="327" t="s">
        <v>130</v>
      </c>
      <c r="C1524" s="327" t="s">
        <v>7702</v>
      </c>
      <c r="D1524" s="327" t="s">
        <v>7161</v>
      </c>
      <c r="E1524" s="401" t="s">
        <v>1055</v>
      </c>
      <c r="F1524" s="400" t="str">
        <f t="shared" si="63"/>
        <v>0.00</v>
      </c>
      <c r="G1524" s="327">
        <v>1530</v>
      </c>
      <c r="H1524"/>
      <c r="I1524" s="400"/>
      <c r="J1524" s="400"/>
    </row>
    <row r="1525" spans="1:10" s="415" customFormat="1">
      <c r="A1525" s="420" t="e">
        <f>ROUND(#REF!,2)</f>
        <v>#REF!</v>
      </c>
      <c r="B1525" s="327" t="s">
        <v>130</v>
      </c>
      <c r="C1525" s="327" t="s">
        <v>7702</v>
      </c>
      <c r="D1525" s="327" t="s">
        <v>7162</v>
      </c>
      <c r="E1525" s="401" t="s">
        <v>1055</v>
      </c>
      <c r="F1525" s="400" t="str">
        <f t="shared" si="63"/>
        <v>0.00</v>
      </c>
      <c r="G1525" s="327">
        <v>1531</v>
      </c>
      <c r="H1525"/>
      <c r="I1525" s="400"/>
      <c r="J1525" s="400"/>
    </row>
    <row r="1526" spans="1:10" s="415" customFormat="1">
      <c r="A1526" s="420" t="e">
        <f>ROUND(#REF!,2)</f>
        <v>#REF!</v>
      </c>
      <c r="B1526" s="327" t="s">
        <v>130</v>
      </c>
      <c r="C1526" s="327" t="s">
        <v>7702</v>
      </c>
      <c r="D1526" s="327" t="s">
        <v>7163</v>
      </c>
      <c r="E1526" s="401" t="s">
        <v>1055</v>
      </c>
      <c r="F1526" s="400" t="str">
        <f t="shared" si="63"/>
        <v>0.00</v>
      </c>
      <c r="G1526" s="327">
        <v>1532</v>
      </c>
      <c r="H1526"/>
      <c r="I1526" s="400"/>
      <c r="J1526" s="400"/>
    </row>
    <row r="1527" spans="1:10" s="415" customFormat="1">
      <c r="A1527" s="327"/>
      <c r="B1527" s="327" t="s">
        <v>7057</v>
      </c>
      <c r="C1527" s="327" t="s">
        <v>7703</v>
      </c>
      <c r="D1527" s="327" t="s">
        <v>7059</v>
      </c>
      <c r="E1527" s="327"/>
      <c r="F1527" s="400" t="str">
        <f t="shared" si="63"/>
        <v/>
      </c>
      <c r="G1527" s="327">
        <v>1533</v>
      </c>
      <c r="H1527"/>
      <c r="I1527" s="400"/>
      <c r="J1527" s="400"/>
    </row>
    <row r="1528" spans="1:10" s="415" customFormat="1">
      <c r="A1528" s="327"/>
      <c r="B1528" s="327" t="s">
        <v>7057</v>
      </c>
      <c r="C1528" s="327" t="s">
        <v>7704</v>
      </c>
      <c r="D1528" s="327" t="s">
        <v>7059</v>
      </c>
      <c r="E1528" s="327"/>
      <c r="F1528" s="400" t="str">
        <f t="shared" si="63"/>
        <v/>
      </c>
      <c r="G1528" s="327">
        <v>1534</v>
      </c>
      <c r="H1528"/>
      <c r="I1528" s="400"/>
      <c r="J1528" s="400"/>
    </row>
    <row r="1529" spans="1:10" s="415" customFormat="1">
      <c r="A1529" s="420" t="e">
        <f>ROUND(#REF!,2)</f>
        <v>#REF!</v>
      </c>
      <c r="B1529" s="327" t="s">
        <v>130</v>
      </c>
      <c r="C1529" s="327" t="s">
        <v>7704</v>
      </c>
      <c r="D1529" s="327" t="s">
        <v>7161</v>
      </c>
      <c r="E1529" s="401" t="s">
        <v>7705</v>
      </c>
      <c r="F1529" s="400" t="str">
        <f t="shared" si="63"/>
        <v>0.00</v>
      </c>
      <c r="G1529" s="327">
        <v>1535</v>
      </c>
      <c r="H1529"/>
      <c r="I1529" s="400"/>
      <c r="J1529" s="400"/>
    </row>
    <row r="1530" spans="1:10" s="415" customFormat="1">
      <c r="A1530" s="420" t="e">
        <f>ROUND(#REF!,2)</f>
        <v>#REF!</v>
      </c>
      <c r="B1530" s="327" t="s">
        <v>130</v>
      </c>
      <c r="C1530" s="327" t="s">
        <v>7704</v>
      </c>
      <c r="D1530" s="327" t="s">
        <v>7162</v>
      </c>
      <c r="E1530" s="401" t="s">
        <v>7705</v>
      </c>
      <c r="F1530" s="400" t="str">
        <f t="shared" si="63"/>
        <v>0.00</v>
      </c>
      <c r="G1530" s="327">
        <v>1536</v>
      </c>
      <c r="H1530"/>
      <c r="I1530" s="400"/>
      <c r="J1530" s="400"/>
    </row>
    <row r="1531" spans="1:10" s="415" customFormat="1">
      <c r="A1531" s="420" t="e">
        <f>ROUND(#REF!,2)</f>
        <v>#REF!</v>
      </c>
      <c r="B1531" s="327" t="s">
        <v>130</v>
      </c>
      <c r="C1531" s="327" t="s">
        <v>7704</v>
      </c>
      <c r="D1531" s="327" t="s">
        <v>7163</v>
      </c>
      <c r="E1531" s="401" t="s">
        <v>7705</v>
      </c>
      <c r="F1531" s="400" t="str">
        <f t="shared" si="63"/>
        <v>0.00</v>
      </c>
      <c r="G1531" s="327">
        <v>1537</v>
      </c>
      <c r="H1531"/>
      <c r="I1531" s="400"/>
      <c r="J1531" s="400"/>
    </row>
    <row r="1532" spans="1:10" s="415" customFormat="1">
      <c r="A1532" s="327"/>
      <c r="B1532" s="327" t="s">
        <v>7057</v>
      </c>
      <c r="C1532" s="327" t="s">
        <v>7706</v>
      </c>
      <c r="D1532" s="327" t="s">
        <v>7059</v>
      </c>
      <c r="E1532" s="327"/>
      <c r="F1532" s="400" t="str">
        <f t="shared" si="63"/>
        <v/>
      </c>
      <c r="G1532" s="327">
        <v>1538</v>
      </c>
      <c r="H1532"/>
      <c r="I1532" s="400"/>
      <c r="J1532" s="400"/>
    </row>
    <row r="1533" spans="1:10" s="415" customFormat="1">
      <c r="A1533" s="327"/>
      <c r="B1533" s="327" t="s">
        <v>7057</v>
      </c>
      <c r="C1533" s="327" t="s">
        <v>7707</v>
      </c>
      <c r="D1533" s="327" t="s">
        <v>7059</v>
      </c>
      <c r="E1533" s="327"/>
      <c r="F1533" s="400" t="str">
        <f t="shared" si="63"/>
        <v/>
      </c>
      <c r="G1533" s="327">
        <v>1539</v>
      </c>
      <c r="H1533"/>
      <c r="I1533" s="400"/>
      <c r="J1533" s="400"/>
    </row>
    <row r="1534" spans="1:10" s="415" customFormat="1">
      <c r="A1534" s="327"/>
      <c r="B1534" s="327" t="s">
        <v>7057</v>
      </c>
      <c r="C1534" s="327" t="s">
        <v>7708</v>
      </c>
      <c r="D1534" s="327" t="s">
        <v>7059</v>
      </c>
      <c r="E1534" s="327"/>
      <c r="F1534" s="400" t="str">
        <f t="shared" si="63"/>
        <v/>
      </c>
      <c r="G1534" s="327">
        <v>1540</v>
      </c>
      <c r="H1534"/>
      <c r="I1534" s="400"/>
      <c r="J1534" s="400"/>
    </row>
    <row r="1535" spans="1:10" s="415" customFormat="1">
      <c r="A1535" s="420" t="e">
        <f>ROUND(#REF!,2)</f>
        <v>#REF!</v>
      </c>
      <c r="B1535" s="327" t="s">
        <v>130</v>
      </c>
      <c r="C1535" s="327" t="s">
        <v>7708</v>
      </c>
      <c r="D1535" s="327" t="s">
        <v>7161</v>
      </c>
      <c r="E1535" s="401" t="s">
        <v>1057</v>
      </c>
      <c r="F1535" s="400" t="str">
        <f t="shared" si="63"/>
        <v>0.00</v>
      </c>
      <c r="G1535" s="327">
        <v>1541</v>
      </c>
      <c r="H1535"/>
      <c r="I1535" s="400"/>
      <c r="J1535" s="400"/>
    </row>
    <row r="1536" spans="1:10" s="415" customFormat="1">
      <c r="A1536" s="420" t="e">
        <f>ROUND(#REF!,2)</f>
        <v>#REF!</v>
      </c>
      <c r="B1536" s="327" t="s">
        <v>130</v>
      </c>
      <c r="C1536" s="327" t="s">
        <v>7708</v>
      </c>
      <c r="D1536" s="327" t="s">
        <v>7162</v>
      </c>
      <c r="E1536" s="401" t="s">
        <v>1057</v>
      </c>
      <c r="F1536" s="400" t="str">
        <f t="shared" ref="F1536:F1599" si="72">IFERROR(IF(B1536="Parent","",IF(B1536="Data",TEXT(A1536,"rrrr-mm-dd"),IF(B1536="kwota",IFERROR(REPLACE(A1536,SEARCH(",",A1536),1,"."),A1536),IF(A1536="","",IF(A1536="",IF(AND(B1536="Kwota",E1536&lt;&gt;0),A1536,""),A1536))))),"0.00")</f>
        <v>0.00</v>
      </c>
      <c r="G1536" s="327">
        <v>1542</v>
      </c>
      <c r="H1536"/>
      <c r="I1536" s="400"/>
      <c r="J1536" s="400"/>
    </row>
    <row r="1537" spans="1:10" s="415" customFormat="1">
      <c r="A1537" s="420" t="e">
        <f>ROUND(#REF!,2)</f>
        <v>#REF!</v>
      </c>
      <c r="B1537" s="327" t="s">
        <v>130</v>
      </c>
      <c r="C1537" s="327" t="s">
        <v>7708</v>
      </c>
      <c r="D1537" s="327" t="s">
        <v>7163</v>
      </c>
      <c r="E1537" s="401" t="s">
        <v>1057</v>
      </c>
      <c r="F1537" s="400" t="str">
        <f t="shared" si="72"/>
        <v>0.00</v>
      </c>
      <c r="G1537" s="327">
        <v>1543</v>
      </c>
      <c r="H1537"/>
      <c r="I1537" s="400"/>
      <c r="J1537" s="400"/>
    </row>
    <row r="1538" spans="1:10" s="415" customFormat="1">
      <c r="A1538" s="327"/>
      <c r="B1538" s="327" t="s">
        <v>7057</v>
      </c>
      <c r="C1538" s="327" t="s">
        <v>7709</v>
      </c>
      <c r="D1538" s="327" t="s">
        <v>7059</v>
      </c>
      <c r="E1538" s="327"/>
      <c r="F1538" s="400" t="str">
        <f t="shared" si="72"/>
        <v/>
      </c>
      <c r="G1538" s="327">
        <v>1544</v>
      </c>
      <c r="H1538"/>
      <c r="I1538" s="400"/>
      <c r="J1538" s="400"/>
    </row>
    <row r="1539" spans="1:10" s="415" customFormat="1">
      <c r="A1539" s="420" t="e">
        <f>ROUND(#REF!,2)</f>
        <v>#REF!</v>
      </c>
      <c r="B1539" s="327" t="s">
        <v>130</v>
      </c>
      <c r="C1539" s="327" t="s">
        <v>7709</v>
      </c>
      <c r="D1539" s="327" t="s">
        <v>7161</v>
      </c>
      <c r="E1539" s="401" t="s">
        <v>1058</v>
      </c>
      <c r="F1539" s="400" t="str">
        <f t="shared" si="72"/>
        <v>0.00</v>
      </c>
      <c r="G1539" s="327">
        <v>1545</v>
      </c>
      <c r="H1539"/>
      <c r="I1539" s="400"/>
      <c r="J1539" s="400"/>
    </row>
    <row r="1540" spans="1:10" s="415" customFormat="1">
      <c r="A1540" s="420" t="e">
        <f>ROUND(#REF!,2)</f>
        <v>#REF!</v>
      </c>
      <c r="B1540" s="327" t="s">
        <v>130</v>
      </c>
      <c r="C1540" s="327" t="s">
        <v>7709</v>
      </c>
      <c r="D1540" s="327" t="s">
        <v>7162</v>
      </c>
      <c r="E1540" s="401" t="s">
        <v>1058</v>
      </c>
      <c r="F1540" s="400" t="str">
        <f t="shared" si="72"/>
        <v>0.00</v>
      </c>
      <c r="G1540" s="327">
        <v>1546</v>
      </c>
      <c r="H1540"/>
      <c r="I1540" s="400"/>
      <c r="J1540" s="400"/>
    </row>
    <row r="1541" spans="1:10" s="415" customFormat="1">
      <c r="A1541" s="420" t="e">
        <f>ROUND(#REF!,2)</f>
        <v>#REF!</v>
      </c>
      <c r="B1541" s="327" t="s">
        <v>130</v>
      </c>
      <c r="C1541" s="327" t="s">
        <v>7709</v>
      </c>
      <c r="D1541" s="327" t="s">
        <v>7163</v>
      </c>
      <c r="E1541" s="401" t="s">
        <v>1058</v>
      </c>
      <c r="F1541" s="400" t="str">
        <f t="shared" si="72"/>
        <v>0.00</v>
      </c>
      <c r="G1541" s="327">
        <v>1547</v>
      </c>
      <c r="H1541"/>
      <c r="I1541" s="400"/>
      <c r="J1541" s="400"/>
    </row>
    <row r="1542" spans="1:10" s="415" customFormat="1">
      <c r="A1542" s="327"/>
      <c r="B1542" s="327" t="s">
        <v>7057</v>
      </c>
      <c r="C1542" s="327" t="s">
        <v>7710</v>
      </c>
      <c r="D1542" s="327" t="s">
        <v>7059</v>
      </c>
      <c r="E1542" s="327"/>
      <c r="F1542" s="400" t="str">
        <f t="shared" si="72"/>
        <v/>
      </c>
      <c r="G1542" s="327">
        <v>1548</v>
      </c>
      <c r="H1542"/>
      <c r="I1542" s="400"/>
      <c r="J1542" s="400"/>
    </row>
    <row r="1543" spans="1:10" s="415" customFormat="1">
      <c r="A1543" s="327"/>
      <c r="B1543" s="327" t="s">
        <v>7057</v>
      </c>
      <c r="C1543" s="327" t="s">
        <v>7711</v>
      </c>
      <c r="D1543" s="327" t="s">
        <v>7059</v>
      </c>
      <c r="E1543" s="327"/>
      <c r="F1543" s="400" t="str">
        <f t="shared" si="72"/>
        <v/>
      </c>
      <c r="G1543" s="327">
        <v>1549</v>
      </c>
      <c r="H1543"/>
      <c r="I1543" s="400"/>
      <c r="J1543" s="400"/>
    </row>
    <row r="1544" spans="1:10" s="415" customFormat="1">
      <c r="A1544" s="420" t="e">
        <f>ROUND(#REF!,2)</f>
        <v>#REF!</v>
      </c>
      <c r="B1544" s="327" t="s">
        <v>130</v>
      </c>
      <c r="C1544" s="327" t="s">
        <v>7711</v>
      </c>
      <c r="D1544" s="327" t="s">
        <v>7161</v>
      </c>
      <c r="E1544" s="401" t="s">
        <v>1059</v>
      </c>
      <c r="F1544" s="400" t="str">
        <f t="shared" si="72"/>
        <v>0.00</v>
      </c>
      <c r="G1544" s="327">
        <v>1550</v>
      </c>
      <c r="H1544"/>
      <c r="I1544" s="400"/>
      <c r="J1544" s="400"/>
    </row>
    <row r="1545" spans="1:10" s="415" customFormat="1">
      <c r="A1545" s="420" t="e">
        <f>ROUND(#REF!,2)</f>
        <v>#REF!</v>
      </c>
      <c r="B1545" s="327" t="s">
        <v>130</v>
      </c>
      <c r="C1545" s="327" t="s">
        <v>7711</v>
      </c>
      <c r="D1545" s="327" t="s">
        <v>7162</v>
      </c>
      <c r="E1545" s="401" t="s">
        <v>1059</v>
      </c>
      <c r="F1545" s="400" t="str">
        <f t="shared" si="72"/>
        <v>0.00</v>
      </c>
      <c r="G1545" s="327">
        <v>1551</v>
      </c>
      <c r="H1545"/>
      <c r="I1545" s="400"/>
      <c r="J1545" s="400"/>
    </row>
    <row r="1546" spans="1:10" s="415" customFormat="1">
      <c r="A1546" s="420" t="e">
        <f>ROUND(#REF!,2)</f>
        <v>#REF!</v>
      </c>
      <c r="B1546" s="327" t="s">
        <v>130</v>
      </c>
      <c r="C1546" s="327" t="s">
        <v>7711</v>
      </c>
      <c r="D1546" s="327" t="s">
        <v>7163</v>
      </c>
      <c r="E1546" s="401" t="s">
        <v>1059</v>
      </c>
      <c r="F1546" s="400" t="str">
        <f t="shared" si="72"/>
        <v>0.00</v>
      </c>
      <c r="G1546" s="327">
        <v>1552</v>
      </c>
      <c r="H1546"/>
      <c r="I1546" s="400"/>
      <c r="J1546" s="400"/>
    </row>
    <row r="1547" spans="1:10" s="415" customFormat="1">
      <c r="A1547" s="327"/>
      <c r="B1547" s="327" t="s">
        <v>7057</v>
      </c>
      <c r="C1547" s="327" t="s">
        <v>7712</v>
      </c>
      <c r="D1547" s="327" t="s">
        <v>7059</v>
      </c>
      <c r="E1547" s="327"/>
      <c r="F1547" s="400" t="str">
        <f t="shared" si="72"/>
        <v/>
      </c>
      <c r="G1547" s="327">
        <v>1553</v>
      </c>
      <c r="H1547"/>
      <c r="I1547" s="400"/>
      <c r="J1547" s="400"/>
    </row>
    <row r="1548" spans="1:10" s="415" customFormat="1">
      <c r="A1548" s="327"/>
      <c r="B1548" s="327" t="s">
        <v>7057</v>
      </c>
      <c r="C1548" s="327" t="s">
        <v>7713</v>
      </c>
      <c r="D1548" s="327" t="s">
        <v>7059</v>
      </c>
      <c r="E1548" s="327"/>
      <c r="F1548" s="400" t="str">
        <f t="shared" si="72"/>
        <v/>
      </c>
      <c r="G1548" s="327">
        <v>1554</v>
      </c>
      <c r="H1548"/>
      <c r="I1548" s="400"/>
      <c r="J1548" s="400"/>
    </row>
    <row r="1549" spans="1:10" s="415" customFormat="1">
      <c r="A1549" s="420" t="e">
        <f>ROUND(#REF!,2)</f>
        <v>#REF!</v>
      </c>
      <c r="B1549" s="327" t="s">
        <v>130</v>
      </c>
      <c r="C1549" s="327" t="s">
        <v>7713</v>
      </c>
      <c r="D1549" s="327" t="s">
        <v>7161</v>
      </c>
      <c r="E1549" s="401" t="s">
        <v>1060</v>
      </c>
      <c r="F1549" s="400" t="str">
        <f t="shared" si="72"/>
        <v>0.00</v>
      </c>
      <c r="G1549" s="327">
        <v>1555</v>
      </c>
      <c r="H1549"/>
      <c r="I1549" s="400"/>
      <c r="J1549" s="400"/>
    </row>
    <row r="1550" spans="1:10" s="415" customFormat="1">
      <c r="A1550" s="420" t="e">
        <f>ROUND(#REF!,2)</f>
        <v>#REF!</v>
      </c>
      <c r="B1550" s="327" t="s">
        <v>130</v>
      </c>
      <c r="C1550" s="327" t="s">
        <v>7713</v>
      </c>
      <c r="D1550" s="327" t="s">
        <v>7162</v>
      </c>
      <c r="E1550" s="401" t="s">
        <v>1060</v>
      </c>
      <c r="F1550" s="400" t="str">
        <f t="shared" si="72"/>
        <v>0.00</v>
      </c>
      <c r="G1550" s="327">
        <v>1556</v>
      </c>
      <c r="H1550"/>
      <c r="I1550" s="400"/>
      <c r="J1550" s="400"/>
    </row>
    <row r="1551" spans="1:10" s="415" customFormat="1">
      <c r="A1551" s="420" t="e">
        <f>ROUND(#REF!,2)</f>
        <v>#REF!</v>
      </c>
      <c r="B1551" s="327" t="s">
        <v>130</v>
      </c>
      <c r="C1551" s="327" t="s">
        <v>7713</v>
      </c>
      <c r="D1551" s="327" t="s">
        <v>7163</v>
      </c>
      <c r="E1551" s="401" t="s">
        <v>1060</v>
      </c>
      <c r="F1551" s="400" t="str">
        <f t="shared" si="72"/>
        <v>0.00</v>
      </c>
      <c r="G1551" s="327">
        <v>1557</v>
      </c>
      <c r="H1551"/>
      <c r="I1551" s="400"/>
      <c r="J1551" s="400"/>
    </row>
    <row r="1552" spans="1:10" s="415" customFormat="1">
      <c r="A1552" s="327"/>
      <c r="B1552" s="327" t="s">
        <v>7057</v>
      </c>
      <c r="C1552" s="327" t="s">
        <v>7714</v>
      </c>
      <c r="D1552" s="327" t="s">
        <v>7059</v>
      </c>
      <c r="E1552" s="327"/>
      <c r="F1552" s="400" t="str">
        <f t="shared" si="72"/>
        <v/>
      </c>
      <c r="G1552" s="327">
        <v>1558</v>
      </c>
      <c r="H1552"/>
      <c r="I1552" s="400"/>
      <c r="J1552" s="400"/>
    </row>
    <row r="1553" spans="1:10" s="415" customFormat="1">
      <c r="A1553" s="327"/>
      <c r="B1553" s="327" t="s">
        <v>7057</v>
      </c>
      <c r="C1553" s="327" t="s">
        <v>7715</v>
      </c>
      <c r="D1553" s="327" t="s">
        <v>7059</v>
      </c>
      <c r="E1553" s="327"/>
      <c r="F1553" s="400" t="str">
        <f t="shared" si="72"/>
        <v/>
      </c>
      <c r="G1553" s="327">
        <v>1559</v>
      </c>
      <c r="H1553"/>
      <c r="I1553" s="400"/>
      <c r="J1553" s="400"/>
    </row>
    <row r="1554" spans="1:10" s="415" customFormat="1">
      <c r="A1554" s="327"/>
      <c r="B1554" s="327" t="s">
        <v>7057</v>
      </c>
      <c r="C1554" s="327" t="s">
        <v>7716</v>
      </c>
      <c r="D1554" s="327" t="s">
        <v>7059</v>
      </c>
      <c r="E1554" s="327"/>
      <c r="F1554" s="400" t="str">
        <f t="shared" si="72"/>
        <v/>
      </c>
      <c r="G1554" s="327">
        <v>1560</v>
      </c>
      <c r="H1554"/>
      <c r="I1554" s="400"/>
      <c r="J1554" s="400"/>
    </row>
    <row r="1555" spans="1:10">
      <c r="A1555" s="327"/>
      <c r="B1555" s="327" t="s">
        <v>7057</v>
      </c>
      <c r="C1555" s="327" t="s">
        <v>7717</v>
      </c>
      <c r="D1555" s="327" t="s">
        <v>7059</v>
      </c>
      <c r="E1555" s="327"/>
      <c r="F1555" s="400" t="str">
        <f t="shared" si="72"/>
        <v/>
      </c>
      <c r="G1555" s="327">
        <v>1561</v>
      </c>
    </row>
    <row r="1556" spans="1:10">
      <c r="A1556" s="420" t="e">
        <f>ROUND(#REF!,2)</f>
        <v>#REF!</v>
      </c>
      <c r="B1556" s="327" t="s">
        <v>130</v>
      </c>
      <c r="C1556" s="327" t="s">
        <v>7717</v>
      </c>
      <c r="D1556" s="327" t="s">
        <v>7161</v>
      </c>
      <c r="E1556" s="401" t="s">
        <v>7718</v>
      </c>
      <c r="F1556" s="400" t="str">
        <f t="shared" si="72"/>
        <v>0.00</v>
      </c>
      <c r="G1556" s="327">
        <v>1562</v>
      </c>
    </row>
    <row r="1557" spans="1:10">
      <c r="A1557" s="420" t="e">
        <f>ROUND(#REF!,2)</f>
        <v>#REF!</v>
      </c>
      <c r="B1557" s="327" t="s">
        <v>130</v>
      </c>
      <c r="C1557" s="327" t="s">
        <v>7717</v>
      </c>
      <c r="D1557" s="327" t="s">
        <v>7162</v>
      </c>
      <c r="E1557" s="401" t="s">
        <v>7718</v>
      </c>
      <c r="F1557" s="400" t="str">
        <f t="shared" si="72"/>
        <v>0.00</v>
      </c>
      <c r="G1557" s="327">
        <v>1563</v>
      </c>
    </row>
    <row r="1558" spans="1:10">
      <c r="A1558" s="420" t="e">
        <f>ROUND(#REF!,2)</f>
        <v>#REF!</v>
      </c>
      <c r="B1558" s="327" t="s">
        <v>130</v>
      </c>
      <c r="C1558" s="327" t="s">
        <v>7717</v>
      </c>
      <c r="D1558" s="327" t="s">
        <v>7163</v>
      </c>
      <c r="E1558" s="401" t="s">
        <v>7718</v>
      </c>
      <c r="F1558" s="400" t="str">
        <f t="shared" si="72"/>
        <v>0.00</v>
      </c>
      <c r="G1558" s="327">
        <v>1564</v>
      </c>
    </row>
    <row r="1559" spans="1:10">
      <c r="A1559" s="327"/>
      <c r="B1559" s="327" t="s">
        <v>7057</v>
      </c>
      <c r="C1559" s="327" t="s">
        <v>7719</v>
      </c>
      <c r="D1559" s="327" t="s">
        <v>7059</v>
      </c>
      <c r="E1559" s="327"/>
      <c r="F1559" s="400" t="str">
        <f t="shared" si="72"/>
        <v/>
      </c>
      <c r="G1559" s="327">
        <v>1565</v>
      </c>
    </row>
    <row r="1560" spans="1:10">
      <c r="A1560" s="327"/>
      <c r="B1560" s="327" t="s">
        <v>7057</v>
      </c>
      <c r="C1560" s="327" t="s">
        <v>7720</v>
      </c>
      <c r="D1560" s="327" t="s">
        <v>7059</v>
      </c>
      <c r="E1560" s="327"/>
      <c r="F1560" s="400" t="str">
        <f t="shared" si="72"/>
        <v/>
      </c>
      <c r="G1560" s="327">
        <v>1566</v>
      </c>
    </row>
    <row r="1561" spans="1:10">
      <c r="A1561" s="420" t="e">
        <f>ROUND(#REF!,2)</f>
        <v>#REF!</v>
      </c>
      <c r="B1561" s="327" t="s">
        <v>130</v>
      </c>
      <c r="C1561" s="327" t="s">
        <v>7720</v>
      </c>
      <c r="D1561" s="327" t="s">
        <v>7161</v>
      </c>
      <c r="E1561" s="401" t="s">
        <v>7721</v>
      </c>
      <c r="F1561" s="400" t="str">
        <f t="shared" si="72"/>
        <v>0.00</v>
      </c>
      <c r="G1561" s="327">
        <v>1567</v>
      </c>
    </row>
    <row r="1562" spans="1:10">
      <c r="A1562" s="420" t="e">
        <f>ROUND(#REF!,2)</f>
        <v>#REF!</v>
      </c>
      <c r="B1562" s="327" t="s">
        <v>130</v>
      </c>
      <c r="C1562" s="327" t="s">
        <v>7720</v>
      </c>
      <c r="D1562" s="327" t="s">
        <v>7162</v>
      </c>
      <c r="E1562" s="401" t="s">
        <v>7721</v>
      </c>
      <c r="F1562" s="400" t="str">
        <f t="shared" si="72"/>
        <v>0.00</v>
      </c>
      <c r="G1562" s="327">
        <v>1568</v>
      </c>
    </row>
    <row r="1563" spans="1:10">
      <c r="A1563" s="420" t="e">
        <f>ROUND(#REF!,2)</f>
        <v>#REF!</v>
      </c>
      <c r="B1563" s="327" t="s">
        <v>130</v>
      </c>
      <c r="C1563" s="327" t="s">
        <v>7720</v>
      </c>
      <c r="D1563" s="327" t="s">
        <v>7163</v>
      </c>
      <c r="E1563" s="401" t="s">
        <v>7721</v>
      </c>
      <c r="F1563" s="400" t="str">
        <f t="shared" si="72"/>
        <v>0.00</v>
      </c>
      <c r="G1563" s="327">
        <v>1569</v>
      </c>
    </row>
    <row r="1564" spans="1:10">
      <c r="A1564" s="327"/>
      <c r="B1564" s="327" t="s">
        <v>7057</v>
      </c>
      <c r="C1564" s="327" t="s">
        <v>7722</v>
      </c>
      <c r="D1564" s="327" t="s">
        <v>7059</v>
      </c>
      <c r="E1564" s="327"/>
      <c r="F1564" s="400" t="str">
        <f t="shared" si="72"/>
        <v/>
      </c>
      <c r="G1564" s="327">
        <v>1570</v>
      </c>
    </row>
    <row r="1565" spans="1:10" ht="15.75" thickBot="1">
      <c r="A1565" s="413"/>
      <c r="B1565" s="413" t="s">
        <v>7057</v>
      </c>
      <c r="C1565" s="413" t="s">
        <v>7723</v>
      </c>
      <c r="D1565" s="413" t="s">
        <v>7059</v>
      </c>
      <c r="E1565" s="413"/>
      <c r="F1565" s="400" t="str">
        <f t="shared" si="72"/>
        <v/>
      </c>
      <c r="G1565" s="327">
        <v>1571</v>
      </c>
    </row>
    <row r="1566" spans="1:10">
      <c r="A1566" s="327"/>
      <c r="B1566" s="327" t="s">
        <v>7057</v>
      </c>
      <c r="C1566" s="327" t="s">
        <v>7724</v>
      </c>
      <c r="D1566" s="327" t="s">
        <v>7059</v>
      </c>
      <c r="E1566" s="327"/>
      <c r="F1566" s="400" t="str">
        <f t="shared" si="72"/>
        <v/>
      </c>
      <c r="G1566" s="327">
        <v>1572</v>
      </c>
    </row>
    <row r="1567" spans="1:10">
      <c r="A1567" s="327"/>
      <c r="B1567" s="327" t="s">
        <v>7057</v>
      </c>
      <c r="C1567" s="327" t="s">
        <v>7725</v>
      </c>
      <c r="D1567" s="327" t="s">
        <v>7059</v>
      </c>
      <c r="E1567" s="327"/>
      <c r="F1567" s="400" t="str">
        <f t="shared" si="72"/>
        <v/>
      </c>
      <c r="G1567" s="327">
        <v>1573</v>
      </c>
    </row>
    <row r="1568" spans="1:10">
      <c r="A1568" s="327"/>
      <c r="B1568" s="327" t="s">
        <v>7057</v>
      </c>
      <c r="C1568" s="327" t="s">
        <v>7473</v>
      </c>
      <c r="D1568" s="327" t="s">
        <v>7059</v>
      </c>
      <c r="E1568" s="327"/>
      <c r="F1568" s="400" t="str">
        <f t="shared" si="72"/>
        <v/>
      </c>
      <c r="G1568" s="327">
        <v>1574</v>
      </c>
    </row>
    <row r="1569" spans="1:10">
      <c r="A1569" s="327"/>
      <c r="B1569" s="327" t="s">
        <v>7057</v>
      </c>
      <c r="C1569" s="327" t="s">
        <v>7477</v>
      </c>
      <c r="D1569" s="327" t="s">
        <v>7059</v>
      </c>
      <c r="E1569" s="327"/>
      <c r="F1569" s="400" t="str">
        <f t="shared" si="72"/>
        <v/>
      </c>
      <c r="G1569" s="327">
        <v>1575</v>
      </c>
    </row>
    <row r="1570" spans="1:10">
      <c r="A1570" s="420" t="e">
        <f>ROUND(#REF!,2)</f>
        <v>#REF!</v>
      </c>
      <c r="B1570" s="327" t="s">
        <v>130</v>
      </c>
      <c r="C1570" s="327" t="s">
        <v>7477</v>
      </c>
      <c r="D1570" s="327" t="s">
        <v>7161</v>
      </c>
      <c r="E1570" s="401" t="s">
        <v>7367</v>
      </c>
      <c r="F1570" s="400" t="str">
        <f t="shared" si="72"/>
        <v>0.00</v>
      </c>
      <c r="G1570" s="327">
        <v>1576</v>
      </c>
    </row>
    <row r="1571" spans="1:10" s="415" customFormat="1">
      <c r="A1571" s="420" t="e">
        <f>ROUND(#REF!,2)</f>
        <v>#REF!</v>
      </c>
      <c r="B1571" s="327" t="s">
        <v>130</v>
      </c>
      <c r="C1571" s="327" t="s">
        <v>7477</v>
      </c>
      <c r="D1571" s="327" t="s">
        <v>7162</v>
      </c>
      <c r="E1571" s="401" t="s">
        <v>7367</v>
      </c>
      <c r="F1571" s="400" t="str">
        <f t="shared" si="72"/>
        <v>0.00</v>
      </c>
      <c r="G1571" s="327">
        <v>1577</v>
      </c>
      <c r="H1571"/>
      <c r="I1571" s="400"/>
      <c r="J1571" s="400"/>
    </row>
    <row r="1572" spans="1:10" s="415" customFormat="1">
      <c r="A1572" s="420" t="e">
        <f>ROUND(#REF!,2)</f>
        <v>#REF!</v>
      </c>
      <c r="B1572" s="327" t="s">
        <v>130</v>
      </c>
      <c r="C1572" s="327" t="s">
        <v>7477</v>
      </c>
      <c r="D1572" s="327" t="s">
        <v>7163</v>
      </c>
      <c r="E1572" s="401" t="s">
        <v>7367</v>
      </c>
      <c r="F1572" s="400" t="str">
        <f t="shared" si="72"/>
        <v>0.00</v>
      </c>
      <c r="G1572" s="327">
        <v>1578</v>
      </c>
      <c r="H1572"/>
      <c r="I1572" s="400"/>
      <c r="J1572" s="400"/>
    </row>
    <row r="1573" spans="1:10" s="415" customFormat="1">
      <c r="A1573" s="327"/>
      <c r="B1573" s="327" t="s">
        <v>7057</v>
      </c>
      <c r="C1573" s="327" t="s">
        <v>7479</v>
      </c>
      <c r="D1573" s="327" t="s">
        <v>7059</v>
      </c>
      <c r="E1573" s="327"/>
      <c r="F1573" s="400" t="str">
        <f t="shared" si="72"/>
        <v/>
      </c>
      <c r="G1573" s="327">
        <v>1579</v>
      </c>
      <c r="H1573"/>
      <c r="I1573" s="400"/>
      <c r="J1573" s="400"/>
    </row>
    <row r="1574" spans="1:10" s="415" customFormat="1">
      <c r="A1574" s="327"/>
      <c r="B1574" s="327" t="s">
        <v>7057</v>
      </c>
      <c r="C1574" s="327" t="s">
        <v>7480</v>
      </c>
      <c r="D1574" s="327" t="s">
        <v>7059</v>
      </c>
      <c r="E1574" s="327"/>
      <c r="F1574" s="400" t="str">
        <f t="shared" si="72"/>
        <v/>
      </c>
      <c r="G1574" s="327">
        <v>1580</v>
      </c>
      <c r="H1574"/>
      <c r="I1574" s="400"/>
      <c r="J1574" s="400"/>
    </row>
    <row r="1575" spans="1:10" s="415" customFormat="1">
      <c r="A1575" s="420" t="e">
        <f>ROUND(#REF!,2)</f>
        <v>#REF!</v>
      </c>
      <c r="B1575" s="327" t="s">
        <v>130</v>
      </c>
      <c r="C1575" s="327" t="s">
        <v>7480</v>
      </c>
      <c r="D1575" s="327" t="s">
        <v>7161</v>
      </c>
      <c r="E1575" s="401" t="s">
        <v>112</v>
      </c>
      <c r="F1575" s="400" t="str">
        <f t="shared" si="72"/>
        <v>0.00</v>
      </c>
      <c r="G1575" s="327">
        <v>1581</v>
      </c>
      <c r="H1575"/>
      <c r="I1575" s="400"/>
      <c r="J1575" s="400"/>
    </row>
    <row r="1576" spans="1:10" s="415" customFormat="1">
      <c r="A1576" s="420" t="e">
        <f>ROUND(#REF!,2)</f>
        <v>#REF!</v>
      </c>
      <c r="B1576" s="327" t="s">
        <v>130</v>
      </c>
      <c r="C1576" s="327" t="s">
        <v>7480</v>
      </c>
      <c r="D1576" s="327" t="s">
        <v>7162</v>
      </c>
      <c r="E1576" s="401" t="s">
        <v>112</v>
      </c>
      <c r="F1576" s="400" t="str">
        <f t="shared" si="72"/>
        <v>0.00</v>
      </c>
      <c r="G1576" s="327">
        <v>1582</v>
      </c>
      <c r="H1576"/>
      <c r="I1576" s="400"/>
      <c r="J1576" s="400"/>
    </row>
    <row r="1577" spans="1:10" s="415" customFormat="1">
      <c r="A1577" s="420" t="e">
        <f>ROUND(#REF!,2)</f>
        <v>#REF!</v>
      </c>
      <c r="B1577" s="327" t="s">
        <v>130</v>
      </c>
      <c r="C1577" s="327" t="s">
        <v>7480</v>
      </c>
      <c r="D1577" s="327" t="s">
        <v>7163</v>
      </c>
      <c r="E1577" s="401" t="s">
        <v>112</v>
      </c>
      <c r="F1577" s="400" t="str">
        <f t="shared" si="72"/>
        <v>0.00</v>
      </c>
      <c r="G1577" s="327">
        <v>1583</v>
      </c>
      <c r="H1577"/>
      <c r="I1577" s="400"/>
      <c r="J1577" s="400"/>
    </row>
    <row r="1578" spans="1:10" s="415" customFormat="1">
      <c r="A1578" s="327"/>
      <c r="B1578" s="327" t="s">
        <v>7057</v>
      </c>
      <c r="C1578" s="327" t="s">
        <v>7726</v>
      </c>
      <c r="D1578" s="327" t="s">
        <v>7059</v>
      </c>
      <c r="E1578" s="327"/>
      <c r="F1578" s="400" t="str">
        <f t="shared" si="72"/>
        <v/>
      </c>
      <c r="G1578" s="327">
        <v>1584</v>
      </c>
      <c r="H1578"/>
      <c r="I1578" s="400"/>
      <c r="J1578" s="400"/>
    </row>
    <row r="1579" spans="1:10" s="415" customFormat="1">
      <c r="A1579" s="420" t="e">
        <f>ROUND(#REF!,2)</f>
        <v>#REF!</v>
      </c>
      <c r="B1579" s="327" t="s">
        <v>130</v>
      </c>
      <c r="C1579" s="327" t="s">
        <v>7726</v>
      </c>
      <c r="D1579" s="327" t="s">
        <v>7161</v>
      </c>
      <c r="E1579" s="401" t="s">
        <v>404</v>
      </c>
      <c r="F1579" s="400" t="str">
        <f t="shared" si="72"/>
        <v>0.00</v>
      </c>
      <c r="G1579" s="327">
        <v>1585</v>
      </c>
      <c r="H1579"/>
      <c r="I1579" s="400"/>
      <c r="J1579" s="400"/>
    </row>
    <row r="1580" spans="1:10" s="415" customFormat="1">
      <c r="A1580" s="420" t="e">
        <f>ROUND(#REF!,2)</f>
        <v>#REF!</v>
      </c>
      <c r="B1580" s="327" t="s">
        <v>130</v>
      </c>
      <c r="C1580" s="327" t="s">
        <v>7726</v>
      </c>
      <c r="D1580" s="327" t="s">
        <v>7162</v>
      </c>
      <c r="E1580" s="401" t="s">
        <v>404</v>
      </c>
      <c r="F1580" s="400" t="str">
        <f t="shared" si="72"/>
        <v>0.00</v>
      </c>
      <c r="G1580" s="327">
        <v>1586</v>
      </c>
      <c r="H1580"/>
      <c r="I1580" s="400"/>
      <c r="J1580" s="400"/>
    </row>
    <row r="1581" spans="1:10" s="415" customFormat="1">
      <c r="A1581" s="420" t="e">
        <f>ROUND(#REF!,2)</f>
        <v>#REF!</v>
      </c>
      <c r="B1581" s="327" t="s">
        <v>130</v>
      </c>
      <c r="C1581" s="327" t="s">
        <v>7726</v>
      </c>
      <c r="D1581" s="327" t="s">
        <v>7163</v>
      </c>
      <c r="E1581" s="401" t="s">
        <v>404</v>
      </c>
      <c r="F1581" s="400" t="str">
        <f t="shared" si="72"/>
        <v>0.00</v>
      </c>
      <c r="G1581" s="327">
        <v>1587</v>
      </c>
      <c r="H1581"/>
      <c r="I1581" s="400"/>
      <c r="J1581" s="400"/>
    </row>
    <row r="1582" spans="1:10" s="415" customFormat="1">
      <c r="A1582" s="327"/>
      <c r="B1582" s="327" t="s">
        <v>7057</v>
      </c>
      <c r="C1582" s="327" t="s">
        <v>7727</v>
      </c>
      <c r="D1582" s="327" t="s">
        <v>7059</v>
      </c>
      <c r="E1582" s="327"/>
      <c r="F1582" s="400" t="str">
        <f t="shared" si="72"/>
        <v/>
      </c>
      <c r="G1582" s="327">
        <v>1588</v>
      </c>
      <c r="H1582"/>
      <c r="I1582" s="400"/>
      <c r="J1582" s="400"/>
    </row>
    <row r="1583" spans="1:10" s="415" customFormat="1">
      <c r="A1583" s="327"/>
      <c r="B1583" s="327" t="s">
        <v>7057</v>
      </c>
      <c r="C1583" s="327" t="s">
        <v>7728</v>
      </c>
      <c r="D1583" s="327" t="s">
        <v>7059</v>
      </c>
      <c r="E1583" s="327"/>
      <c r="F1583" s="400" t="str">
        <f t="shared" si="72"/>
        <v/>
      </c>
      <c r="G1583" s="327">
        <v>1589</v>
      </c>
      <c r="H1583"/>
      <c r="I1583" s="400"/>
      <c r="J1583" s="400"/>
    </row>
    <row r="1584" spans="1:10" s="415" customFormat="1">
      <c r="A1584" s="420" t="e">
        <f>ROUND(#REF!,2)</f>
        <v>#REF!</v>
      </c>
      <c r="B1584" s="327" t="s">
        <v>130</v>
      </c>
      <c r="C1584" s="327" t="s">
        <v>7728</v>
      </c>
      <c r="D1584" s="327" t="s">
        <v>7161</v>
      </c>
      <c r="E1584" s="401" t="s">
        <v>7729</v>
      </c>
      <c r="F1584" s="400" t="str">
        <f t="shared" si="72"/>
        <v>0.00</v>
      </c>
      <c r="G1584" s="327">
        <v>1590</v>
      </c>
      <c r="H1584"/>
      <c r="I1584" s="400"/>
      <c r="J1584" s="400"/>
    </row>
    <row r="1585" spans="1:10" s="415" customFormat="1">
      <c r="A1585" s="420" t="e">
        <f>ROUND(#REF!,2)</f>
        <v>#REF!</v>
      </c>
      <c r="B1585" s="327" t="s">
        <v>130</v>
      </c>
      <c r="C1585" s="327" t="s">
        <v>7728</v>
      </c>
      <c r="D1585" s="327" t="s">
        <v>7162</v>
      </c>
      <c r="E1585" s="401" t="s">
        <v>7729</v>
      </c>
      <c r="F1585" s="400" t="str">
        <f t="shared" si="72"/>
        <v>0.00</v>
      </c>
      <c r="G1585" s="327">
        <v>1591</v>
      </c>
      <c r="H1585"/>
      <c r="I1585" s="400"/>
      <c r="J1585" s="400"/>
    </row>
    <row r="1586" spans="1:10" s="415" customFormat="1">
      <c r="A1586" s="420" t="e">
        <f>ROUND(#REF!,2)</f>
        <v>#REF!</v>
      </c>
      <c r="B1586" s="327" t="s">
        <v>130</v>
      </c>
      <c r="C1586" s="327" t="s">
        <v>7728</v>
      </c>
      <c r="D1586" s="327" t="s">
        <v>7163</v>
      </c>
      <c r="E1586" s="401" t="s">
        <v>7729</v>
      </c>
      <c r="F1586" s="400" t="str">
        <f t="shared" si="72"/>
        <v>0.00</v>
      </c>
      <c r="G1586" s="327">
        <v>1592</v>
      </c>
      <c r="H1586"/>
      <c r="I1586" s="400"/>
      <c r="J1586" s="400"/>
    </row>
    <row r="1587" spans="1:10" s="415" customFormat="1">
      <c r="A1587" s="327"/>
      <c r="B1587" s="327" t="s">
        <v>7057</v>
      </c>
      <c r="C1587" s="327" t="s">
        <v>7730</v>
      </c>
      <c r="D1587" s="327" t="s">
        <v>7059</v>
      </c>
      <c r="E1587" s="327"/>
      <c r="F1587" s="400" t="str">
        <f t="shared" si="72"/>
        <v/>
      </c>
      <c r="G1587" s="327">
        <v>1593</v>
      </c>
      <c r="H1587"/>
      <c r="I1587" s="400"/>
      <c r="J1587" s="400"/>
    </row>
    <row r="1588" spans="1:10" s="415" customFormat="1">
      <c r="A1588" s="327"/>
      <c r="B1588" s="327" t="s">
        <v>7057</v>
      </c>
      <c r="C1588" s="327" t="s">
        <v>7731</v>
      </c>
      <c r="D1588" s="327" t="s">
        <v>7059</v>
      </c>
      <c r="E1588" s="327"/>
      <c r="F1588" s="400" t="str">
        <f t="shared" si="72"/>
        <v/>
      </c>
      <c r="G1588" s="327">
        <v>1594</v>
      </c>
      <c r="H1588"/>
      <c r="I1588" s="400"/>
      <c r="J1588" s="400"/>
    </row>
    <row r="1589" spans="1:10" s="415" customFormat="1">
      <c r="A1589" s="420" t="e">
        <f>ROUND(#REF!,2)</f>
        <v>#REF!</v>
      </c>
      <c r="B1589" s="327" t="s">
        <v>130</v>
      </c>
      <c r="C1589" s="327" t="s">
        <v>7731</v>
      </c>
      <c r="D1589" s="327" t="s">
        <v>7161</v>
      </c>
      <c r="E1589" s="401" t="s">
        <v>1146</v>
      </c>
      <c r="F1589" s="400" t="str">
        <f t="shared" si="72"/>
        <v>0.00</v>
      </c>
      <c r="G1589" s="327">
        <v>1595</v>
      </c>
      <c r="H1589"/>
      <c r="I1589" s="400"/>
      <c r="J1589" s="400"/>
    </row>
    <row r="1590" spans="1:10" s="415" customFormat="1">
      <c r="A1590" s="420" t="e">
        <f>ROUND(#REF!,2)</f>
        <v>#REF!</v>
      </c>
      <c r="B1590" s="327" t="s">
        <v>130</v>
      </c>
      <c r="C1590" s="327" t="s">
        <v>7731</v>
      </c>
      <c r="D1590" s="327" t="s">
        <v>7162</v>
      </c>
      <c r="E1590" s="401" t="s">
        <v>1146</v>
      </c>
      <c r="F1590" s="400" t="str">
        <f t="shared" si="72"/>
        <v>0.00</v>
      </c>
      <c r="G1590" s="327">
        <v>1596</v>
      </c>
      <c r="H1590"/>
      <c r="I1590" s="400"/>
      <c r="J1590" s="400"/>
    </row>
    <row r="1591" spans="1:10" s="415" customFormat="1">
      <c r="A1591" s="420" t="e">
        <f>ROUND(#REF!,2)</f>
        <v>#REF!</v>
      </c>
      <c r="B1591" s="327" t="s">
        <v>130</v>
      </c>
      <c r="C1591" s="327" t="s">
        <v>7731</v>
      </c>
      <c r="D1591" s="327" t="s">
        <v>7163</v>
      </c>
      <c r="E1591" s="401" t="s">
        <v>1146</v>
      </c>
      <c r="F1591" s="400" t="str">
        <f t="shared" si="72"/>
        <v>0.00</v>
      </c>
      <c r="G1591" s="327">
        <v>1597</v>
      </c>
      <c r="H1591"/>
      <c r="I1591" s="400"/>
      <c r="J1591" s="400"/>
    </row>
    <row r="1592" spans="1:10" s="415" customFormat="1">
      <c r="A1592" s="327"/>
      <c r="B1592" s="327" t="s">
        <v>7057</v>
      </c>
      <c r="C1592" s="327" t="s">
        <v>7732</v>
      </c>
      <c r="D1592" s="327" t="s">
        <v>7059</v>
      </c>
      <c r="E1592" s="327"/>
      <c r="F1592" s="400" t="str">
        <f t="shared" si="72"/>
        <v/>
      </c>
      <c r="G1592" s="327">
        <v>1598</v>
      </c>
      <c r="H1592"/>
      <c r="I1592" s="400"/>
      <c r="J1592" s="400"/>
    </row>
    <row r="1593" spans="1:10" s="415" customFormat="1">
      <c r="A1593" s="327"/>
      <c r="B1593" s="327" t="s">
        <v>7057</v>
      </c>
      <c r="C1593" s="327" t="s">
        <v>7733</v>
      </c>
      <c r="D1593" s="327" t="s">
        <v>7059</v>
      </c>
      <c r="E1593" s="327"/>
      <c r="F1593" s="400" t="str">
        <f t="shared" si="72"/>
        <v/>
      </c>
      <c r="G1593" s="327">
        <v>1599</v>
      </c>
      <c r="H1593"/>
      <c r="I1593" s="400"/>
      <c r="J1593" s="400"/>
    </row>
    <row r="1594" spans="1:10" s="415" customFormat="1">
      <c r="A1594" s="420" t="e">
        <f>ROUND(#REF!,2)</f>
        <v>#REF!</v>
      </c>
      <c r="B1594" s="327" t="s">
        <v>130</v>
      </c>
      <c r="C1594" s="327" t="s">
        <v>7733</v>
      </c>
      <c r="D1594" s="327" t="s">
        <v>7161</v>
      </c>
      <c r="E1594" s="401" t="s">
        <v>7734</v>
      </c>
      <c r="F1594" s="400" t="str">
        <f t="shared" si="72"/>
        <v>0.00</v>
      </c>
      <c r="G1594" s="327">
        <v>1600</v>
      </c>
      <c r="H1594"/>
      <c r="I1594" s="400"/>
      <c r="J1594" s="400"/>
    </row>
    <row r="1595" spans="1:10" s="415" customFormat="1">
      <c r="A1595" s="420" t="e">
        <f>ROUND(#REF!,2)</f>
        <v>#REF!</v>
      </c>
      <c r="B1595" s="327" t="s">
        <v>130</v>
      </c>
      <c r="C1595" s="327" t="s">
        <v>7733</v>
      </c>
      <c r="D1595" s="327" t="s">
        <v>7162</v>
      </c>
      <c r="E1595" s="401" t="s">
        <v>7734</v>
      </c>
      <c r="F1595" s="400" t="str">
        <f t="shared" si="72"/>
        <v>0.00</v>
      </c>
      <c r="G1595" s="327">
        <v>1601</v>
      </c>
      <c r="H1595"/>
      <c r="I1595" s="400"/>
      <c r="J1595" s="400"/>
    </row>
    <row r="1596" spans="1:10" s="415" customFormat="1">
      <c r="A1596" s="420" t="e">
        <f>ROUND(#REF!,2)</f>
        <v>#REF!</v>
      </c>
      <c r="B1596" s="327" t="s">
        <v>130</v>
      </c>
      <c r="C1596" s="327" t="s">
        <v>7733</v>
      </c>
      <c r="D1596" s="327" t="s">
        <v>7163</v>
      </c>
      <c r="E1596" s="401" t="s">
        <v>7734</v>
      </c>
      <c r="F1596" s="400" t="str">
        <f t="shared" si="72"/>
        <v>0.00</v>
      </c>
      <c r="G1596" s="327">
        <v>1602</v>
      </c>
      <c r="H1596"/>
      <c r="I1596" s="400"/>
      <c r="J1596" s="400"/>
    </row>
    <row r="1597" spans="1:10" s="415" customFormat="1">
      <c r="A1597" s="327"/>
      <c r="B1597" s="327" t="s">
        <v>7057</v>
      </c>
      <c r="C1597" s="327" t="s">
        <v>7735</v>
      </c>
      <c r="D1597" s="327" t="s">
        <v>7059</v>
      </c>
      <c r="E1597" s="327"/>
      <c r="F1597" s="400" t="str">
        <f t="shared" si="72"/>
        <v/>
      </c>
      <c r="G1597" s="327">
        <v>1603</v>
      </c>
      <c r="H1597"/>
      <c r="I1597" s="400"/>
      <c r="J1597" s="400"/>
    </row>
    <row r="1598" spans="1:10" s="415" customFormat="1">
      <c r="A1598" s="327"/>
      <c r="B1598" s="327" t="s">
        <v>7057</v>
      </c>
      <c r="C1598" s="327" t="s">
        <v>7736</v>
      </c>
      <c r="D1598" s="327" t="s">
        <v>7059</v>
      </c>
      <c r="E1598" s="327"/>
      <c r="F1598" s="400" t="str">
        <f t="shared" si="72"/>
        <v/>
      </c>
      <c r="G1598" s="327">
        <v>1604</v>
      </c>
      <c r="H1598"/>
      <c r="I1598" s="400"/>
      <c r="J1598" s="400"/>
    </row>
    <row r="1599" spans="1:10" s="415" customFormat="1">
      <c r="A1599" s="420" t="e">
        <f>ROUND(#REF!,2)</f>
        <v>#REF!</v>
      </c>
      <c r="B1599" s="327" t="s">
        <v>130</v>
      </c>
      <c r="C1599" s="327" t="s">
        <v>7736</v>
      </c>
      <c r="D1599" s="327" t="s">
        <v>7161</v>
      </c>
      <c r="E1599" s="401" t="s">
        <v>115</v>
      </c>
      <c r="F1599" s="400" t="str">
        <f t="shared" si="72"/>
        <v>0.00</v>
      </c>
      <c r="G1599" s="327">
        <v>1605</v>
      </c>
      <c r="H1599"/>
      <c r="I1599" s="400"/>
      <c r="J1599" s="400"/>
    </row>
    <row r="1600" spans="1:10" s="415" customFormat="1">
      <c r="A1600" s="420" t="e">
        <f>ROUND(#REF!,2)</f>
        <v>#REF!</v>
      </c>
      <c r="B1600" s="327" t="s">
        <v>130</v>
      </c>
      <c r="C1600" s="327" t="s">
        <v>7736</v>
      </c>
      <c r="D1600" s="327" t="s">
        <v>7162</v>
      </c>
      <c r="E1600" s="401" t="s">
        <v>115</v>
      </c>
      <c r="F1600" s="400" t="str">
        <f t="shared" ref="F1600:F1663" si="73">IFERROR(IF(B1600="Parent","",IF(B1600="Data",TEXT(A1600,"rrrr-mm-dd"),IF(B1600="kwota",IFERROR(REPLACE(A1600,SEARCH(",",A1600),1,"."),A1600),IF(A1600="","",IF(A1600="",IF(AND(B1600="Kwota",E1600&lt;&gt;0),A1600,""),A1600))))),"0.00")</f>
        <v>0.00</v>
      </c>
      <c r="G1600" s="327">
        <v>1606</v>
      </c>
      <c r="H1600"/>
      <c r="I1600" s="400"/>
      <c r="J1600" s="400"/>
    </row>
    <row r="1601" spans="1:10" s="415" customFormat="1">
      <c r="A1601" s="420" t="e">
        <f>ROUND(#REF!,2)</f>
        <v>#REF!</v>
      </c>
      <c r="B1601" s="327" t="s">
        <v>130</v>
      </c>
      <c r="C1601" s="327" t="s">
        <v>7736</v>
      </c>
      <c r="D1601" s="327" t="s">
        <v>7163</v>
      </c>
      <c r="E1601" s="401" t="s">
        <v>115</v>
      </c>
      <c r="F1601" s="400" t="str">
        <f t="shared" si="73"/>
        <v>0.00</v>
      </c>
      <c r="G1601" s="327">
        <v>1607</v>
      </c>
      <c r="H1601"/>
      <c r="I1601" s="400"/>
      <c r="J1601" s="400"/>
    </row>
    <row r="1602" spans="1:10" s="415" customFormat="1">
      <c r="A1602" s="327"/>
      <c r="B1602" s="327" t="s">
        <v>7057</v>
      </c>
      <c r="C1602" s="327" t="s">
        <v>7737</v>
      </c>
      <c r="D1602" s="327" t="s">
        <v>7059</v>
      </c>
      <c r="E1602" s="327"/>
      <c r="F1602" s="400" t="str">
        <f t="shared" si="73"/>
        <v/>
      </c>
      <c r="G1602" s="327">
        <v>1608</v>
      </c>
      <c r="H1602"/>
      <c r="I1602" s="400"/>
      <c r="J1602" s="400"/>
    </row>
    <row r="1603" spans="1:10" s="415" customFormat="1">
      <c r="A1603" s="327"/>
      <c r="B1603" s="327" t="s">
        <v>7057</v>
      </c>
      <c r="C1603" s="327" t="s">
        <v>7738</v>
      </c>
      <c r="D1603" s="327" t="s">
        <v>7059</v>
      </c>
      <c r="E1603" s="327"/>
      <c r="F1603" s="400" t="str">
        <f t="shared" si="73"/>
        <v/>
      </c>
      <c r="G1603" s="327">
        <v>1609</v>
      </c>
      <c r="H1603"/>
      <c r="I1603" s="400"/>
      <c r="J1603" s="400"/>
    </row>
    <row r="1604" spans="1:10" s="415" customFormat="1">
      <c r="A1604" s="420" t="e">
        <f>ROUND(#REF!,2)</f>
        <v>#REF!</v>
      </c>
      <c r="B1604" s="327" t="s">
        <v>130</v>
      </c>
      <c r="C1604" s="327" t="s">
        <v>7738</v>
      </c>
      <c r="D1604" s="327" t="s">
        <v>7161</v>
      </c>
      <c r="E1604" s="401" t="s">
        <v>447</v>
      </c>
      <c r="F1604" s="400" t="str">
        <f t="shared" si="73"/>
        <v>0.00</v>
      </c>
      <c r="G1604" s="327">
        <v>1610</v>
      </c>
      <c r="H1604"/>
      <c r="I1604" s="400"/>
      <c r="J1604" s="400"/>
    </row>
    <row r="1605" spans="1:10" s="415" customFormat="1">
      <c r="A1605" s="420" t="e">
        <f>ROUND(#REF!,2)</f>
        <v>#REF!</v>
      </c>
      <c r="B1605" s="327" t="s">
        <v>130</v>
      </c>
      <c r="C1605" s="327" t="s">
        <v>7738</v>
      </c>
      <c r="D1605" s="327" t="s">
        <v>7162</v>
      </c>
      <c r="E1605" s="401" t="s">
        <v>447</v>
      </c>
      <c r="F1605" s="400" t="str">
        <f t="shared" si="73"/>
        <v>0.00</v>
      </c>
      <c r="G1605" s="327">
        <v>1611</v>
      </c>
      <c r="H1605"/>
      <c r="I1605" s="400"/>
      <c r="J1605" s="400"/>
    </row>
    <row r="1606" spans="1:10" s="415" customFormat="1">
      <c r="A1606" s="420" t="e">
        <f>ROUND(#REF!,2)</f>
        <v>#REF!</v>
      </c>
      <c r="B1606" s="327" t="s">
        <v>130</v>
      </c>
      <c r="C1606" s="327" t="s">
        <v>7738</v>
      </c>
      <c r="D1606" s="327" t="s">
        <v>7163</v>
      </c>
      <c r="E1606" s="401" t="s">
        <v>447</v>
      </c>
      <c r="F1606" s="400" t="str">
        <f t="shared" si="73"/>
        <v>0.00</v>
      </c>
      <c r="G1606" s="327">
        <v>1612</v>
      </c>
      <c r="H1606"/>
      <c r="I1606" s="400"/>
      <c r="J1606" s="400"/>
    </row>
    <row r="1607" spans="1:10" s="415" customFormat="1">
      <c r="A1607" s="327"/>
      <c r="B1607" s="327" t="s">
        <v>7057</v>
      </c>
      <c r="C1607" s="327" t="s">
        <v>7739</v>
      </c>
      <c r="D1607" s="327" t="s">
        <v>7059</v>
      </c>
      <c r="E1607" s="327"/>
      <c r="F1607" s="400" t="str">
        <f t="shared" si="73"/>
        <v/>
      </c>
      <c r="G1607" s="327">
        <v>1613</v>
      </c>
      <c r="H1607"/>
      <c r="I1607" s="400"/>
      <c r="J1607" s="400"/>
    </row>
    <row r="1608" spans="1:10" s="415" customFormat="1">
      <c r="A1608" s="327"/>
      <c r="B1608" s="327" t="s">
        <v>7057</v>
      </c>
      <c r="C1608" s="327" t="s">
        <v>7740</v>
      </c>
      <c r="D1608" s="327" t="s">
        <v>7059</v>
      </c>
      <c r="E1608" s="327"/>
      <c r="F1608" s="400" t="str">
        <f t="shared" si="73"/>
        <v/>
      </c>
      <c r="G1608" s="327">
        <v>1614</v>
      </c>
      <c r="H1608"/>
      <c r="I1608" s="400"/>
      <c r="J1608" s="400"/>
    </row>
    <row r="1609" spans="1:10" s="415" customFormat="1">
      <c r="A1609" s="420" t="e">
        <f>ROUND(#REF!,2)</f>
        <v>#REF!</v>
      </c>
      <c r="B1609" s="327" t="s">
        <v>130</v>
      </c>
      <c r="C1609" s="327" t="s">
        <v>7740</v>
      </c>
      <c r="D1609" s="327" t="s">
        <v>7161</v>
      </c>
      <c r="E1609" s="401" t="s">
        <v>116</v>
      </c>
      <c r="F1609" s="400" t="str">
        <f t="shared" si="73"/>
        <v>0.00</v>
      </c>
      <c r="G1609" s="327">
        <v>1615</v>
      </c>
      <c r="H1609"/>
      <c r="I1609" s="400"/>
      <c r="J1609" s="400"/>
    </row>
    <row r="1610" spans="1:10" s="415" customFormat="1">
      <c r="A1610" s="420" t="e">
        <f>ROUND(#REF!,2)</f>
        <v>#REF!</v>
      </c>
      <c r="B1610" s="327" t="s">
        <v>130</v>
      </c>
      <c r="C1610" s="327" t="s">
        <v>7740</v>
      </c>
      <c r="D1610" s="327" t="s">
        <v>7162</v>
      </c>
      <c r="E1610" s="401" t="s">
        <v>116</v>
      </c>
      <c r="F1610" s="400" t="str">
        <f t="shared" si="73"/>
        <v>0.00</v>
      </c>
      <c r="G1610" s="327">
        <v>1616</v>
      </c>
      <c r="H1610"/>
      <c r="I1610" s="400"/>
      <c r="J1610" s="400"/>
    </row>
    <row r="1611" spans="1:10" s="415" customFormat="1">
      <c r="A1611" s="420" t="e">
        <f>ROUND(#REF!,2)</f>
        <v>#REF!</v>
      </c>
      <c r="B1611" s="327" t="s">
        <v>130</v>
      </c>
      <c r="C1611" s="327" t="s">
        <v>7740</v>
      </c>
      <c r="D1611" s="327" t="s">
        <v>7163</v>
      </c>
      <c r="E1611" s="401" t="s">
        <v>116</v>
      </c>
      <c r="F1611" s="400" t="str">
        <f t="shared" si="73"/>
        <v>0.00</v>
      </c>
      <c r="G1611" s="327">
        <v>1617</v>
      </c>
      <c r="H1611"/>
      <c r="I1611" s="400"/>
      <c r="J1611" s="400"/>
    </row>
    <row r="1612" spans="1:10" s="415" customFormat="1">
      <c r="A1612" s="327"/>
      <c r="B1612" s="327" t="s">
        <v>7057</v>
      </c>
      <c r="C1612" s="327" t="s">
        <v>7741</v>
      </c>
      <c r="D1612" s="327" t="s">
        <v>7059</v>
      </c>
      <c r="E1612" s="327"/>
      <c r="F1612" s="400" t="str">
        <f t="shared" si="73"/>
        <v/>
      </c>
      <c r="G1612" s="327">
        <v>1618</v>
      </c>
      <c r="H1612"/>
      <c r="I1612" s="400"/>
      <c r="J1612" s="400"/>
    </row>
    <row r="1613" spans="1:10" s="415" customFormat="1">
      <c r="A1613" s="327"/>
      <c r="B1613" s="327" t="s">
        <v>7057</v>
      </c>
      <c r="C1613" s="327" t="s">
        <v>7742</v>
      </c>
      <c r="D1613" s="327" t="s">
        <v>7059</v>
      </c>
      <c r="E1613" s="327"/>
      <c r="F1613" s="400" t="str">
        <f t="shared" si="73"/>
        <v/>
      </c>
      <c r="G1613" s="327">
        <v>1619</v>
      </c>
      <c r="H1613"/>
      <c r="I1613" s="400"/>
      <c r="J1613" s="400"/>
    </row>
    <row r="1614" spans="1:10" s="415" customFormat="1">
      <c r="A1614" s="420" t="e">
        <f>ROUND(#REF!,2)</f>
        <v>#REF!</v>
      </c>
      <c r="B1614" s="327" t="s">
        <v>130</v>
      </c>
      <c r="C1614" s="327" t="s">
        <v>7742</v>
      </c>
      <c r="D1614" s="327" t="s">
        <v>7161</v>
      </c>
      <c r="E1614" s="401" t="s">
        <v>7743</v>
      </c>
      <c r="F1614" s="400" t="str">
        <f t="shared" si="73"/>
        <v>0.00</v>
      </c>
      <c r="G1614" s="327">
        <v>1620</v>
      </c>
      <c r="H1614"/>
      <c r="I1614" s="400"/>
      <c r="J1614" s="400"/>
    </row>
    <row r="1615" spans="1:10" s="415" customFormat="1">
      <c r="A1615" s="420" t="e">
        <f>ROUND(#REF!,2)</f>
        <v>#REF!</v>
      </c>
      <c r="B1615" s="327" t="s">
        <v>130</v>
      </c>
      <c r="C1615" s="327" t="s">
        <v>7742</v>
      </c>
      <c r="D1615" s="327" t="s">
        <v>7162</v>
      </c>
      <c r="E1615" s="401" t="s">
        <v>7743</v>
      </c>
      <c r="F1615" s="400" t="str">
        <f t="shared" si="73"/>
        <v>0.00</v>
      </c>
      <c r="G1615" s="327">
        <v>1621</v>
      </c>
      <c r="H1615"/>
      <c r="I1615" s="400"/>
      <c r="J1615" s="400"/>
    </row>
    <row r="1616" spans="1:10" s="415" customFormat="1">
      <c r="A1616" s="420" t="e">
        <f>ROUND(#REF!,2)</f>
        <v>#REF!</v>
      </c>
      <c r="B1616" s="327" t="s">
        <v>130</v>
      </c>
      <c r="C1616" s="327" t="s">
        <v>7742</v>
      </c>
      <c r="D1616" s="327" t="s">
        <v>7163</v>
      </c>
      <c r="E1616" s="401" t="s">
        <v>7743</v>
      </c>
      <c r="F1616" s="400" t="str">
        <f t="shared" si="73"/>
        <v>0.00</v>
      </c>
      <c r="G1616" s="327">
        <v>1622</v>
      </c>
      <c r="H1616"/>
      <c r="I1616" s="400"/>
      <c r="J1616" s="400"/>
    </row>
    <row r="1617" spans="1:10" s="415" customFormat="1">
      <c r="A1617" s="327"/>
      <c r="B1617" s="327" t="s">
        <v>7057</v>
      </c>
      <c r="C1617" s="327" t="s">
        <v>7744</v>
      </c>
      <c r="D1617" s="327" t="s">
        <v>7059</v>
      </c>
      <c r="E1617" s="327"/>
      <c r="F1617" s="400" t="str">
        <f t="shared" si="73"/>
        <v/>
      </c>
      <c r="G1617" s="327">
        <v>1623</v>
      </c>
      <c r="H1617"/>
      <c r="I1617" s="400"/>
      <c r="J1617" s="400"/>
    </row>
    <row r="1618" spans="1:10" s="415" customFormat="1">
      <c r="A1618" s="327"/>
      <c r="B1618" s="327" t="s">
        <v>7057</v>
      </c>
      <c r="C1618" s="327" t="s">
        <v>7745</v>
      </c>
      <c r="D1618" s="327" t="s">
        <v>7059</v>
      </c>
      <c r="E1618" s="327"/>
      <c r="F1618" s="400" t="str">
        <f t="shared" si="73"/>
        <v/>
      </c>
      <c r="G1618" s="327">
        <v>1624</v>
      </c>
      <c r="H1618"/>
      <c r="I1618" s="400"/>
      <c r="J1618" s="400"/>
    </row>
    <row r="1619" spans="1:10" s="415" customFormat="1">
      <c r="A1619" s="420" t="e">
        <f>ROUND(#REF!,2)</f>
        <v>#REF!</v>
      </c>
      <c r="B1619" s="327" t="s">
        <v>130</v>
      </c>
      <c r="C1619" s="327" t="s">
        <v>7745</v>
      </c>
      <c r="D1619" s="327" t="s">
        <v>7161</v>
      </c>
      <c r="E1619" s="401" t="s">
        <v>448</v>
      </c>
      <c r="F1619" s="400" t="str">
        <f t="shared" si="73"/>
        <v>0.00</v>
      </c>
      <c r="G1619" s="327">
        <v>1625</v>
      </c>
      <c r="H1619"/>
      <c r="I1619" s="400"/>
      <c r="J1619" s="400"/>
    </row>
    <row r="1620" spans="1:10" s="415" customFormat="1">
      <c r="A1620" s="420" t="e">
        <f>ROUND(#REF!,2)</f>
        <v>#REF!</v>
      </c>
      <c r="B1620" s="327" t="s">
        <v>130</v>
      </c>
      <c r="C1620" s="327" t="s">
        <v>7745</v>
      </c>
      <c r="D1620" s="327" t="s">
        <v>7162</v>
      </c>
      <c r="E1620" s="401" t="s">
        <v>448</v>
      </c>
      <c r="F1620" s="400" t="str">
        <f t="shared" si="73"/>
        <v>0.00</v>
      </c>
      <c r="G1620" s="327">
        <v>1626</v>
      </c>
      <c r="H1620"/>
      <c r="I1620" s="400"/>
      <c r="J1620" s="400"/>
    </row>
    <row r="1621" spans="1:10" s="415" customFormat="1">
      <c r="A1621" s="420" t="e">
        <f>ROUND(#REF!,2)</f>
        <v>#REF!</v>
      </c>
      <c r="B1621" s="327" t="s">
        <v>130</v>
      </c>
      <c r="C1621" s="327" t="s">
        <v>7745</v>
      </c>
      <c r="D1621" s="327" t="s">
        <v>7163</v>
      </c>
      <c r="E1621" s="401" t="s">
        <v>448</v>
      </c>
      <c r="F1621" s="400" t="str">
        <f t="shared" si="73"/>
        <v>0.00</v>
      </c>
      <c r="G1621" s="327">
        <v>1627</v>
      </c>
      <c r="H1621"/>
      <c r="I1621" s="400"/>
      <c r="J1621" s="400"/>
    </row>
    <row r="1622" spans="1:10" s="415" customFormat="1">
      <c r="A1622" s="327"/>
      <c r="B1622" s="327" t="s">
        <v>7057</v>
      </c>
      <c r="C1622" s="327" t="s">
        <v>7746</v>
      </c>
      <c r="D1622" s="327" t="s">
        <v>7059</v>
      </c>
      <c r="E1622" s="327"/>
      <c r="F1622" s="400" t="str">
        <f t="shared" si="73"/>
        <v/>
      </c>
      <c r="G1622" s="327">
        <v>1628</v>
      </c>
      <c r="H1622"/>
      <c r="I1622" s="400"/>
      <c r="J1622" s="400"/>
    </row>
    <row r="1623" spans="1:10" s="415" customFormat="1">
      <c r="A1623" s="327"/>
      <c r="B1623" s="327" t="s">
        <v>7057</v>
      </c>
      <c r="C1623" s="327" t="s">
        <v>7747</v>
      </c>
      <c r="D1623" s="327" t="s">
        <v>7059</v>
      </c>
      <c r="E1623" s="327"/>
      <c r="F1623" s="400" t="str">
        <f t="shared" si="73"/>
        <v/>
      </c>
      <c r="G1623" s="327">
        <v>1629</v>
      </c>
      <c r="H1623"/>
      <c r="I1623" s="400"/>
      <c r="J1623" s="400"/>
    </row>
    <row r="1624" spans="1:10" s="415" customFormat="1">
      <c r="A1624" s="420" t="e">
        <f>ROUND(#REF!,2)</f>
        <v>#REF!</v>
      </c>
      <c r="B1624" s="327" t="s">
        <v>130</v>
      </c>
      <c r="C1624" s="327" t="s">
        <v>7747</v>
      </c>
      <c r="D1624" s="327" t="s">
        <v>7161</v>
      </c>
      <c r="E1624" s="401" t="s">
        <v>118</v>
      </c>
      <c r="F1624" s="400" t="str">
        <f t="shared" si="73"/>
        <v>0.00</v>
      </c>
      <c r="G1624" s="327">
        <v>1630</v>
      </c>
      <c r="H1624"/>
      <c r="I1624" s="400"/>
      <c r="J1624" s="400"/>
    </row>
    <row r="1625" spans="1:10" s="415" customFormat="1">
      <c r="A1625" s="420" t="e">
        <f>ROUND(#REF!,2)</f>
        <v>#REF!</v>
      </c>
      <c r="B1625" s="327" t="s">
        <v>130</v>
      </c>
      <c r="C1625" s="327" t="s">
        <v>7747</v>
      </c>
      <c r="D1625" s="327" t="s">
        <v>7162</v>
      </c>
      <c r="E1625" s="401" t="s">
        <v>118</v>
      </c>
      <c r="F1625" s="400" t="str">
        <f t="shared" si="73"/>
        <v>0.00</v>
      </c>
      <c r="G1625" s="327">
        <v>1631</v>
      </c>
      <c r="H1625"/>
      <c r="I1625" s="400"/>
      <c r="J1625" s="400"/>
    </row>
    <row r="1626" spans="1:10" s="415" customFormat="1">
      <c r="A1626" s="420" t="e">
        <f>ROUND(#REF!,2)</f>
        <v>#REF!</v>
      </c>
      <c r="B1626" s="327" t="s">
        <v>130</v>
      </c>
      <c r="C1626" s="327" t="s">
        <v>7747</v>
      </c>
      <c r="D1626" s="327" t="s">
        <v>7163</v>
      </c>
      <c r="E1626" s="401" t="s">
        <v>118</v>
      </c>
      <c r="F1626" s="400" t="str">
        <f t="shared" si="73"/>
        <v>0.00</v>
      </c>
      <c r="G1626" s="327">
        <v>1632</v>
      </c>
      <c r="H1626"/>
      <c r="I1626" s="400"/>
      <c r="J1626" s="400"/>
    </row>
    <row r="1627" spans="1:10" s="415" customFormat="1">
      <c r="A1627" s="327"/>
      <c r="B1627" s="327" t="s">
        <v>7057</v>
      </c>
      <c r="C1627" s="327" t="s">
        <v>7748</v>
      </c>
      <c r="D1627" s="327" t="s">
        <v>7059</v>
      </c>
      <c r="E1627" s="327"/>
      <c r="F1627" s="400" t="str">
        <f t="shared" si="73"/>
        <v/>
      </c>
      <c r="G1627" s="327">
        <v>1633</v>
      </c>
      <c r="H1627"/>
      <c r="I1627" s="400"/>
      <c r="J1627" s="400"/>
    </row>
    <row r="1628" spans="1:10" s="415" customFormat="1">
      <c r="A1628" s="327"/>
      <c r="B1628" s="327" t="s">
        <v>7057</v>
      </c>
      <c r="C1628" s="327" t="s">
        <v>7481</v>
      </c>
      <c r="D1628" s="327" t="s">
        <v>7059</v>
      </c>
      <c r="E1628" s="327"/>
      <c r="F1628" s="400" t="str">
        <f t="shared" si="73"/>
        <v/>
      </c>
      <c r="G1628" s="327">
        <v>1634</v>
      </c>
      <c r="H1628"/>
      <c r="I1628" s="400"/>
      <c r="J1628" s="400"/>
    </row>
    <row r="1629" spans="1:10" s="415" customFormat="1">
      <c r="A1629" s="327"/>
      <c r="B1629" s="327" t="s">
        <v>7057</v>
      </c>
      <c r="C1629" s="327" t="s">
        <v>7482</v>
      </c>
      <c r="D1629" s="327" t="s">
        <v>7059</v>
      </c>
      <c r="E1629" s="327"/>
      <c r="F1629" s="400" t="str">
        <f t="shared" si="73"/>
        <v/>
      </c>
      <c r="G1629" s="327">
        <v>1635</v>
      </c>
      <c r="H1629"/>
      <c r="I1629" s="400"/>
      <c r="J1629" s="400"/>
    </row>
    <row r="1630" spans="1:10" s="415" customFormat="1">
      <c r="A1630" s="420" t="e">
        <f>ROUND(#REF!,2)</f>
        <v>#REF!</v>
      </c>
      <c r="B1630" s="327" t="s">
        <v>130</v>
      </c>
      <c r="C1630" s="327" t="s">
        <v>7482</v>
      </c>
      <c r="D1630" s="327" t="s">
        <v>7161</v>
      </c>
      <c r="E1630" s="401" t="s">
        <v>120</v>
      </c>
      <c r="F1630" s="400" t="str">
        <f t="shared" si="73"/>
        <v>0.00</v>
      </c>
      <c r="G1630" s="327">
        <v>1636</v>
      </c>
      <c r="H1630"/>
      <c r="I1630" s="400"/>
      <c r="J1630" s="400"/>
    </row>
    <row r="1631" spans="1:10" s="415" customFormat="1">
      <c r="A1631" s="420" t="e">
        <f>ROUND(#REF!,2)</f>
        <v>#REF!</v>
      </c>
      <c r="B1631" s="327" t="s">
        <v>130</v>
      </c>
      <c r="C1631" s="327" t="s">
        <v>7482</v>
      </c>
      <c r="D1631" s="327" t="s">
        <v>7162</v>
      </c>
      <c r="E1631" s="401" t="s">
        <v>120</v>
      </c>
      <c r="F1631" s="400" t="str">
        <f t="shared" si="73"/>
        <v>0.00</v>
      </c>
      <c r="G1631" s="327">
        <v>1637</v>
      </c>
      <c r="H1631"/>
      <c r="I1631" s="400"/>
      <c r="J1631" s="400"/>
    </row>
    <row r="1632" spans="1:10" s="415" customFormat="1">
      <c r="A1632" s="420" t="e">
        <f>ROUND(#REF!,2)</f>
        <v>#REF!</v>
      </c>
      <c r="B1632" s="327" t="s">
        <v>130</v>
      </c>
      <c r="C1632" s="327" t="s">
        <v>7482</v>
      </c>
      <c r="D1632" s="327" t="s">
        <v>7163</v>
      </c>
      <c r="E1632" s="401" t="s">
        <v>120</v>
      </c>
      <c r="F1632" s="400" t="str">
        <f t="shared" si="73"/>
        <v>0.00</v>
      </c>
      <c r="G1632" s="327">
        <v>1638</v>
      </c>
      <c r="H1632"/>
      <c r="I1632" s="400"/>
      <c r="J1632" s="400"/>
    </row>
    <row r="1633" spans="1:10" s="415" customFormat="1">
      <c r="A1633" s="417"/>
      <c r="B1633" s="327" t="s">
        <v>7057</v>
      </c>
      <c r="C1633" s="327" t="s">
        <v>7483</v>
      </c>
      <c r="D1633" s="327" t="s">
        <v>7059</v>
      </c>
      <c r="E1633" s="327"/>
      <c r="F1633" s="400" t="str">
        <f t="shared" si="73"/>
        <v/>
      </c>
      <c r="G1633" s="327">
        <v>1639</v>
      </c>
      <c r="H1633"/>
      <c r="I1633" s="400"/>
      <c r="J1633" s="400"/>
    </row>
    <row r="1634" spans="1:10" s="415" customFormat="1">
      <c r="A1634" s="327"/>
      <c r="B1634" s="327" t="s">
        <v>7057</v>
      </c>
      <c r="C1634" s="327" t="s">
        <v>7486</v>
      </c>
      <c r="D1634" s="327" t="s">
        <v>7059</v>
      </c>
      <c r="E1634" s="327"/>
      <c r="F1634" s="400" t="str">
        <f t="shared" si="73"/>
        <v/>
      </c>
      <c r="G1634" s="327">
        <v>1640</v>
      </c>
      <c r="H1634"/>
      <c r="I1634" s="400"/>
      <c r="J1634" s="400"/>
    </row>
    <row r="1635" spans="1:10" s="415" customFormat="1">
      <c r="A1635" s="327"/>
      <c r="B1635" s="327" t="s">
        <v>7057</v>
      </c>
      <c r="C1635" s="327" t="s">
        <v>7487</v>
      </c>
      <c r="D1635" s="327" t="s">
        <v>7059</v>
      </c>
      <c r="E1635" s="327"/>
      <c r="F1635" s="400" t="str">
        <f t="shared" si="73"/>
        <v/>
      </c>
      <c r="G1635" s="327">
        <v>1641</v>
      </c>
      <c r="H1635"/>
      <c r="I1635" s="400"/>
      <c r="J1635" s="400"/>
    </row>
    <row r="1636" spans="1:10" s="415" customFormat="1">
      <c r="A1636" s="327"/>
      <c r="B1636" s="327" t="s">
        <v>7057</v>
      </c>
      <c r="C1636" s="327" t="s">
        <v>7488</v>
      </c>
      <c r="D1636" s="327" t="s">
        <v>7059</v>
      </c>
      <c r="E1636" s="327"/>
      <c r="F1636" s="400" t="str">
        <f t="shared" si="73"/>
        <v/>
      </c>
      <c r="G1636" s="327">
        <v>1642</v>
      </c>
      <c r="H1636"/>
      <c r="I1636" s="400"/>
      <c r="J1636" s="400"/>
    </row>
    <row r="1637" spans="1:10" s="415" customFormat="1">
      <c r="A1637" s="420" t="e">
        <f>ROUND(#REF!,2)</f>
        <v>#REF!</v>
      </c>
      <c r="B1637" s="327" t="s">
        <v>130</v>
      </c>
      <c r="C1637" s="327" t="s">
        <v>7488</v>
      </c>
      <c r="D1637" s="327" t="s">
        <v>7161</v>
      </c>
      <c r="E1637" s="401" t="s">
        <v>119</v>
      </c>
      <c r="F1637" s="400" t="str">
        <f t="shared" si="73"/>
        <v>0.00</v>
      </c>
      <c r="G1637" s="327">
        <v>1643</v>
      </c>
      <c r="H1637"/>
      <c r="I1637" s="400"/>
      <c r="J1637" s="400"/>
    </row>
    <row r="1638" spans="1:10" s="415" customFormat="1">
      <c r="A1638" s="420" t="e">
        <f>ROUND(#REF!,2)</f>
        <v>#REF!</v>
      </c>
      <c r="B1638" s="327" t="s">
        <v>130</v>
      </c>
      <c r="C1638" s="327" t="s">
        <v>7488</v>
      </c>
      <c r="D1638" s="327" t="s">
        <v>7162</v>
      </c>
      <c r="E1638" s="401" t="s">
        <v>119</v>
      </c>
      <c r="F1638" s="400" t="str">
        <f t="shared" si="73"/>
        <v>0.00</v>
      </c>
      <c r="G1638" s="327">
        <v>1644</v>
      </c>
      <c r="H1638"/>
      <c r="I1638" s="400"/>
      <c r="J1638" s="400"/>
    </row>
    <row r="1639" spans="1:10" s="415" customFormat="1">
      <c r="A1639" s="420" t="e">
        <f>ROUND(#REF!,2)</f>
        <v>#REF!</v>
      </c>
      <c r="B1639" s="327" t="s">
        <v>130</v>
      </c>
      <c r="C1639" s="327" t="s">
        <v>7488</v>
      </c>
      <c r="D1639" s="327" t="s">
        <v>7163</v>
      </c>
      <c r="E1639" s="401" t="s">
        <v>119</v>
      </c>
      <c r="F1639" s="400" t="str">
        <f t="shared" si="73"/>
        <v>0.00</v>
      </c>
      <c r="G1639" s="327">
        <v>1645</v>
      </c>
      <c r="H1639"/>
      <c r="I1639" s="400"/>
      <c r="J1639" s="400"/>
    </row>
    <row r="1640" spans="1:10" s="415" customFormat="1">
      <c r="A1640" s="327"/>
      <c r="B1640" s="327" t="s">
        <v>7057</v>
      </c>
      <c r="C1640" s="327" t="s">
        <v>7749</v>
      </c>
      <c r="D1640" s="327" t="s">
        <v>7059</v>
      </c>
      <c r="E1640" s="327"/>
      <c r="F1640" s="400" t="str">
        <f t="shared" si="73"/>
        <v/>
      </c>
      <c r="G1640" s="327">
        <v>1646</v>
      </c>
      <c r="H1640"/>
      <c r="I1640" s="400"/>
      <c r="J1640" s="400"/>
    </row>
    <row r="1641" spans="1:10" s="415" customFormat="1">
      <c r="A1641" s="420" t="e">
        <f>ROUND(#REF!,2)</f>
        <v>#REF!</v>
      </c>
      <c r="B1641" s="327" t="s">
        <v>130</v>
      </c>
      <c r="C1641" s="327" t="s">
        <v>7749</v>
      </c>
      <c r="D1641" s="327" t="s">
        <v>7161</v>
      </c>
      <c r="E1641" s="401" t="s">
        <v>121</v>
      </c>
      <c r="F1641" s="400" t="str">
        <f t="shared" si="73"/>
        <v>0.00</v>
      </c>
      <c r="G1641" s="327">
        <v>1647</v>
      </c>
      <c r="H1641"/>
      <c r="I1641" s="400"/>
      <c r="J1641" s="400"/>
    </row>
    <row r="1642" spans="1:10" s="415" customFormat="1">
      <c r="A1642" s="420" t="e">
        <f>ROUND(#REF!,2)</f>
        <v>#REF!</v>
      </c>
      <c r="B1642" s="327" t="s">
        <v>130</v>
      </c>
      <c r="C1642" s="327" t="s">
        <v>7749</v>
      </c>
      <c r="D1642" s="327" t="s">
        <v>7162</v>
      </c>
      <c r="E1642" s="401" t="s">
        <v>121</v>
      </c>
      <c r="F1642" s="400" t="str">
        <f t="shared" si="73"/>
        <v>0.00</v>
      </c>
      <c r="G1642" s="327">
        <v>1648</v>
      </c>
      <c r="H1642"/>
      <c r="I1642" s="400"/>
      <c r="J1642" s="400"/>
    </row>
    <row r="1643" spans="1:10" s="415" customFormat="1">
      <c r="A1643" s="420" t="e">
        <f>ROUND(#REF!,2)</f>
        <v>#REF!</v>
      </c>
      <c r="B1643" s="327" t="s">
        <v>130</v>
      </c>
      <c r="C1643" s="327" t="s">
        <v>7749</v>
      </c>
      <c r="D1643" s="327" t="s">
        <v>7163</v>
      </c>
      <c r="E1643" s="401" t="s">
        <v>121</v>
      </c>
      <c r="F1643" s="400" t="str">
        <f t="shared" si="73"/>
        <v>0.00</v>
      </c>
      <c r="G1643" s="327">
        <v>1649</v>
      </c>
      <c r="H1643"/>
      <c r="I1643" s="400"/>
      <c r="J1643" s="400"/>
    </row>
    <row r="1644" spans="1:10" s="415" customFormat="1">
      <c r="A1644" s="327"/>
      <c r="B1644" s="327" t="s">
        <v>7057</v>
      </c>
      <c r="C1644" s="327" t="s">
        <v>7750</v>
      </c>
      <c r="D1644" s="327" t="s">
        <v>7059</v>
      </c>
      <c r="E1644" s="327"/>
      <c r="F1644" s="400" t="str">
        <f t="shared" si="73"/>
        <v/>
      </c>
      <c r="G1644" s="327">
        <v>1650</v>
      </c>
      <c r="H1644"/>
      <c r="I1644" s="400"/>
      <c r="J1644" s="400"/>
    </row>
    <row r="1645" spans="1:10" s="415" customFormat="1">
      <c r="A1645" s="327"/>
      <c r="B1645" s="327" t="s">
        <v>7057</v>
      </c>
      <c r="C1645" s="327" t="s">
        <v>7751</v>
      </c>
      <c r="D1645" s="327" t="s">
        <v>7059</v>
      </c>
      <c r="E1645" s="327"/>
      <c r="F1645" s="400" t="str">
        <f t="shared" si="73"/>
        <v/>
      </c>
      <c r="G1645" s="327">
        <v>1651</v>
      </c>
      <c r="H1645"/>
      <c r="I1645" s="400"/>
      <c r="J1645" s="400"/>
    </row>
    <row r="1646" spans="1:10" s="415" customFormat="1">
      <c r="A1646" s="420" t="e">
        <f>ROUND(#REF!,2)</f>
        <v>#REF!</v>
      </c>
      <c r="B1646" s="327" t="s">
        <v>130</v>
      </c>
      <c r="C1646" s="327" t="s">
        <v>7751</v>
      </c>
      <c r="D1646" s="327" t="s">
        <v>7161</v>
      </c>
      <c r="E1646" s="401" t="s">
        <v>7752</v>
      </c>
      <c r="F1646" s="400" t="str">
        <f t="shared" si="73"/>
        <v>0.00</v>
      </c>
      <c r="G1646" s="327">
        <v>1652</v>
      </c>
      <c r="H1646"/>
      <c r="I1646" s="400"/>
      <c r="J1646" s="400"/>
    </row>
    <row r="1647" spans="1:10" s="415" customFormat="1">
      <c r="A1647" s="420" t="e">
        <f>ROUND(#REF!,2)</f>
        <v>#REF!</v>
      </c>
      <c r="B1647" s="327" t="s">
        <v>130</v>
      </c>
      <c r="C1647" s="327" t="s">
        <v>7751</v>
      </c>
      <c r="D1647" s="327" t="s">
        <v>7162</v>
      </c>
      <c r="E1647" s="401" t="s">
        <v>7752</v>
      </c>
      <c r="F1647" s="400" t="str">
        <f t="shared" si="73"/>
        <v>0.00</v>
      </c>
      <c r="G1647" s="327">
        <v>1653</v>
      </c>
      <c r="H1647"/>
      <c r="I1647" s="400"/>
      <c r="J1647" s="400"/>
    </row>
    <row r="1648" spans="1:10" s="415" customFormat="1">
      <c r="A1648" s="420" t="e">
        <f>ROUND(#REF!,2)</f>
        <v>#REF!</v>
      </c>
      <c r="B1648" s="327" t="s">
        <v>130</v>
      </c>
      <c r="C1648" s="327" t="s">
        <v>7751</v>
      </c>
      <c r="D1648" s="327" t="s">
        <v>7163</v>
      </c>
      <c r="E1648" s="401" t="s">
        <v>7752</v>
      </c>
      <c r="F1648" s="400" t="str">
        <f t="shared" si="73"/>
        <v>0.00</v>
      </c>
      <c r="G1648" s="327">
        <v>1654</v>
      </c>
      <c r="H1648"/>
      <c r="I1648" s="400"/>
      <c r="J1648" s="400"/>
    </row>
    <row r="1649" spans="1:10" s="415" customFormat="1">
      <c r="A1649" s="327"/>
      <c r="B1649" s="327" t="s">
        <v>7057</v>
      </c>
      <c r="C1649" s="327" t="s">
        <v>7753</v>
      </c>
      <c r="D1649" s="327" t="s">
        <v>7059</v>
      </c>
      <c r="E1649" s="327"/>
      <c r="F1649" s="400" t="str">
        <f t="shared" si="73"/>
        <v/>
      </c>
      <c r="G1649" s="327">
        <v>1655</v>
      </c>
      <c r="H1649"/>
      <c r="I1649" s="400"/>
      <c r="J1649" s="400"/>
    </row>
    <row r="1650" spans="1:10" s="415" customFormat="1">
      <c r="A1650" s="327"/>
      <c r="B1650" s="327" t="s">
        <v>7057</v>
      </c>
      <c r="C1650" s="327" t="s">
        <v>7754</v>
      </c>
      <c r="D1650" s="327" t="s">
        <v>7059</v>
      </c>
      <c r="E1650" s="327"/>
      <c r="F1650" s="400" t="str">
        <f t="shared" si="73"/>
        <v/>
      </c>
      <c r="G1650" s="327">
        <v>1656</v>
      </c>
      <c r="H1650"/>
      <c r="I1650" s="400"/>
      <c r="J1650" s="400"/>
    </row>
    <row r="1651" spans="1:10" s="415" customFormat="1">
      <c r="A1651" s="420" t="e">
        <f>ROUND(#REF!,2)</f>
        <v>#REF!</v>
      </c>
      <c r="B1651" s="327" t="s">
        <v>130</v>
      </c>
      <c r="C1651" s="327" t="s">
        <v>7754</v>
      </c>
      <c r="D1651" s="327" t="s">
        <v>7161</v>
      </c>
      <c r="E1651" s="401" t="s">
        <v>7755</v>
      </c>
      <c r="F1651" s="400" t="str">
        <f t="shared" si="73"/>
        <v>0.00</v>
      </c>
      <c r="G1651" s="327">
        <v>1657</v>
      </c>
      <c r="H1651"/>
      <c r="I1651" s="400"/>
      <c r="J1651" s="400"/>
    </row>
    <row r="1652" spans="1:10" s="415" customFormat="1">
      <c r="A1652" s="420" t="e">
        <f>ROUND(#REF!,2)</f>
        <v>#REF!</v>
      </c>
      <c r="B1652" s="327" t="s">
        <v>130</v>
      </c>
      <c r="C1652" s="327" t="s">
        <v>7754</v>
      </c>
      <c r="D1652" s="327" t="s">
        <v>7162</v>
      </c>
      <c r="E1652" s="401" t="s">
        <v>7755</v>
      </c>
      <c r="F1652" s="400" t="str">
        <f t="shared" si="73"/>
        <v>0.00</v>
      </c>
      <c r="G1652" s="327">
        <v>1658</v>
      </c>
      <c r="H1652"/>
      <c r="I1652" s="400"/>
      <c r="J1652" s="400"/>
    </row>
    <row r="1653" spans="1:10" s="415" customFormat="1">
      <c r="A1653" s="420" t="e">
        <f>ROUND(#REF!,2)</f>
        <v>#REF!</v>
      </c>
      <c r="B1653" s="327" t="s">
        <v>130</v>
      </c>
      <c r="C1653" s="327" t="s">
        <v>7754</v>
      </c>
      <c r="D1653" s="327" t="s">
        <v>7163</v>
      </c>
      <c r="E1653" s="401" t="s">
        <v>7755</v>
      </c>
      <c r="F1653" s="400" t="str">
        <f t="shared" si="73"/>
        <v>0.00</v>
      </c>
      <c r="G1653" s="327">
        <v>1659</v>
      </c>
      <c r="H1653"/>
      <c r="I1653" s="400"/>
      <c r="J1653" s="400"/>
    </row>
    <row r="1654" spans="1:10" s="415" customFormat="1">
      <c r="A1654" s="327"/>
      <c r="B1654" s="327" t="s">
        <v>7057</v>
      </c>
      <c r="C1654" s="327" t="s">
        <v>7756</v>
      </c>
      <c r="D1654" s="327" t="s">
        <v>7059</v>
      </c>
      <c r="E1654" s="327"/>
      <c r="F1654" s="400" t="str">
        <f t="shared" si="73"/>
        <v/>
      </c>
      <c r="G1654" s="327">
        <v>1660</v>
      </c>
      <c r="H1654"/>
      <c r="I1654" s="400"/>
      <c r="J1654" s="400"/>
    </row>
    <row r="1655" spans="1:10" s="415" customFormat="1">
      <c r="A1655" s="420" t="e">
        <f>ROUND(#REF!,2)</f>
        <v>#REF!</v>
      </c>
      <c r="B1655" s="327" t="s">
        <v>130</v>
      </c>
      <c r="C1655" s="327" t="s">
        <v>7756</v>
      </c>
      <c r="D1655" s="327" t="s">
        <v>7161</v>
      </c>
      <c r="E1655" s="401" t="s">
        <v>523</v>
      </c>
      <c r="F1655" s="400" t="str">
        <f t="shared" si="73"/>
        <v>0.00</v>
      </c>
      <c r="G1655" s="327">
        <v>1661</v>
      </c>
      <c r="H1655"/>
      <c r="I1655" s="400"/>
      <c r="J1655" s="400"/>
    </row>
    <row r="1656" spans="1:10" s="415" customFormat="1">
      <c r="A1656" s="420" t="e">
        <f>ROUND(#REF!,2)</f>
        <v>#REF!</v>
      </c>
      <c r="B1656" s="327" t="s">
        <v>130</v>
      </c>
      <c r="C1656" s="327" t="s">
        <v>7756</v>
      </c>
      <c r="D1656" s="327" t="s">
        <v>7162</v>
      </c>
      <c r="E1656" s="401" t="s">
        <v>523</v>
      </c>
      <c r="F1656" s="400" t="str">
        <f t="shared" si="73"/>
        <v>0.00</v>
      </c>
      <c r="G1656" s="327">
        <v>1662</v>
      </c>
      <c r="H1656"/>
      <c r="I1656" s="400"/>
      <c r="J1656" s="400"/>
    </row>
    <row r="1657" spans="1:10" s="415" customFormat="1">
      <c r="A1657" s="420" t="e">
        <f>ROUND(#REF!,2)</f>
        <v>#REF!</v>
      </c>
      <c r="B1657" s="327" t="s">
        <v>130</v>
      </c>
      <c r="C1657" s="327" t="s">
        <v>7756</v>
      </c>
      <c r="D1657" s="327" t="s">
        <v>7163</v>
      </c>
      <c r="E1657" s="401" t="s">
        <v>523</v>
      </c>
      <c r="F1657" s="400" t="str">
        <f t="shared" si="73"/>
        <v>0.00</v>
      </c>
      <c r="G1657" s="327">
        <v>1663</v>
      </c>
      <c r="H1657"/>
      <c r="I1657" s="400"/>
      <c r="J1657" s="400"/>
    </row>
    <row r="1658" spans="1:10" s="415" customFormat="1">
      <c r="A1658" s="327"/>
      <c r="B1658" s="327" t="s">
        <v>7057</v>
      </c>
      <c r="C1658" s="327" t="s">
        <v>7757</v>
      </c>
      <c r="D1658" s="327" t="s">
        <v>7059</v>
      </c>
      <c r="E1658" s="327"/>
      <c r="F1658" s="400" t="str">
        <f t="shared" si="73"/>
        <v/>
      </c>
      <c r="G1658" s="327">
        <v>1664</v>
      </c>
      <c r="H1658"/>
      <c r="I1658" s="400"/>
      <c r="J1658" s="400"/>
    </row>
    <row r="1659" spans="1:10" s="415" customFormat="1">
      <c r="A1659" s="327"/>
      <c r="B1659" s="327" t="s">
        <v>7057</v>
      </c>
      <c r="C1659" s="327" t="s">
        <v>7758</v>
      </c>
      <c r="D1659" s="327" t="s">
        <v>7059</v>
      </c>
      <c r="E1659" s="327"/>
      <c r="F1659" s="400" t="str">
        <f t="shared" si="73"/>
        <v/>
      </c>
      <c r="G1659" s="327">
        <v>1665</v>
      </c>
      <c r="H1659"/>
      <c r="I1659" s="400"/>
      <c r="J1659" s="400"/>
    </row>
    <row r="1660" spans="1:10" s="415" customFormat="1">
      <c r="A1660" s="420" t="e">
        <f>ROUND(#REF!,2)</f>
        <v>#REF!</v>
      </c>
      <c r="B1660" s="327" t="s">
        <v>130</v>
      </c>
      <c r="C1660" s="327" t="s">
        <v>7758</v>
      </c>
      <c r="D1660" s="327" t="s">
        <v>7161</v>
      </c>
      <c r="E1660" s="401" t="s">
        <v>251</v>
      </c>
      <c r="F1660" s="400" t="str">
        <f t="shared" si="73"/>
        <v>0.00</v>
      </c>
      <c r="G1660" s="327">
        <v>1666</v>
      </c>
      <c r="H1660"/>
      <c r="I1660" s="400"/>
      <c r="J1660" s="400"/>
    </row>
    <row r="1661" spans="1:10" s="415" customFormat="1">
      <c r="A1661" s="420" t="e">
        <f>ROUND(#REF!,2)</f>
        <v>#REF!</v>
      </c>
      <c r="B1661" s="327" t="s">
        <v>130</v>
      </c>
      <c r="C1661" s="327" t="s">
        <v>7758</v>
      </c>
      <c r="D1661" s="327" t="s">
        <v>7162</v>
      </c>
      <c r="E1661" s="401" t="s">
        <v>251</v>
      </c>
      <c r="F1661" s="400" t="str">
        <f t="shared" si="73"/>
        <v>0.00</v>
      </c>
      <c r="G1661" s="327">
        <v>1667</v>
      </c>
      <c r="H1661"/>
      <c r="I1661" s="400"/>
      <c r="J1661" s="400"/>
    </row>
    <row r="1662" spans="1:10" s="415" customFormat="1">
      <c r="A1662" s="420" t="e">
        <f>ROUND(#REF!,2)</f>
        <v>#REF!</v>
      </c>
      <c r="B1662" s="327" t="s">
        <v>130</v>
      </c>
      <c r="C1662" s="327" t="s">
        <v>7758</v>
      </c>
      <c r="D1662" s="327" t="s">
        <v>7163</v>
      </c>
      <c r="E1662" s="401" t="s">
        <v>251</v>
      </c>
      <c r="F1662" s="400" t="str">
        <f t="shared" si="73"/>
        <v>0.00</v>
      </c>
      <c r="G1662" s="327">
        <v>1668</v>
      </c>
      <c r="H1662"/>
      <c r="I1662" s="400"/>
      <c r="J1662" s="400"/>
    </row>
    <row r="1663" spans="1:10" s="415" customFormat="1">
      <c r="A1663" s="327"/>
      <c r="B1663" s="327" t="s">
        <v>7057</v>
      </c>
      <c r="C1663" s="327" t="s">
        <v>7759</v>
      </c>
      <c r="D1663" s="327" t="s">
        <v>7059</v>
      </c>
      <c r="E1663" s="327"/>
      <c r="F1663" s="400" t="str">
        <f t="shared" si="73"/>
        <v/>
      </c>
      <c r="G1663" s="327">
        <v>1669</v>
      </c>
      <c r="H1663"/>
      <c r="I1663" s="400"/>
      <c r="J1663" s="400"/>
    </row>
    <row r="1664" spans="1:10" s="415" customFormat="1">
      <c r="A1664" s="420" t="e">
        <f>ROUND(#REF!,2)</f>
        <v>#REF!</v>
      </c>
      <c r="B1664" s="327" t="s">
        <v>130</v>
      </c>
      <c r="C1664" s="327" t="s">
        <v>7759</v>
      </c>
      <c r="D1664" s="327" t="s">
        <v>7161</v>
      </c>
      <c r="E1664" s="401" t="s">
        <v>1147</v>
      </c>
      <c r="F1664" s="400" t="str">
        <f t="shared" ref="F1664:F1727" si="74">IFERROR(IF(B1664="Parent","",IF(B1664="Data",TEXT(A1664,"rrrr-mm-dd"),IF(B1664="kwota",IFERROR(REPLACE(A1664,SEARCH(",",A1664),1,"."),A1664),IF(A1664="","",IF(A1664="",IF(AND(B1664="Kwota",E1664&lt;&gt;0),A1664,""),A1664))))),"0.00")</f>
        <v>0.00</v>
      </c>
      <c r="G1664" s="327">
        <v>1670</v>
      </c>
      <c r="H1664"/>
      <c r="I1664" s="400"/>
      <c r="J1664" s="400"/>
    </row>
    <row r="1665" spans="1:10" s="415" customFormat="1">
      <c r="A1665" s="420" t="e">
        <f>ROUND(#REF!,2)</f>
        <v>#REF!</v>
      </c>
      <c r="B1665" s="327" t="s">
        <v>130</v>
      </c>
      <c r="C1665" s="327" t="s">
        <v>7759</v>
      </c>
      <c r="D1665" s="327" t="s">
        <v>7162</v>
      </c>
      <c r="E1665" s="401" t="s">
        <v>1147</v>
      </c>
      <c r="F1665" s="400" t="str">
        <f t="shared" si="74"/>
        <v>0.00</v>
      </c>
      <c r="G1665" s="327">
        <v>1671</v>
      </c>
      <c r="H1665"/>
      <c r="I1665" s="400"/>
      <c r="J1665" s="400"/>
    </row>
    <row r="1666" spans="1:10" s="415" customFormat="1">
      <c r="A1666" s="420" t="e">
        <f>ROUND(#REF!,2)</f>
        <v>#REF!</v>
      </c>
      <c r="B1666" s="327" t="s">
        <v>130</v>
      </c>
      <c r="C1666" s="327" t="s">
        <v>7759</v>
      </c>
      <c r="D1666" s="327" t="s">
        <v>7163</v>
      </c>
      <c r="E1666" s="401" t="s">
        <v>1147</v>
      </c>
      <c r="F1666" s="400" t="str">
        <f t="shared" si="74"/>
        <v>0.00</v>
      </c>
      <c r="G1666" s="327">
        <v>1672</v>
      </c>
      <c r="H1666"/>
      <c r="I1666" s="400"/>
      <c r="J1666" s="400"/>
    </row>
    <row r="1667" spans="1:10" s="415" customFormat="1">
      <c r="A1667" s="327"/>
      <c r="B1667" s="327" t="s">
        <v>7057</v>
      </c>
      <c r="C1667" s="327" t="s">
        <v>7760</v>
      </c>
      <c r="D1667" s="327" t="s">
        <v>7059</v>
      </c>
      <c r="E1667" s="327"/>
      <c r="F1667" s="400" t="str">
        <f t="shared" si="74"/>
        <v/>
      </c>
      <c r="G1667" s="327">
        <v>1673</v>
      </c>
      <c r="H1667"/>
      <c r="I1667" s="400"/>
      <c r="J1667" s="400"/>
    </row>
    <row r="1668" spans="1:10" s="415" customFormat="1">
      <c r="A1668" s="327"/>
      <c r="B1668" s="327" t="s">
        <v>7057</v>
      </c>
      <c r="C1668" s="327" t="s">
        <v>7761</v>
      </c>
      <c r="D1668" s="327" t="s">
        <v>7059</v>
      </c>
      <c r="E1668" s="327"/>
      <c r="F1668" s="400" t="str">
        <f t="shared" si="74"/>
        <v/>
      </c>
      <c r="G1668" s="327">
        <v>1674</v>
      </c>
      <c r="H1668"/>
      <c r="I1668" s="400"/>
      <c r="J1668" s="400"/>
    </row>
    <row r="1669" spans="1:10" s="415" customFormat="1">
      <c r="A1669" s="420" t="e">
        <f>ROUND(#REF!,2)</f>
        <v>#REF!</v>
      </c>
      <c r="B1669" s="327" t="s">
        <v>130</v>
      </c>
      <c r="C1669" s="327" t="s">
        <v>7761</v>
      </c>
      <c r="D1669" s="327" t="s">
        <v>7161</v>
      </c>
      <c r="E1669" s="401" t="s">
        <v>1162</v>
      </c>
      <c r="F1669" s="400" t="str">
        <f t="shared" si="74"/>
        <v>0.00</v>
      </c>
      <c r="G1669" s="327">
        <v>1675</v>
      </c>
      <c r="H1669"/>
      <c r="I1669" s="400"/>
      <c r="J1669" s="400"/>
    </row>
    <row r="1670" spans="1:10" s="415" customFormat="1">
      <c r="A1670" s="420" t="e">
        <f>ROUND(#REF!,2)</f>
        <v>#REF!</v>
      </c>
      <c r="B1670" s="327" t="s">
        <v>130</v>
      </c>
      <c r="C1670" s="327" t="s">
        <v>7761</v>
      </c>
      <c r="D1670" s="327" t="s">
        <v>7162</v>
      </c>
      <c r="E1670" s="401" t="s">
        <v>1162</v>
      </c>
      <c r="F1670" s="400" t="str">
        <f t="shared" si="74"/>
        <v>0.00</v>
      </c>
      <c r="G1670" s="327">
        <v>1676</v>
      </c>
      <c r="H1670"/>
      <c r="I1670" s="400"/>
      <c r="J1670" s="400"/>
    </row>
    <row r="1671" spans="1:10" s="415" customFormat="1">
      <c r="A1671" s="420" t="e">
        <f>ROUND(#REF!,2)</f>
        <v>#REF!</v>
      </c>
      <c r="B1671" s="327" t="s">
        <v>130</v>
      </c>
      <c r="C1671" s="327" t="s">
        <v>7761</v>
      </c>
      <c r="D1671" s="327" t="s">
        <v>7163</v>
      </c>
      <c r="E1671" s="401" t="s">
        <v>1162</v>
      </c>
      <c r="F1671" s="400" t="str">
        <f t="shared" si="74"/>
        <v>0.00</v>
      </c>
      <c r="G1671" s="327">
        <v>1677</v>
      </c>
      <c r="H1671"/>
      <c r="I1671" s="400"/>
      <c r="J1671" s="400"/>
    </row>
    <row r="1672" spans="1:10" s="415" customFormat="1">
      <c r="A1672" s="327"/>
      <c r="B1672" s="327" t="s">
        <v>7057</v>
      </c>
      <c r="C1672" s="327" t="s">
        <v>7762</v>
      </c>
      <c r="D1672" s="327" t="s">
        <v>7059</v>
      </c>
      <c r="E1672" s="327"/>
      <c r="F1672" s="400" t="str">
        <f t="shared" si="74"/>
        <v/>
      </c>
      <c r="G1672" s="327">
        <v>1678</v>
      </c>
      <c r="H1672"/>
      <c r="I1672" s="400"/>
      <c r="J1672" s="400"/>
    </row>
    <row r="1673" spans="1:10" s="415" customFormat="1">
      <c r="A1673" s="327"/>
      <c r="B1673" s="327" t="s">
        <v>7057</v>
      </c>
      <c r="C1673" s="327" t="s">
        <v>7763</v>
      </c>
      <c r="D1673" s="327" t="s">
        <v>7059</v>
      </c>
      <c r="E1673" s="327"/>
      <c r="F1673" s="400" t="str">
        <f t="shared" si="74"/>
        <v/>
      </c>
      <c r="G1673" s="327">
        <v>1679</v>
      </c>
      <c r="H1673"/>
      <c r="I1673" s="400"/>
      <c r="J1673" s="400"/>
    </row>
    <row r="1674" spans="1:10" s="415" customFormat="1">
      <c r="A1674" s="420" t="e">
        <f>ROUND(#REF!,2)</f>
        <v>#REF!</v>
      </c>
      <c r="B1674" s="327" t="s">
        <v>130</v>
      </c>
      <c r="C1674" s="327" t="s">
        <v>7763</v>
      </c>
      <c r="D1674" s="327" t="s">
        <v>7161</v>
      </c>
      <c r="E1674" s="401" t="s">
        <v>1148</v>
      </c>
      <c r="F1674" s="400" t="str">
        <f t="shared" si="74"/>
        <v>0.00</v>
      </c>
      <c r="G1674" s="327">
        <v>1680</v>
      </c>
      <c r="H1674"/>
      <c r="I1674" s="400"/>
      <c r="J1674" s="400"/>
    </row>
    <row r="1675" spans="1:10" s="415" customFormat="1">
      <c r="A1675" s="420" t="e">
        <f>ROUND(#REF!,2)</f>
        <v>#REF!</v>
      </c>
      <c r="B1675" s="327" t="s">
        <v>130</v>
      </c>
      <c r="C1675" s="327" t="s">
        <v>7763</v>
      </c>
      <c r="D1675" s="327" t="s">
        <v>7162</v>
      </c>
      <c r="E1675" s="401" t="s">
        <v>1148</v>
      </c>
      <c r="F1675" s="400" t="str">
        <f t="shared" si="74"/>
        <v>0.00</v>
      </c>
      <c r="G1675" s="327">
        <v>1681</v>
      </c>
      <c r="H1675"/>
      <c r="I1675" s="400"/>
      <c r="J1675" s="400"/>
    </row>
    <row r="1676" spans="1:10" s="415" customFormat="1">
      <c r="A1676" s="420" t="e">
        <f>ROUND(#REF!,2)</f>
        <v>#REF!</v>
      </c>
      <c r="B1676" s="327" t="s">
        <v>130</v>
      </c>
      <c r="C1676" s="327" t="s">
        <v>7763</v>
      </c>
      <c r="D1676" s="327" t="s">
        <v>7163</v>
      </c>
      <c r="E1676" s="401" t="s">
        <v>1148</v>
      </c>
      <c r="F1676" s="400" t="str">
        <f t="shared" si="74"/>
        <v>0.00</v>
      </c>
      <c r="G1676" s="327">
        <v>1682</v>
      </c>
      <c r="H1676"/>
      <c r="I1676" s="400"/>
      <c r="J1676" s="400"/>
    </row>
    <row r="1677" spans="1:10" s="415" customFormat="1">
      <c r="A1677" s="327"/>
      <c r="B1677" s="327" t="s">
        <v>7057</v>
      </c>
      <c r="C1677" s="327" t="s">
        <v>7764</v>
      </c>
      <c r="D1677" s="327" t="s">
        <v>7059</v>
      </c>
      <c r="E1677" s="327"/>
      <c r="F1677" s="400" t="str">
        <f t="shared" si="74"/>
        <v/>
      </c>
      <c r="G1677" s="327">
        <v>1683</v>
      </c>
      <c r="H1677"/>
      <c r="I1677" s="400"/>
      <c r="J1677" s="400"/>
    </row>
    <row r="1678" spans="1:10" s="415" customFormat="1">
      <c r="A1678" s="327"/>
      <c r="B1678" s="327" t="s">
        <v>7057</v>
      </c>
      <c r="C1678" s="327" t="s">
        <v>7765</v>
      </c>
      <c r="D1678" s="327" t="s">
        <v>7059</v>
      </c>
      <c r="E1678" s="327"/>
      <c r="F1678" s="400" t="str">
        <f t="shared" si="74"/>
        <v/>
      </c>
      <c r="G1678" s="327">
        <v>1684</v>
      </c>
      <c r="H1678"/>
      <c r="I1678" s="400"/>
      <c r="J1678" s="400"/>
    </row>
    <row r="1679" spans="1:10" s="415" customFormat="1">
      <c r="A1679" s="420" t="e">
        <f>ROUND(#REF!,2)</f>
        <v>#REF!</v>
      </c>
      <c r="B1679" s="327" t="s">
        <v>130</v>
      </c>
      <c r="C1679" s="327" t="s">
        <v>7765</v>
      </c>
      <c r="D1679" s="327" t="s">
        <v>7161</v>
      </c>
      <c r="E1679" s="401" t="s">
        <v>1163</v>
      </c>
      <c r="F1679" s="400" t="str">
        <f t="shared" si="74"/>
        <v>0.00</v>
      </c>
      <c r="G1679" s="327">
        <v>1685</v>
      </c>
      <c r="H1679"/>
      <c r="I1679" s="400"/>
      <c r="J1679" s="400"/>
    </row>
    <row r="1680" spans="1:10" s="415" customFormat="1">
      <c r="A1680" s="420" t="e">
        <f>ROUND(#REF!,2)</f>
        <v>#REF!</v>
      </c>
      <c r="B1680" s="327" t="s">
        <v>130</v>
      </c>
      <c r="C1680" s="327" t="s">
        <v>7765</v>
      </c>
      <c r="D1680" s="327" t="s">
        <v>7162</v>
      </c>
      <c r="E1680" s="401" t="s">
        <v>1163</v>
      </c>
      <c r="F1680" s="400" t="str">
        <f t="shared" si="74"/>
        <v>0.00</v>
      </c>
      <c r="G1680" s="327">
        <v>1686</v>
      </c>
      <c r="H1680"/>
      <c r="I1680" s="400"/>
      <c r="J1680" s="400"/>
    </row>
    <row r="1681" spans="1:10" s="415" customFormat="1">
      <c r="A1681" s="420" t="e">
        <f>ROUND(#REF!,2)</f>
        <v>#REF!</v>
      </c>
      <c r="B1681" s="327" t="s">
        <v>130</v>
      </c>
      <c r="C1681" s="327" t="s">
        <v>7765</v>
      </c>
      <c r="D1681" s="327" t="s">
        <v>7163</v>
      </c>
      <c r="E1681" s="401" t="s">
        <v>1163</v>
      </c>
      <c r="F1681" s="400" t="str">
        <f t="shared" si="74"/>
        <v>0.00</v>
      </c>
      <c r="G1681" s="327">
        <v>1687</v>
      </c>
      <c r="H1681"/>
      <c r="I1681" s="400"/>
      <c r="J1681" s="400"/>
    </row>
    <row r="1682" spans="1:10" s="415" customFormat="1">
      <c r="A1682" s="327"/>
      <c r="B1682" s="327" t="s">
        <v>7057</v>
      </c>
      <c r="C1682" s="327" t="s">
        <v>7766</v>
      </c>
      <c r="D1682" s="327" t="s">
        <v>7059</v>
      </c>
      <c r="E1682" s="327"/>
      <c r="F1682" s="400" t="str">
        <f t="shared" si="74"/>
        <v/>
      </c>
      <c r="G1682" s="327">
        <v>1688</v>
      </c>
      <c r="H1682"/>
      <c r="I1682" s="400"/>
      <c r="J1682" s="400"/>
    </row>
    <row r="1683" spans="1:10" s="415" customFormat="1">
      <c r="A1683" s="327"/>
      <c r="B1683" s="327" t="s">
        <v>7057</v>
      </c>
      <c r="C1683" s="327" t="s">
        <v>7767</v>
      </c>
      <c r="D1683" s="327" t="s">
        <v>7059</v>
      </c>
      <c r="E1683" s="327"/>
      <c r="F1683" s="400" t="str">
        <f t="shared" si="74"/>
        <v/>
      </c>
      <c r="G1683" s="327">
        <v>1689</v>
      </c>
      <c r="H1683"/>
      <c r="I1683" s="400"/>
      <c r="J1683" s="400"/>
    </row>
    <row r="1684" spans="1:10" s="415" customFormat="1">
      <c r="A1684" s="420" t="e">
        <f>ROUND(#REF!,2)</f>
        <v>#REF!</v>
      </c>
      <c r="B1684" s="327" t="s">
        <v>130</v>
      </c>
      <c r="C1684" s="327" t="s">
        <v>7767</v>
      </c>
      <c r="D1684" s="327" t="s">
        <v>7161</v>
      </c>
      <c r="E1684" s="401" t="s">
        <v>1164</v>
      </c>
      <c r="F1684" s="400" t="str">
        <f t="shared" si="74"/>
        <v>0.00</v>
      </c>
      <c r="G1684" s="327">
        <v>1690</v>
      </c>
      <c r="H1684"/>
      <c r="I1684" s="400"/>
      <c r="J1684" s="400"/>
    </row>
    <row r="1685" spans="1:10" s="415" customFormat="1">
      <c r="A1685" s="420" t="e">
        <f>ROUND(#REF!,2)</f>
        <v>#REF!</v>
      </c>
      <c r="B1685" s="327" t="s">
        <v>130</v>
      </c>
      <c r="C1685" s="327" t="s">
        <v>7767</v>
      </c>
      <c r="D1685" s="327" t="s">
        <v>7162</v>
      </c>
      <c r="E1685" s="401" t="s">
        <v>1164</v>
      </c>
      <c r="F1685" s="400" t="str">
        <f t="shared" si="74"/>
        <v>0.00</v>
      </c>
      <c r="G1685" s="327">
        <v>1691</v>
      </c>
      <c r="H1685"/>
      <c r="I1685" s="400"/>
      <c r="J1685" s="400"/>
    </row>
    <row r="1686" spans="1:10" s="415" customFormat="1">
      <c r="A1686" s="420" t="e">
        <f>ROUND(#REF!,2)</f>
        <v>#REF!</v>
      </c>
      <c r="B1686" s="327" t="s">
        <v>130</v>
      </c>
      <c r="C1686" s="327" t="s">
        <v>7767</v>
      </c>
      <c r="D1686" s="327" t="s">
        <v>7163</v>
      </c>
      <c r="E1686" s="401" t="s">
        <v>1164</v>
      </c>
      <c r="F1686" s="400" t="str">
        <f t="shared" si="74"/>
        <v>0.00</v>
      </c>
      <c r="G1686" s="327">
        <v>1692</v>
      </c>
      <c r="H1686"/>
      <c r="I1686" s="400"/>
      <c r="J1686" s="400"/>
    </row>
    <row r="1687" spans="1:10" s="415" customFormat="1">
      <c r="A1687" s="327"/>
      <c r="B1687" s="327" t="s">
        <v>7057</v>
      </c>
      <c r="C1687" s="327" t="s">
        <v>7768</v>
      </c>
      <c r="D1687" s="327" t="s">
        <v>7059</v>
      </c>
      <c r="E1687" s="327"/>
      <c r="F1687" s="400" t="str">
        <f t="shared" si="74"/>
        <v/>
      </c>
      <c r="G1687" s="327">
        <v>1693</v>
      </c>
      <c r="H1687"/>
      <c r="I1687" s="400"/>
      <c r="J1687" s="400"/>
    </row>
    <row r="1688" spans="1:10" s="415" customFormat="1">
      <c r="A1688" s="327"/>
      <c r="B1688" s="327" t="s">
        <v>7057</v>
      </c>
      <c r="C1688" s="327" t="s">
        <v>7769</v>
      </c>
      <c r="D1688" s="327" t="s">
        <v>7059</v>
      </c>
      <c r="E1688" s="327"/>
      <c r="F1688" s="400" t="str">
        <f t="shared" si="74"/>
        <v/>
      </c>
      <c r="G1688" s="327">
        <v>1694</v>
      </c>
      <c r="H1688"/>
      <c r="I1688" s="400"/>
      <c r="J1688" s="400"/>
    </row>
    <row r="1689" spans="1:10" s="415" customFormat="1">
      <c r="A1689" s="327"/>
      <c r="B1689" s="327" t="s">
        <v>7057</v>
      </c>
      <c r="C1689" s="327" t="s">
        <v>7770</v>
      </c>
      <c r="D1689" s="327" t="s">
        <v>7059</v>
      </c>
      <c r="E1689" s="327"/>
      <c r="F1689" s="400" t="str">
        <f t="shared" si="74"/>
        <v/>
      </c>
      <c r="G1689" s="327">
        <v>1695</v>
      </c>
      <c r="H1689"/>
      <c r="I1689" s="400"/>
      <c r="J1689" s="400"/>
    </row>
    <row r="1690" spans="1:10" s="415" customFormat="1">
      <c r="A1690" s="327"/>
      <c r="B1690" s="327" t="s">
        <v>7057</v>
      </c>
      <c r="C1690" s="327" t="s">
        <v>7771</v>
      </c>
      <c r="D1690" s="327" t="s">
        <v>7059</v>
      </c>
      <c r="E1690" s="327"/>
      <c r="F1690" s="400" t="str">
        <f t="shared" si="74"/>
        <v/>
      </c>
      <c r="G1690" s="327">
        <v>1696</v>
      </c>
      <c r="H1690"/>
      <c r="I1690" s="400"/>
      <c r="J1690" s="400"/>
    </row>
    <row r="1691" spans="1:10" s="415" customFormat="1">
      <c r="A1691" s="420" t="e">
        <f>ROUND(#REF!,2)</f>
        <v>#REF!</v>
      </c>
      <c r="B1691" s="327" t="s">
        <v>130</v>
      </c>
      <c r="C1691" s="327" t="s">
        <v>7771</v>
      </c>
      <c r="D1691" s="327" t="s">
        <v>7161</v>
      </c>
      <c r="E1691" s="401" t="s">
        <v>1165</v>
      </c>
      <c r="F1691" s="400" t="str">
        <f t="shared" si="74"/>
        <v>0.00</v>
      </c>
      <c r="G1691" s="327">
        <v>1697</v>
      </c>
      <c r="H1691"/>
      <c r="I1691" s="400"/>
      <c r="J1691" s="400"/>
    </row>
    <row r="1692" spans="1:10" s="415" customFormat="1">
      <c r="A1692" s="420" t="e">
        <f>ROUND(#REF!,2)</f>
        <v>#REF!</v>
      </c>
      <c r="B1692" s="327" t="s">
        <v>130</v>
      </c>
      <c r="C1692" s="327" t="s">
        <v>7771</v>
      </c>
      <c r="D1692" s="327" t="s">
        <v>7162</v>
      </c>
      <c r="E1692" s="401" t="s">
        <v>1165</v>
      </c>
      <c r="F1692" s="400" t="str">
        <f t="shared" si="74"/>
        <v>0.00</v>
      </c>
      <c r="G1692" s="327">
        <v>1698</v>
      </c>
      <c r="H1692"/>
      <c r="I1692" s="400"/>
      <c r="J1692" s="400"/>
    </row>
    <row r="1693" spans="1:10" s="415" customFormat="1">
      <c r="A1693" s="420" t="e">
        <f>ROUND(#REF!,2)</f>
        <v>#REF!</v>
      </c>
      <c r="B1693" s="327" t="s">
        <v>130</v>
      </c>
      <c r="C1693" s="327" t="s">
        <v>7771</v>
      </c>
      <c r="D1693" s="327" t="s">
        <v>7163</v>
      </c>
      <c r="E1693" s="401" t="s">
        <v>1165</v>
      </c>
      <c r="F1693" s="400" t="str">
        <f t="shared" si="74"/>
        <v>0.00</v>
      </c>
      <c r="G1693" s="327">
        <v>1699</v>
      </c>
      <c r="H1693"/>
      <c r="I1693" s="400"/>
      <c r="J1693" s="400"/>
    </row>
    <row r="1694" spans="1:10" s="415" customFormat="1">
      <c r="A1694" s="327"/>
      <c r="B1694" s="327" t="s">
        <v>7057</v>
      </c>
      <c r="C1694" s="327" t="s">
        <v>7772</v>
      </c>
      <c r="D1694" s="327" t="s">
        <v>7059</v>
      </c>
      <c r="E1694" s="327"/>
      <c r="F1694" s="400" t="str">
        <f t="shared" si="74"/>
        <v/>
      </c>
      <c r="G1694" s="327">
        <v>1700</v>
      </c>
      <c r="H1694"/>
      <c r="I1694" s="400"/>
      <c r="J1694" s="400"/>
    </row>
    <row r="1695" spans="1:10" s="415" customFormat="1">
      <c r="A1695" s="327"/>
      <c r="B1695" s="327" t="s">
        <v>7057</v>
      </c>
      <c r="C1695" s="327" t="s">
        <v>7489</v>
      </c>
      <c r="D1695" s="327" t="s">
        <v>7059</v>
      </c>
      <c r="E1695" s="327"/>
      <c r="F1695" s="400" t="str">
        <f t="shared" si="74"/>
        <v/>
      </c>
      <c r="G1695" s="327">
        <v>1701</v>
      </c>
      <c r="H1695"/>
      <c r="I1695" s="400"/>
      <c r="J1695" s="400"/>
    </row>
    <row r="1696" spans="1:10" s="415" customFormat="1">
      <c r="A1696" s="327"/>
      <c r="B1696" s="327" t="s">
        <v>7057</v>
      </c>
      <c r="C1696" s="327" t="s">
        <v>7490</v>
      </c>
      <c r="D1696" s="327" t="s">
        <v>7059</v>
      </c>
      <c r="E1696" s="327"/>
      <c r="F1696" s="400" t="str">
        <f t="shared" si="74"/>
        <v/>
      </c>
      <c r="G1696" s="327">
        <v>1702</v>
      </c>
      <c r="H1696"/>
      <c r="I1696" s="400"/>
      <c r="J1696" s="400"/>
    </row>
    <row r="1697" spans="1:10" s="415" customFormat="1">
      <c r="A1697" s="420" t="e">
        <f>ROUND(#REF!,2)</f>
        <v>#REF!</v>
      </c>
      <c r="B1697" s="327" t="s">
        <v>130</v>
      </c>
      <c r="C1697" s="327" t="s">
        <v>7490</v>
      </c>
      <c r="D1697" s="327" t="s">
        <v>7161</v>
      </c>
      <c r="E1697" s="401" t="s">
        <v>1166</v>
      </c>
      <c r="F1697" s="400" t="str">
        <f t="shared" si="74"/>
        <v>0.00</v>
      </c>
      <c r="G1697" s="327">
        <v>1703</v>
      </c>
      <c r="H1697"/>
      <c r="I1697" s="400"/>
      <c r="J1697" s="400"/>
    </row>
    <row r="1698" spans="1:10" s="415" customFormat="1">
      <c r="A1698" s="420" t="e">
        <f>ROUND(#REF!,2)</f>
        <v>#REF!</v>
      </c>
      <c r="B1698" s="327" t="s">
        <v>130</v>
      </c>
      <c r="C1698" s="327" t="s">
        <v>7490</v>
      </c>
      <c r="D1698" s="327" t="s">
        <v>7162</v>
      </c>
      <c r="E1698" s="401" t="s">
        <v>1166</v>
      </c>
      <c r="F1698" s="400" t="str">
        <f t="shared" si="74"/>
        <v>0.00</v>
      </c>
      <c r="G1698" s="327">
        <v>1704</v>
      </c>
      <c r="H1698"/>
      <c r="I1698" s="400"/>
      <c r="J1698" s="400"/>
    </row>
    <row r="1699" spans="1:10" s="415" customFormat="1">
      <c r="A1699" s="420" t="e">
        <f>ROUND(#REF!,2)</f>
        <v>#REF!</v>
      </c>
      <c r="B1699" s="327" t="s">
        <v>130</v>
      </c>
      <c r="C1699" s="327" t="s">
        <v>7490</v>
      </c>
      <c r="D1699" s="327" t="s">
        <v>7163</v>
      </c>
      <c r="E1699" s="401" t="s">
        <v>1166</v>
      </c>
      <c r="F1699" s="400" t="str">
        <f t="shared" si="74"/>
        <v>0.00</v>
      </c>
      <c r="G1699" s="327">
        <v>1705</v>
      </c>
      <c r="H1699"/>
      <c r="I1699" s="400"/>
      <c r="J1699" s="400"/>
    </row>
    <row r="1700" spans="1:10" s="415" customFormat="1">
      <c r="A1700" s="327"/>
      <c r="B1700" s="327" t="s">
        <v>7057</v>
      </c>
      <c r="C1700" s="327" t="s">
        <v>7773</v>
      </c>
      <c r="D1700" s="327" t="s">
        <v>7059</v>
      </c>
      <c r="E1700" s="327"/>
      <c r="F1700" s="400" t="str">
        <f t="shared" si="74"/>
        <v/>
      </c>
      <c r="G1700" s="327">
        <v>1706</v>
      </c>
      <c r="H1700"/>
      <c r="I1700" s="400"/>
      <c r="J1700" s="400"/>
    </row>
    <row r="1701" spans="1:10" s="415" customFormat="1">
      <c r="A1701" s="420" t="e">
        <f>ROUND(#REF!,2)</f>
        <v>#REF!</v>
      </c>
      <c r="B1701" s="327" t="s">
        <v>130</v>
      </c>
      <c r="C1701" s="327" t="s">
        <v>7773</v>
      </c>
      <c r="D1701" s="327" t="s">
        <v>7161</v>
      </c>
      <c r="E1701" s="401" t="s">
        <v>1167</v>
      </c>
      <c r="F1701" s="400" t="str">
        <f t="shared" si="74"/>
        <v>0.00</v>
      </c>
      <c r="G1701" s="327">
        <v>1707</v>
      </c>
      <c r="H1701"/>
      <c r="I1701" s="400"/>
      <c r="J1701" s="400"/>
    </row>
    <row r="1702" spans="1:10" s="415" customFormat="1">
      <c r="A1702" s="420" t="e">
        <f>ROUND(#REF!,2)</f>
        <v>#REF!</v>
      </c>
      <c r="B1702" s="327" t="s">
        <v>130</v>
      </c>
      <c r="C1702" s="327" t="s">
        <v>7773</v>
      </c>
      <c r="D1702" s="327" t="s">
        <v>7162</v>
      </c>
      <c r="E1702" s="401" t="s">
        <v>1167</v>
      </c>
      <c r="F1702" s="400" t="str">
        <f t="shared" si="74"/>
        <v>0.00</v>
      </c>
      <c r="G1702" s="327">
        <v>1708</v>
      </c>
      <c r="H1702"/>
      <c r="I1702" s="400"/>
      <c r="J1702" s="400"/>
    </row>
    <row r="1703" spans="1:10" s="415" customFormat="1">
      <c r="A1703" s="420" t="e">
        <f>ROUND(#REF!,2)</f>
        <v>#REF!</v>
      </c>
      <c r="B1703" s="327" t="s">
        <v>130</v>
      </c>
      <c r="C1703" s="327" t="s">
        <v>7773</v>
      </c>
      <c r="D1703" s="327" t="s">
        <v>7163</v>
      </c>
      <c r="E1703" s="401" t="s">
        <v>1167</v>
      </c>
      <c r="F1703" s="400" t="str">
        <f t="shared" si="74"/>
        <v>0.00</v>
      </c>
      <c r="G1703" s="327">
        <v>1709</v>
      </c>
      <c r="H1703"/>
      <c r="I1703" s="400"/>
      <c r="J1703" s="400"/>
    </row>
    <row r="1704" spans="1:10" s="415" customFormat="1">
      <c r="A1704" s="327"/>
      <c r="B1704" s="327" t="s">
        <v>7057</v>
      </c>
      <c r="C1704" s="327" t="s">
        <v>7774</v>
      </c>
      <c r="D1704" s="327" t="s">
        <v>7059</v>
      </c>
      <c r="E1704" s="327"/>
      <c r="F1704" s="400" t="str">
        <f t="shared" si="74"/>
        <v/>
      </c>
      <c r="G1704" s="327">
        <v>1710</v>
      </c>
      <c r="H1704"/>
      <c r="I1704" s="400"/>
      <c r="J1704" s="400"/>
    </row>
    <row r="1705" spans="1:10" s="415" customFormat="1">
      <c r="A1705" s="327"/>
      <c r="B1705" s="327" t="s">
        <v>7057</v>
      </c>
      <c r="C1705" s="327" t="s">
        <v>7775</v>
      </c>
      <c r="D1705" s="327" t="s">
        <v>7059</v>
      </c>
      <c r="E1705" s="327"/>
      <c r="F1705" s="400" t="str">
        <f t="shared" si="74"/>
        <v/>
      </c>
      <c r="G1705" s="327">
        <v>1711</v>
      </c>
      <c r="H1705"/>
      <c r="I1705" s="400"/>
      <c r="J1705" s="400"/>
    </row>
    <row r="1706" spans="1:10" s="415" customFormat="1">
      <c r="A1706" s="420" t="e">
        <f>ROUND(#REF!,2)</f>
        <v>#REF!</v>
      </c>
      <c r="B1706" s="327" t="s">
        <v>130</v>
      </c>
      <c r="C1706" s="327" t="s">
        <v>7775</v>
      </c>
      <c r="D1706" s="327" t="s">
        <v>7161</v>
      </c>
      <c r="E1706" s="401" t="s">
        <v>7776</v>
      </c>
      <c r="F1706" s="400" t="str">
        <f t="shared" si="74"/>
        <v>0.00</v>
      </c>
      <c r="G1706" s="327">
        <v>1712</v>
      </c>
      <c r="H1706"/>
      <c r="I1706" s="400"/>
      <c r="J1706" s="400"/>
    </row>
    <row r="1707" spans="1:10" s="415" customFormat="1">
      <c r="A1707" s="420" t="e">
        <f>ROUND(#REF!,2)</f>
        <v>#REF!</v>
      </c>
      <c r="B1707" s="327" t="s">
        <v>130</v>
      </c>
      <c r="C1707" s="327" t="s">
        <v>7775</v>
      </c>
      <c r="D1707" s="327" t="s">
        <v>7162</v>
      </c>
      <c r="E1707" s="401" t="s">
        <v>7776</v>
      </c>
      <c r="F1707" s="400" t="str">
        <f t="shared" si="74"/>
        <v>0.00</v>
      </c>
      <c r="G1707" s="327">
        <v>1713</v>
      </c>
      <c r="H1707"/>
      <c r="I1707" s="400"/>
      <c r="J1707" s="400"/>
    </row>
    <row r="1708" spans="1:10" s="415" customFormat="1">
      <c r="A1708" s="420" t="e">
        <f>ROUND(#REF!,2)</f>
        <v>#REF!</v>
      </c>
      <c r="B1708" s="327" t="s">
        <v>130</v>
      </c>
      <c r="C1708" s="327" t="s">
        <v>7775</v>
      </c>
      <c r="D1708" s="327" t="s">
        <v>7163</v>
      </c>
      <c r="E1708" s="401" t="s">
        <v>7776</v>
      </c>
      <c r="F1708" s="400" t="str">
        <f t="shared" si="74"/>
        <v>0.00</v>
      </c>
      <c r="G1708" s="327">
        <v>1714</v>
      </c>
      <c r="H1708"/>
      <c r="I1708" s="400"/>
      <c r="J1708" s="400"/>
    </row>
    <row r="1709" spans="1:10" s="415" customFormat="1">
      <c r="A1709" s="327"/>
      <c r="B1709" s="327" t="s">
        <v>7057</v>
      </c>
      <c r="C1709" s="327" t="s">
        <v>7777</v>
      </c>
      <c r="D1709" s="327" t="s">
        <v>7059</v>
      </c>
      <c r="E1709" s="327"/>
      <c r="F1709" s="400" t="str">
        <f t="shared" si="74"/>
        <v/>
      </c>
      <c r="G1709" s="327">
        <v>1715</v>
      </c>
      <c r="H1709"/>
      <c r="I1709" s="400"/>
      <c r="J1709" s="400"/>
    </row>
    <row r="1710" spans="1:10" s="415" customFormat="1">
      <c r="A1710" s="327"/>
      <c r="B1710" s="327" t="s">
        <v>7057</v>
      </c>
      <c r="C1710" s="327" t="s">
        <v>7778</v>
      </c>
      <c r="D1710" s="327" t="s">
        <v>7059</v>
      </c>
      <c r="E1710" s="327"/>
      <c r="F1710" s="400" t="str">
        <f t="shared" si="74"/>
        <v/>
      </c>
      <c r="G1710" s="327">
        <v>1716</v>
      </c>
      <c r="H1710"/>
      <c r="I1710" s="400"/>
      <c r="J1710" s="400"/>
    </row>
    <row r="1711" spans="1:10" s="415" customFormat="1">
      <c r="A1711" s="420" t="e">
        <f>ROUND(#REF!,2)</f>
        <v>#REF!</v>
      </c>
      <c r="B1711" s="327" t="s">
        <v>130</v>
      </c>
      <c r="C1711" s="327" t="s">
        <v>7778</v>
      </c>
      <c r="D1711" s="327" t="s">
        <v>7161</v>
      </c>
      <c r="E1711" s="401" t="s">
        <v>7779</v>
      </c>
      <c r="F1711" s="400" t="str">
        <f t="shared" si="74"/>
        <v>0.00</v>
      </c>
      <c r="G1711" s="327">
        <v>1717</v>
      </c>
      <c r="H1711"/>
      <c r="I1711" s="400"/>
      <c r="J1711" s="400"/>
    </row>
    <row r="1712" spans="1:10" s="415" customFormat="1">
      <c r="A1712" s="420" t="e">
        <f>ROUND(#REF!,2)</f>
        <v>#REF!</v>
      </c>
      <c r="B1712" s="327" t="s">
        <v>130</v>
      </c>
      <c r="C1712" s="327" t="s">
        <v>7778</v>
      </c>
      <c r="D1712" s="327" t="s">
        <v>7162</v>
      </c>
      <c r="E1712" s="401" t="s">
        <v>7779</v>
      </c>
      <c r="F1712" s="400" t="str">
        <f t="shared" si="74"/>
        <v>0.00</v>
      </c>
      <c r="G1712" s="327">
        <v>1718</v>
      </c>
      <c r="H1712"/>
      <c r="I1712" s="400"/>
      <c r="J1712" s="400"/>
    </row>
    <row r="1713" spans="1:10" s="415" customFormat="1">
      <c r="A1713" s="420" t="e">
        <f>ROUND(#REF!,2)</f>
        <v>#REF!</v>
      </c>
      <c r="B1713" s="327" t="s">
        <v>130</v>
      </c>
      <c r="C1713" s="327" t="s">
        <v>7778</v>
      </c>
      <c r="D1713" s="327" t="s">
        <v>7163</v>
      </c>
      <c r="E1713" s="401" t="s">
        <v>7779</v>
      </c>
      <c r="F1713" s="400" t="str">
        <f t="shared" si="74"/>
        <v>0.00</v>
      </c>
      <c r="G1713" s="327">
        <v>1719</v>
      </c>
      <c r="H1713"/>
      <c r="I1713" s="400"/>
      <c r="J1713" s="400"/>
    </row>
    <row r="1714" spans="1:10" s="415" customFormat="1">
      <c r="A1714" s="327"/>
      <c r="B1714" s="327" t="s">
        <v>7057</v>
      </c>
      <c r="C1714" s="327" t="s">
        <v>7780</v>
      </c>
      <c r="D1714" s="327" t="s">
        <v>7059</v>
      </c>
      <c r="E1714" s="327"/>
      <c r="F1714" s="400" t="str">
        <f t="shared" si="74"/>
        <v/>
      </c>
      <c r="G1714" s="327">
        <v>1720</v>
      </c>
      <c r="H1714"/>
      <c r="I1714" s="400"/>
      <c r="J1714" s="400"/>
    </row>
    <row r="1715" spans="1:10" s="415" customFormat="1">
      <c r="A1715" s="420" t="e">
        <f>ROUND(#REF!,2)</f>
        <v>#REF!</v>
      </c>
      <c r="B1715" s="327" t="s">
        <v>130</v>
      </c>
      <c r="C1715" s="327" t="s">
        <v>7780</v>
      </c>
      <c r="D1715" s="327" t="s">
        <v>7161</v>
      </c>
      <c r="E1715" s="401" t="s">
        <v>523</v>
      </c>
      <c r="F1715" s="400" t="str">
        <f t="shared" si="74"/>
        <v>0.00</v>
      </c>
      <c r="G1715" s="327">
        <v>1721</v>
      </c>
      <c r="H1715"/>
      <c r="I1715" s="400"/>
      <c r="J1715" s="400"/>
    </row>
    <row r="1716" spans="1:10" s="415" customFormat="1">
      <c r="A1716" s="420" t="e">
        <f>ROUND(#REF!,2)</f>
        <v>#REF!</v>
      </c>
      <c r="B1716" s="327" t="s">
        <v>130</v>
      </c>
      <c r="C1716" s="327" t="s">
        <v>7780</v>
      </c>
      <c r="D1716" s="327" t="s">
        <v>7162</v>
      </c>
      <c r="E1716" s="401" t="s">
        <v>523</v>
      </c>
      <c r="F1716" s="400" t="str">
        <f t="shared" si="74"/>
        <v>0.00</v>
      </c>
      <c r="G1716" s="327">
        <v>1722</v>
      </c>
      <c r="H1716"/>
      <c r="I1716" s="400"/>
      <c r="J1716" s="400"/>
    </row>
    <row r="1717" spans="1:10" s="415" customFormat="1">
      <c r="A1717" s="420" t="e">
        <f>ROUND(#REF!,2)</f>
        <v>#REF!</v>
      </c>
      <c r="B1717" s="327" t="s">
        <v>130</v>
      </c>
      <c r="C1717" s="327" t="s">
        <v>7780</v>
      </c>
      <c r="D1717" s="327" t="s">
        <v>7163</v>
      </c>
      <c r="E1717" s="401" t="s">
        <v>523</v>
      </c>
      <c r="F1717" s="400" t="str">
        <f t="shared" si="74"/>
        <v>0.00</v>
      </c>
      <c r="G1717" s="327">
        <v>1723</v>
      </c>
      <c r="H1717"/>
      <c r="I1717" s="400"/>
      <c r="J1717" s="400"/>
    </row>
    <row r="1718" spans="1:10" s="415" customFormat="1">
      <c r="A1718" s="327"/>
      <c r="B1718" s="327" t="s">
        <v>7057</v>
      </c>
      <c r="C1718" s="327" t="s">
        <v>7781</v>
      </c>
      <c r="D1718" s="327" t="s">
        <v>7059</v>
      </c>
      <c r="E1718" s="327"/>
      <c r="F1718" s="400" t="str">
        <f t="shared" si="74"/>
        <v/>
      </c>
      <c r="G1718" s="327">
        <v>1724</v>
      </c>
      <c r="H1718"/>
      <c r="I1718" s="400"/>
      <c r="J1718" s="400"/>
    </row>
    <row r="1719" spans="1:10" s="415" customFormat="1">
      <c r="A1719" s="327"/>
      <c r="B1719" s="327" t="s">
        <v>7057</v>
      </c>
      <c r="C1719" s="327" t="s">
        <v>7782</v>
      </c>
      <c r="D1719" s="327" t="s">
        <v>7059</v>
      </c>
      <c r="E1719" s="327"/>
      <c r="F1719" s="400" t="str">
        <f t="shared" si="74"/>
        <v/>
      </c>
      <c r="G1719" s="327">
        <v>1725</v>
      </c>
      <c r="H1719"/>
      <c r="I1719" s="400"/>
      <c r="J1719" s="400"/>
    </row>
    <row r="1720" spans="1:10" s="415" customFormat="1">
      <c r="A1720" s="420" t="e">
        <f>ROUND(#REF!,2)</f>
        <v>#REF!</v>
      </c>
      <c r="B1720" s="327" t="s">
        <v>130</v>
      </c>
      <c r="C1720" s="327" t="s">
        <v>7782</v>
      </c>
      <c r="D1720" s="327" t="s">
        <v>7161</v>
      </c>
      <c r="E1720" s="401" t="s">
        <v>251</v>
      </c>
      <c r="F1720" s="400" t="str">
        <f t="shared" si="74"/>
        <v>0.00</v>
      </c>
      <c r="G1720" s="327">
        <v>1726</v>
      </c>
      <c r="H1720"/>
      <c r="I1720" s="400"/>
      <c r="J1720" s="400"/>
    </row>
    <row r="1721" spans="1:10" s="415" customFormat="1">
      <c r="A1721" s="420" t="e">
        <f>ROUND(#REF!,2)</f>
        <v>#REF!</v>
      </c>
      <c r="B1721" s="327" t="s">
        <v>130</v>
      </c>
      <c r="C1721" s="327" t="s">
        <v>7782</v>
      </c>
      <c r="D1721" s="327" t="s">
        <v>7162</v>
      </c>
      <c r="E1721" s="401" t="s">
        <v>251</v>
      </c>
      <c r="F1721" s="400" t="str">
        <f t="shared" si="74"/>
        <v>0.00</v>
      </c>
      <c r="G1721" s="327">
        <v>1727</v>
      </c>
      <c r="H1721"/>
      <c r="I1721" s="400"/>
      <c r="J1721" s="400"/>
    </row>
    <row r="1722" spans="1:10" s="415" customFormat="1">
      <c r="A1722" s="420" t="e">
        <f>ROUND(#REF!,2)</f>
        <v>#REF!</v>
      </c>
      <c r="B1722" s="327" t="s">
        <v>130</v>
      </c>
      <c r="C1722" s="327" t="s">
        <v>7782</v>
      </c>
      <c r="D1722" s="327" t="s">
        <v>7163</v>
      </c>
      <c r="E1722" s="401" t="s">
        <v>251</v>
      </c>
      <c r="F1722" s="400" t="str">
        <f t="shared" si="74"/>
        <v>0.00</v>
      </c>
      <c r="G1722" s="327">
        <v>1728</v>
      </c>
      <c r="H1722"/>
      <c r="I1722" s="400"/>
      <c r="J1722" s="400"/>
    </row>
    <row r="1723" spans="1:10" s="415" customFormat="1">
      <c r="A1723" s="327"/>
      <c r="B1723" s="327" t="s">
        <v>7057</v>
      </c>
      <c r="C1723" s="327" t="s">
        <v>7783</v>
      </c>
      <c r="D1723" s="327" t="s">
        <v>7059</v>
      </c>
      <c r="E1723" s="327"/>
      <c r="F1723" s="400" t="str">
        <f t="shared" si="74"/>
        <v/>
      </c>
      <c r="G1723" s="327">
        <v>1729</v>
      </c>
      <c r="H1723"/>
      <c r="I1723" s="400"/>
      <c r="J1723" s="400"/>
    </row>
    <row r="1724" spans="1:10" s="415" customFormat="1">
      <c r="A1724" s="420" t="e">
        <f>ROUND(#REF!,2)</f>
        <v>#REF!</v>
      </c>
      <c r="B1724" s="327" t="s">
        <v>130</v>
      </c>
      <c r="C1724" s="327" t="s">
        <v>7783</v>
      </c>
      <c r="D1724" s="327" t="s">
        <v>7161</v>
      </c>
      <c r="E1724" s="401" t="s">
        <v>528</v>
      </c>
      <c r="F1724" s="400" t="str">
        <f t="shared" si="74"/>
        <v>0.00</v>
      </c>
      <c r="G1724" s="327">
        <v>1730</v>
      </c>
      <c r="H1724"/>
      <c r="I1724" s="400"/>
      <c r="J1724" s="400"/>
    </row>
    <row r="1725" spans="1:10" s="415" customFormat="1">
      <c r="A1725" s="420" t="e">
        <f>ROUND(#REF!,2)</f>
        <v>#REF!</v>
      </c>
      <c r="B1725" s="327" t="s">
        <v>130</v>
      </c>
      <c r="C1725" s="327" t="s">
        <v>7783</v>
      </c>
      <c r="D1725" s="327" t="s">
        <v>7162</v>
      </c>
      <c r="E1725" s="401" t="s">
        <v>528</v>
      </c>
      <c r="F1725" s="400" t="str">
        <f t="shared" si="74"/>
        <v>0.00</v>
      </c>
      <c r="G1725" s="327">
        <v>1731</v>
      </c>
      <c r="H1725"/>
      <c r="I1725" s="400"/>
      <c r="J1725" s="400"/>
    </row>
    <row r="1726" spans="1:10" s="415" customFormat="1">
      <c r="A1726" s="420" t="e">
        <f>ROUND(#REF!,2)</f>
        <v>#REF!</v>
      </c>
      <c r="B1726" s="327" t="s">
        <v>130</v>
      </c>
      <c r="C1726" s="327" t="s">
        <v>7783</v>
      </c>
      <c r="D1726" s="327" t="s">
        <v>7163</v>
      </c>
      <c r="E1726" s="401" t="s">
        <v>528</v>
      </c>
      <c r="F1726" s="400" t="str">
        <f t="shared" si="74"/>
        <v>0.00</v>
      </c>
      <c r="G1726" s="327">
        <v>1732</v>
      </c>
      <c r="H1726"/>
      <c r="I1726" s="400"/>
      <c r="J1726" s="400"/>
    </row>
    <row r="1727" spans="1:10" s="415" customFormat="1">
      <c r="A1727" s="327"/>
      <c r="B1727" s="327" t="s">
        <v>7057</v>
      </c>
      <c r="C1727" s="327" t="s">
        <v>7784</v>
      </c>
      <c r="D1727" s="327" t="s">
        <v>7059</v>
      </c>
      <c r="E1727" s="327"/>
      <c r="F1727" s="400" t="str">
        <f t="shared" si="74"/>
        <v/>
      </c>
      <c r="G1727" s="327">
        <v>1733</v>
      </c>
      <c r="H1727"/>
      <c r="I1727" s="400"/>
      <c r="J1727" s="400"/>
    </row>
    <row r="1728" spans="1:10" s="415" customFormat="1">
      <c r="A1728" s="327"/>
      <c r="B1728" s="327" t="s">
        <v>7057</v>
      </c>
      <c r="C1728" s="327" t="s">
        <v>7785</v>
      </c>
      <c r="D1728" s="327" t="s">
        <v>7059</v>
      </c>
      <c r="E1728" s="327"/>
      <c r="F1728" s="400" t="str">
        <f t="shared" ref="F1728:F1791" si="75">IFERROR(IF(B1728="Parent","",IF(B1728="Data",TEXT(A1728,"rrrr-mm-dd"),IF(B1728="kwota",IFERROR(REPLACE(A1728,SEARCH(",",A1728),1,"."),A1728),IF(A1728="","",IF(A1728="",IF(AND(B1728="Kwota",E1728&lt;&gt;0),A1728,""),A1728))))),"0.00")</f>
        <v/>
      </c>
      <c r="G1728" s="327">
        <v>1734</v>
      </c>
      <c r="H1728"/>
      <c r="I1728" s="400"/>
      <c r="J1728" s="400"/>
    </row>
    <row r="1729" spans="1:10" s="415" customFormat="1">
      <c r="A1729" s="420" t="e">
        <f>ROUND(#REF!,2)</f>
        <v>#REF!</v>
      </c>
      <c r="B1729" s="327" t="s">
        <v>130</v>
      </c>
      <c r="C1729" s="327" t="s">
        <v>7785</v>
      </c>
      <c r="D1729" s="327" t="s">
        <v>7161</v>
      </c>
      <c r="E1729" s="401" t="s">
        <v>529</v>
      </c>
      <c r="F1729" s="400" t="str">
        <f t="shared" si="75"/>
        <v>0.00</v>
      </c>
      <c r="G1729" s="327">
        <v>1735</v>
      </c>
      <c r="H1729"/>
      <c r="I1729" s="400"/>
      <c r="J1729" s="400"/>
    </row>
    <row r="1730" spans="1:10" s="415" customFormat="1">
      <c r="A1730" s="420" t="e">
        <f>ROUND(#REF!,2)</f>
        <v>#REF!</v>
      </c>
      <c r="B1730" s="327" t="s">
        <v>130</v>
      </c>
      <c r="C1730" s="327" t="s">
        <v>7785</v>
      </c>
      <c r="D1730" s="327" t="s">
        <v>7162</v>
      </c>
      <c r="E1730" s="401" t="s">
        <v>529</v>
      </c>
      <c r="F1730" s="400" t="str">
        <f t="shared" si="75"/>
        <v>0.00</v>
      </c>
      <c r="G1730" s="327">
        <v>1736</v>
      </c>
      <c r="H1730"/>
      <c r="I1730" s="400"/>
      <c r="J1730" s="400"/>
    </row>
    <row r="1731" spans="1:10" s="415" customFormat="1">
      <c r="A1731" s="420" t="e">
        <f>ROUND(#REF!,2)</f>
        <v>#REF!</v>
      </c>
      <c r="B1731" s="327" t="s">
        <v>130</v>
      </c>
      <c r="C1731" s="327" t="s">
        <v>7785</v>
      </c>
      <c r="D1731" s="327" t="s">
        <v>7163</v>
      </c>
      <c r="E1731" s="401" t="s">
        <v>529</v>
      </c>
      <c r="F1731" s="400" t="str">
        <f t="shared" si="75"/>
        <v>0.00</v>
      </c>
      <c r="G1731" s="327">
        <v>1737</v>
      </c>
      <c r="H1731"/>
      <c r="I1731" s="400"/>
      <c r="J1731" s="400"/>
    </row>
    <row r="1732" spans="1:10" s="415" customFormat="1">
      <c r="A1732" s="327"/>
      <c r="B1732" s="327" t="s">
        <v>7057</v>
      </c>
      <c r="C1732" s="327" t="s">
        <v>7786</v>
      </c>
      <c r="D1732" s="327" t="s">
        <v>7059</v>
      </c>
      <c r="E1732" s="327"/>
      <c r="F1732" s="400" t="str">
        <f t="shared" si="75"/>
        <v/>
      </c>
      <c r="G1732" s="327">
        <v>1738</v>
      </c>
      <c r="H1732"/>
      <c r="I1732" s="400"/>
      <c r="J1732" s="400"/>
    </row>
    <row r="1733" spans="1:10" s="415" customFormat="1">
      <c r="A1733" s="327"/>
      <c r="B1733" s="327" t="s">
        <v>7057</v>
      </c>
      <c r="C1733" s="327" t="s">
        <v>7787</v>
      </c>
      <c r="D1733" s="327" t="s">
        <v>7059</v>
      </c>
      <c r="E1733" s="327"/>
      <c r="F1733" s="400" t="str">
        <f t="shared" si="75"/>
        <v/>
      </c>
      <c r="G1733" s="327">
        <v>1739</v>
      </c>
      <c r="H1733"/>
      <c r="I1733" s="400"/>
      <c r="J1733" s="400"/>
    </row>
    <row r="1734" spans="1:10" s="415" customFormat="1">
      <c r="A1734" s="327"/>
      <c r="B1734" s="327" t="s">
        <v>7057</v>
      </c>
      <c r="C1734" s="327" t="s">
        <v>7788</v>
      </c>
      <c r="D1734" s="327" t="s">
        <v>7059</v>
      </c>
      <c r="E1734" s="327"/>
      <c r="F1734" s="400" t="str">
        <f t="shared" si="75"/>
        <v/>
      </c>
      <c r="G1734" s="327">
        <v>1740</v>
      </c>
      <c r="H1734"/>
      <c r="I1734" s="400"/>
      <c r="J1734" s="400"/>
    </row>
    <row r="1735" spans="1:10" s="415" customFormat="1">
      <c r="A1735" s="327"/>
      <c r="B1735" s="327" t="s">
        <v>7057</v>
      </c>
      <c r="C1735" s="327" t="s">
        <v>7789</v>
      </c>
      <c r="D1735" s="327" t="s">
        <v>7059</v>
      </c>
      <c r="E1735" s="327"/>
      <c r="F1735" s="400" t="str">
        <f t="shared" si="75"/>
        <v/>
      </c>
      <c r="G1735" s="327">
        <v>1741</v>
      </c>
      <c r="H1735"/>
      <c r="I1735" s="400"/>
      <c r="J1735" s="400"/>
    </row>
    <row r="1736" spans="1:10" s="415" customFormat="1">
      <c r="A1736" s="420" t="e">
        <f>ROUND(#REF!,2)</f>
        <v>#REF!</v>
      </c>
      <c r="B1736" s="327" t="s">
        <v>130</v>
      </c>
      <c r="C1736" s="327" t="s">
        <v>7789</v>
      </c>
      <c r="D1736" s="327" t="s">
        <v>7161</v>
      </c>
      <c r="E1736" s="401" t="s">
        <v>530</v>
      </c>
      <c r="F1736" s="400" t="str">
        <f t="shared" si="75"/>
        <v>0.00</v>
      </c>
      <c r="G1736" s="327">
        <v>1742</v>
      </c>
      <c r="H1736"/>
      <c r="I1736" s="400"/>
      <c r="J1736" s="400"/>
    </row>
    <row r="1737" spans="1:10" s="415" customFormat="1">
      <c r="A1737" s="420" t="e">
        <f>ROUND(#REF!,2)</f>
        <v>#REF!</v>
      </c>
      <c r="B1737" s="327" t="s">
        <v>130</v>
      </c>
      <c r="C1737" s="327" t="s">
        <v>7789</v>
      </c>
      <c r="D1737" s="327" t="s">
        <v>7162</v>
      </c>
      <c r="E1737" s="401" t="s">
        <v>530</v>
      </c>
      <c r="F1737" s="400" t="str">
        <f t="shared" si="75"/>
        <v>0.00</v>
      </c>
      <c r="G1737" s="327">
        <v>1743</v>
      </c>
      <c r="H1737"/>
      <c r="I1737" s="400"/>
      <c r="J1737" s="400"/>
    </row>
    <row r="1738" spans="1:10" s="415" customFormat="1">
      <c r="A1738" s="420" t="e">
        <f>ROUND(#REF!,2)</f>
        <v>#REF!</v>
      </c>
      <c r="B1738" s="327" t="s">
        <v>130</v>
      </c>
      <c r="C1738" s="327" t="s">
        <v>7789</v>
      </c>
      <c r="D1738" s="327" t="s">
        <v>7163</v>
      </c>
      <c r="E1738" s="401" t="s">
        <v>530</v>
      </c>
      <c r="F1738" s="400" t="str">
        <f t="shared" si="75"/>
        <v>0.00</v>
      </c>
      <c r="G1738" s="327">
        <v>1744</v>
      </c>
      <c r="H1738"/>
      <c r="I1738" s="400"/>
      <c r="J1738" s="400"/>
    </row>
    <row r="1739" spans="1:10" s="415" customFormat="1">
      <c r="A1739" s="327"/>
      <c r="B1739" s="327" t="s">
        <v>7057</v>
      </c>
      <c r="C1739" s="327" t="s">
        <v>7790</v>
      </c>
      <c r="D1739" s="327" t="s">
        <v>7059</v>
      </c>
      <c r="E1739" s="327"/>
      <c r="F1739" s="400" t="str">
        <f t="shared" si="75"/>
        <v/>
      </c>
      <c r="G1739" s="327">
        <v>1745</v>
      </c>
      <c r="H1739"/>
      <c r="I1739" s="400"/>
      <c r="J1739" s="400"/>
    </row>
    <row r="1740" spans="1:10" s="415" customFormat="1">
      <c r="A1740" s="327"/>
      <c r="B1740" s="327" t="s">
        <v>7057</v>
      </c>
      <c r="C1740" s="327" t="s">
        <v>7491</v>
      </c>
      <c r="D1740" s="327" t="s">
        <v>7059</v>
      </c>
      <c r="E1740" s="327"/>
      <c r="F1740" s="400" t="str">
        <f t="shared" si="75"/>
        <v/>
      </c>
      <c r="G1740" s="327">
        <v>1746</v>
      </c>
      <c r="H1740"/>
      <c r="I1740" s="400"/>
      <c r="J1740" s="400"/>
    </row>
    <row r="1741" spans="1:10" s="415" customFormat="1">
      <c r="A1741" s="327"/>
      <c r="B1741" s="327" t="s">
        <v>7057</v>
      </c>
      <c r="C1741" s="327" t="s">
        <v>7492</v>
      </c>
      <c r="D1741" s="327" t="s">
        <v>7059</v>
      </c>
      <c r="E1741" s="327"/>
      <c r="F1741" s="400" t="str">
        <f t="shared" si="75"/>
        <v/>
      </c>
      <c r="G1741" s="327">
        <v>1747</v>
      </c>
      <c r="H1741"/>
      <c r="I1741" s="400"/>
      <c r="J1741" s="400"/>
    </row>
    <row r="1742" spans="1:10" s="415" customFormat="1">
      <c r="A1742" s="420" t="e">
        <f>ROUND(#REF!,2)</f>
        <v>#REF!</v>
      </c>
      <c r="B1742" s="327" t="s">
        <v>130</v>
      </c>
      <c r="C1742" s="327" t="s">
        <v>7492</v>
      </c>
      <c r="D1742" s="327" t="s">
        <v>7161</v>
      </c>
      <c r="E1742" s="401" t="s">
        <v>1149</v>
      </c>
      <c r="F1742" s="400" t="str">
        <f t="shared" si="75"/>
        <v>0.00</v>
      </c>
      <c r="G1742" s="327">
        <v>1748</v>
      </c>
      <c r="H1742"/>
      <c r="I1742" s="400"/>
      <c r="J1742" s="400"/>
    </row>
    <row r="1743" spans="1:10" s="415" customFormat="1">
      <c r="A1743" s="420" t="e">
        <f>ROUND(#REF!,2)</f>
        <v>#REF!</v>
      </c>
      <c r="B1743" s="327" t="s">
        <v>130</v>
      </c>
      <c r="C1743" s="327" t="s">
        <v>7492</v>
      </c>
      <c r="D1743" s="327" t="s">
        <v>7162</v>
      </c>
      <c r="E1743" s="401" t="s">
        <v>1149</v>
      </c>
      <c r="F1743" s="400" t="str">
        <f t="shared" si="75"/>
        <v>0.00</v>
      </c>
      <c r="G1743" s="327">
        <v>1749</v>
      </c>
      <c r="H1743"/>
      <c r="I1743" s="400"/>
      <c r="J1743" s="400"/>
    </row>
    <row r="1744" spans="1:10" s="415" customFormat="1">
      <c r="A1744" s="420" t="e">
        <f>ROUND(#REF!,2)</f>
        <v>#REF!</v>
      </c>
      <c r="B1744" s="327" t="s">
        <v>130</v>
      </c>
      <c r="C1744" s="327" t="s">
        <v>7492</v>
      </c>
      <c r="D1744" s="327" t="s">
        <v>7163</v>
      </c>
      <c r="E1744" s="401" t="s">
        <v>1149</v>
      </c>
      <c r="F1744" s="400" t="str">
        <f t="shared" si="75"/>
        <v>0.00</v>
      </c>
      <c r="G1744" s="327">
        <v>1750</v>
      </c>
      <c r="H1744"/>
      <c r="I1744" s="400"/>
      <c r="J1744" s="400"/>
    </row>
    <row r="1745" spans="1:10" s="415" customFormat="1">
      <c r="A1745" s="417"/>
      <c r="B1745" s="327" t="s">
        <v>7057</v>
      </c>
      <c r="C1745" s="327" t="s">
        <v>7493</v>
      </c>
      <c r="D1745" s="327" t="s">
        <v>7059</v>
      </c>
      <c r="E1745" s="327"/>
      <c r="F1745" s="400" t="str">
        <f t="shared" si="75"/>
        <v/>
      </c>
      <c r="G1745" s="327">
        <v>1751</v>
      </c>
      <c r="H1745"/>
      <c r="I1745" s="400"/>
      <c r="J1745" s="400"/>
    </row>
    <row r="1746" spans="1:10" s="415" customFormat="1">
      <c r="A1746" s="327"/>
      <c r="B1746" s="327" t="s">
        <v>7057</v>
      </c>
      <c r="C1746" s="327" t="s">
        <v>7510</v>
      </c>
      <c r="D1746" s="327" t="s">
        <v>7059</v>
      </c>
      <c r="E1746" s="327"/>
      <c r="F1746" s="400" t="str">
        <f t="shared" si="75"/>
        <v/>
      </c>
      <c r="G1746" s="327">
        <v>1752</v>
      </c>
      <c r="H1746"/>
      <c r="I1746" s="400"/>
      <c r="J1746" s="400"/>
    </row>
    <row r="1747" spans="1:10" s="415" customFormat="1">
      <c r="A1747" s="327"/>
      <c r="B1747" s="327" t="s">
        <v>7057</v>
      </c>
      <c r="C1747" s="327" t="s">
        <v>7511</v>
      </c>
      <c r="D1747" s="327" t="s">
        <v>7059</v>
      </c>
      <c r="E1747" s="327"/>
      <c r="F1747" s="400" t="str">
        <f t="shared" si="75"/>
        <v/>
      </c>
      <c r="G1747" s="327">
        <v>1753</v>
      </c>
      <c r="H1747"/>
      <c r="I1747" s="400"/>
      <c r="J1747" s="400"/>
    </row>
    <row r="1748" spans="1:10" s="415" customFormat="1">
      <c r="A1748" s="327"/>
      <c r="B1748" s="327" t="s">
        <v>7057</v>
      </c>
      <c r="C1748" s="327" t="s">
        <v>7791</v>
      </c>
      <c r="D1748" s="327" t="s">
        <v>7059</v>
      </c>
      <c r="E1748" s="327"/>
      <c r="F1748" s="400" t="str">
        <f t="shared" si="75"/>
        <v/>
      </c>
      <c r="G1748" s="327">
        <v>1754</v>
      </c>
      <c r="H1748"/>
      <c r="I1748" s="400"/>
      <c r="J1748" s="400"/>
    </row>
    <row r="1749" spans="1:10" s="415" customFormat="1">
      <c r="A1749" s="420" t="e">
        <f>ROUND(#REF!,2)</f>
        <v>#REF!</v>
      </c>
      <c r="B1749" s="327" t="s">
        <v>130</v>
      </c>
      <c r="C1749" s="327" t="s">
        <v>7791</v>
      </c>
      <c r="D1749" s="327" t="s">
        <v>7161</v>
      </c>
      <c r="E1749" s="401" t="s">
        <v>119</v>
      </c>
      <c r="F1749" s="400" t="str">
        <f t="shared" si="75"/>
        <v>0.00</v>
      </c>
      <c r="G1749" s="327">
        <v>1755</v>
      </c>
      <c r="H1749"/>
      <c r="I1749" s="400"/>
      <c r="J1749" s="400"/>
    </row>
    <row r="1750" spans="1:10" s="415" customFormat="1">
      <c r="A1750" s="420" t="e">
        <f>ROUND(#REF!,2)</f>
        <v>#REF!</v>
      </c>
      <c r="B1750" s="327" t="s">
        <v>130</v>
      </c>
      <c r="C1750" s="327" t="s">
        <v>7791</v>
      </c>
      <c r="D1750" s="327" t="s">
        <v>7162</v>
      </c>
      <c r="E1750" s="401" t="s">
        <v>119</v>
      </c>
      <c r="F1750" s="400" t="str">
        <f t="shared" si="75"/>
        <v>0.00</v>
      </c>
      <c r="G1750" s="327">
        <v>1756</v>
      </c>
      <c r="H1750"/>
      <c r="I1750" s="400"/>
      <c r="J1750" s="400"/>
    </row>
    <row r="1751" spans="1:10" s="415" customFormat="1">
      <c r="A1751" s="420" t="e">
        <f>ROUND(#REF!,2)</f>
        <v>#REF!</v>
      </c>
      <c r="B1751" s="327" t="s">
        <v>130</v>
      </c>
      <c r="C1751" s="327" t="s">
        <v>7791</v>
      </c>
      <c r="D1751" s="327" t="s">
        <v>7163</v>
      </c>
      <c r="E1751" s="401" t="s">
        <v>119</v>
      </c>
      <c r="F1751" s="400" t="str">
        <f t="shared" si="75"/>
        <v>0.00</v>
      </c>
      <c r="G1751" s="327">
        <v>1757</v>
      </c>
      <c r="H1751"/>
      <c r="I1751" s="400"/>
      <c r="J1751" s="400"/>
    </row>
    <row r="1752" spans="1:10" s="415" customFormat="1">
      <c r="A1752" s="327"/>
      <c r="B1752" s="327" t="s">
        <v>7057</v>
      </c>
      <c r="C1752" s="327" t="s">
        <v>7792</v>
      </c>
      <c r="D1752" s="327" t="s">
        <v>7059</v>
      </c>
      <c r="E1752" s="327"/>
      <c r="F1752" s="400" t="str">
        <f t="shared" si="75"/>
        <v/>
      </c>
      <c r="G1752" s="327">
        <v>1758</v>
      </c>
      <c r="H1752"/>
      <c r="I1752" s="400"/>
      <c r="J1752" s="400"/>
    </row>
    <row r="1753" spans="1:10" s="415" customFormat="1">
      <c r="A1753" s="420" t="e">
        <f>ROUND(#REF!,2)</f>
        <v>#REF!</v>
      </c>
      <c r="B1753" s="327" t="s">
        <v>130</v>
      </c>
      <c r="C1753" s="327" t="s">
        <v>7792</v>
      </c>
      <c r="D1753" s="327" t="s">
        <v>7161</v>
      </c>
      <c r="E1753" s="401" t="s">
        <v>7793</v>
      </c>
      <c r="F1753" s="400" t="str">
        <f t="shared" si="75"/>
        <v>0.00</v>
      </c>
      <c r="G1753" s="327">
        <v>1759</v>
      </c>
      <c r="H1753"/>
      <c r="I1753" s="400"/>
      <c r="J1753" s="400"/>
    </row>
    <row r="1754" spans="1:10" s="415" customFormat="1">
      <c r="A1754" s="420" t="e">
        <f>ROUND(#REF!,2)</f>
        <v>#REF!</v>
      </c>
      <c r="B1754" s="327" t="s">
        <v>130</v>
      </c>
      <c r="C1754" s="327" t="s">
        <v>7792</v>
      </c>
      <c r="D1754" s="327" t="s">
        <v>7162</v>
      </c>
      <c r="E1754" s="401" t="s">
        <v>7793</v>
      </c>
      <c r="F1754" s="400" t="str">
        <f t="shared" si="75"/>
        <v>0.00</v>
      </c>
      <c r="G1754" s="327">
        <v>1760</v>
      </c>
      <c r="H1754"/>
      <c r="I1754" s="400"/>
      <c r="J1754" s="400"/>
    </row>
    <row r="1755" spans="1:10" s="415" customFormat="1">
      <c r="A1755" s="420" t="e">
        <f>ROUND(#REF!,2)</f>
        <v>#REF!</v>
      </c>
      <c r="B1755" s="327" t="s">
        <v>130</v>
      </c>
      <c r="C1755" s="327" t="s">
        <v>7792</v>
      </c>
      <c r="D1755" s="327" t="s">
        <v>7163</v>
      </c>
      <c r="E1755" s="401" t="s">
        <v>7793</v>
      </c>
      <c r="F1755" s="400" t="str">
        <f t="shared" si="75"/>
        <v>0.00</v>
      </c>
      <c r="G1755" s="327">
        <v>1761</v>
      </c>
      <c r="H1755"/>
      <c r="I1755" s="400"/>
      <c r="J1755" s="400"/>
    </row>
    <row r="1756" spans="1:10" s="415" customFormat="1">
      <c r="A1756" s="327"/>
      <c r="B1756" s="327" t="s">
        <v>7057</v>
      </c>
      <c r="C1756" s="327" t="s">
        <v>7794</v>
      </c>
      <c r="D1756" s="327" t="s">
        <v>7059</v>
      </c>
      <c r="E1756" s="327"/>
      <c r="F1756" s="400" t="str">
        <f t="shared" si="75"/>
        <v/>
      </c>
      <c r="G1756" s="327">
        <v>1762</v>
      </c>
      <c r="H1756"/>
      <c r="I1756" s="400"/>
      <c r="J1756" s="400"/>
    </row>
    <row r="1757" spans="1:10" s="415" customFormat="1">
      <c r="A1757" s="327"/>
      <c r="B1757" s="327" t="s">
        <v>7057</v>
      </c>
      <c r="C1757" s="327" t="s">
        <v>7795</v>
      </c>
      <c r="D1757" s="327" t="s">
        <v>7059</v>
      </c>
      <c r="E1757" s="327"/>
      <c r="F1757" s="400" t="str">
        <f t="shared" si="75"/>
        <v/>
      </c>
      <c r="G1757" s="327">
        <v>1763</v>
      </c>
      <c r="H1757"/>
      <c r="I1757" s="400"/>
      <c r="J1757" s="400"/>
    </row>
    <row r="1758" spans="1:10" s="415" customFormat="1">
      <c r="A1758" s="420" t="e">
        <f>ROUND(#REF!,2)</f>
        <v>#REF!</v>
      </c>
      <c r="B1758" s="327" t="s">
        <v>130</v>
      </c>
      <c r="C1758" s="327" t="s">
        <v>7795</v>
      </c>
      <c r="D1758" s="327" t="s">
        <v>7161</v>
      </c>
      <c r="E1758" s="401" t="s">
        <v>1151</v>
      </c>
      <c r="F1758" s="400" t="str">
        <f t="shared" si="75"/>
        <v>0.00</v>
      </c>
      <c r="G1758" s="327">
        <v>1764</v>
      </c>
      <c r="H1758"/>
      <c r="I1758" s="400"/>
      <c r="J1758" s="400"/>
    </row>
    <row r="1759" spans="1:10" s="415" customFormat="1">
      <c r="A1759" s="420" t="e">
        <f>ROUND(#REF!,2)</f>
        <v>#REF!</v>
      </c>
      <c r="B1759" s="327" t="s">
        <v>130</v>
      </c>
      <c r="C1759" s="327" t="s">
        <v>7795</v>
      </c>
      <c r="D1759" s="327" t="s">
        <v>7162</v>
      </c>
      <c r="E1759" s="401" t="s">
        <v>1151</v>
      </c>
      <c r="F1759" s="400" t="str">
        <f t="shared" si="75"/>
        <v>0.00</v>
      </c>
      <c r="G1759" s="327">
        <v>1765</v>
      </c>
      <c r="H1759"/>
      <c r="I1759" s="400"/>
      <c r="J1759" s="400"/>
    </row>
    <row r="1760" spans="1:10" s="415" customFormat="1">
      <c r="A1760" s="420" t="e">
        <f>ROUND(#REF!,2)</f>
        <v>#REF!</v>
      </c>
      <c r="B1760" s="327" t="s">
        <v>130</v>
      </c>
      <c r="C1760" s="327" t="s">
        <v>7795</v>
      </c>
      <c r="D1760" s="327" t="s">
        <v>7163</v>
      </c>
      <c r="E1760" s="401" t="s">
        <v>1151</v>
      </c>
      <c r="F1760" s="400" t="str">
        <f t="shared" si="75"/>
        <v>0.00</v>
      </c>
      <c r="G1760" s="327">
        <v>1766</v>
      </c>
      <c r="H1760"/>
      <c r="I1760" s="400"/>
      <c r="J1760" s="400"/>
    </row>
    <row r="1761" spans="1:10" s="415" customFormat="1">
      <c r="A1761" s="327"/>
      <c r="B1761" s="327" t="s">
        <v>7057</v>
      </c>
      <c r="C1761" s="327" t="s">
        <v>7796</v>
      </c>
      <c r="D1761" s="327" t="s">
        <v>7059</v>
      </c>
      <c r="E1761" s="327"/>
      <c r="F1761" s="400" t="str">
        <f t="shared" si="75"/>
        <v/>
      </c>
      <c r="G1761" s="327">
        <v>1767</v>
      </c>
      <c r="H1761"/>
      <c r="I1761" s="400"/>
      <c r="J1761" s="400"/>
    </row>
    <row r="1762" spans="1:10" s="415" customFormat="1">
      <c r="A1762" s="327"/>
      <c r="B1762" s="327" t="s">
        <v>7057</v>
      </c>
      <c r="C1762" s="327" t="s">
        <v>7797</v>
      </c>
      <c r="D1762" s="327" t="s">
        <v>7059</v>
      </c>
      <c r="E1762" s="327"/>
      <c r="F1762" s="400" t="str">
        <f t="shared" si="75"/>
        <v/>
      </c>
      <c r="G1762" s="327">
        <v>1768</v>
      </c>
      <c r="H1762"/>
      <c r="I1762" s="400"/>
      <c r="J1762" s="400"/>
    </row>
    <row r="1763" spans="1:10" s="415" customFormat="1">
      <c r="A1763" s="420" t="e">
        <f>ROUND(#REF!,2)</f>
        <v>#REF!</v>
      </c>
      <c r="B1763" s="327" t="s">
        <v>130</v>
      </c>
      <c r="C1763" s="327" t="s">
        <v>7797</v>
      </c>
      <c r="D1763" s="327" t="s">
        <v>7161</v>
      </c>
      <c r="E1763" s="401" t="s">
        <v>1152</v>
      </c>
      <c r="F1763" s="400" t="str">
        <f t="shared" si="75"/>
        <v>0.00</v>
      </c>
      <c r="G1763" s="327">
        <v>1769</v>
      </c>
      <c r="H1763"/>
      <c r="I1763" s="400"/>
      <c r="J1763" s="400"/>
    </row>
    <row r="1764" spans="1:10" s="415" customFormat="1">
      <c r="A1764" s="420" t="e">
        <f>ROUND(#REF!,2)</f>
        <v>#REF!</v>
      </c>
      <c r="B1764" s="327" t="s">
        <v>130</v>
      </c>
      <c r="C1764" s="327" t="s">
        <v>7797</v>
      </c>
      <c r="D1764" s="327" t="s">
        <v>7162</v>
      </c>
      <c r="E1764" s="401" t="s">
        <v>1152</v>
      </c>
      <c r="F1764" s="400" t="str">
        <f t="shared" si="75"/>
        <v>0.00</v>
      </c>
      <c r="G1764" s="327">
        <v>1770</v>
      </c>
      <c r="H1764"/>
      <c r="I1764" s="400"/>
      <c r="J1764" s="400"/>
    </row>
    <row r="1765" spans="1:10" s="415" customFormat="1">
      <c r="A1765" s="420" t="e">
        <f>ROUND(#REF!,2)</f>
        <v>#REF!</v>
      </c>
      <c r="B1765" s="327" t="s">
        <v>130</v>
      </c>
      <c r="C1765" s="327" t="s">
        <v>7797</v>
      </c>
      <c r="D1765" s="327" t="s">
        <v>7163</v>
      </c>
      <c r="E1765" s="401" t="s">
        <v>1152</v>
      </c>
      <c r="F1765" s="400" t="str">
        <f t="shared" si="75"/>
        <v>0.00</v>
      </c>
      <c r="G1765" s="327">
        <v>1771</v>
      </c>
      <c r="H1765"/>
      <c r="I1765" s="400"/>
      <c r="J1765" s="400"/>
    </row>
    <row r="1766" spans="1:10" s="415" customFormat="1">
      <c r="A1766" s="327"/>
      <c r="B1766" s="327" t="s">
        <v>7057</v>
      </c>
      <c r="C1766" s="327" t="s">
        <v>7798</v>
      </c>
      <c r="D1766" s="327" t="s">
        <v>7059</v>
      </c>
      <c r="E1766" s="327"/>
      <c r="F1766" s="400" t="str">
        <f t="shared" si="75"/>
        <v/>
      </c>
      <c r="G1766" s="327">
        <v>1772</v>
      </c>
      <c r="H1766"/>
      <c r="I1766" s="400"/>
      <c r="J1766" s="400"/>
    </row>
    <row r="1767" spans="1:10" s="415" customFormat="1">
      <c r="A1767" s="327"/>
      <c r="B1767" s="327" t="s">
        <v>7057</v>
      </c>
      <c r="C1767" s="327" t="s">
        <v>7799</v>
      </c>
      <c r="D1767" s="327" t="s">
        <v>7059</v>
      </c>
      <c r="E1767" s="327"/>
      <c r="F1767" s="400" t="str">
        <f t="shared" si="75"/>
        <v/>
      </c>
      <c r="G1767" s="327">
        <v>1773</v>
      </c>
      <c r="H1767"/>
      <c r="I1767" s="400"/>
      <c r="J1767" s="400"/>
    </row>
    <row r="1768" spans="1:10" s="415" customFormat="1">
      <c r="A1768" s="420" t="e">
        <f>ROUND(#REF!,2)</f>
        <v>#REF!</v>
      </c>
      <c r="B1768" s="327" t="s">
        <v>130</v>
      </c>
      <c r="C1768" s="327" t="s">
        <v>7799</v>
      </c>
      <c r="D1768" s="327" t="s">
        <v>7161</v>
      </c>
      <c r="E1768" s="401" t="s">
        <v>1153</v>
      </c>
      <c r="F1768" s="400" t="str">
        <f t="shared" si="75"/>
        <v>0.00</v>
      </c>
      <c r="G1768" s="327">
        <v>1774</v>
      </c>
      <c r="H1768"/>
      <c r="I1768" s="400"/>
      <c r="J1768" s="400"/>
    </row>
    <row r="1769" spans="1:10" s="415" customFormat="1">
      <c r="A1769" s="420" t="e">
        <f>ROUND(#REF!,2)</f>
        <v>#REF!</v>
      </c>
      <c r="B1769" s="327" t="s">
        <v>130</v>
      </c>
      <c r="C1769" s="327" t="s">
        <v>7799</v>
      </c>
      <c r="D1769" s="327" t="s">
        <v>7162</v>
      </c>
      <c r="E1769" s="401" t="s">
        <v>1153</v>
      </c>
      <c r="F1769" s="400" t="str">
        <f t="shared" si="75"/>
        <v>0.00</v>
      </c>
      <c r="G1769" s="327">
        <v>1775</v>
      </c>
      <c r="H1769"/>
      <c r="I1769" s="400"/>
      <c r="J1769" s="400"/>
    </row>
    <row r="1770" spans="1:10" s="415" customFormat="1">
      <c r="A1770" s="420" t="e">
        <f>ROUND(#REF!,2)</f>
        <v>#REF!</v>
      </c>
      <c r="B1770" s="327" t="s">
        <v>130</v>
      </c>
      <c r="C1770" s="327" t="s">
        <v>7799</v>
      </c>
      <c r="D1770" s="327" t="s">
        <v>7163</v>
      </c>
      <c r="E1770" s="401" t="s">
        <v>1153</v>
      </c>
      <c r="F1770" s="400" t="str">
        <f t="shared" si="75"/>
        <v>0.00</v>
      </c>
      <c r="G1770" s="327">
        <v>1776</v>
      </c>
      <c r="H1770"/>
      <c r="I1770" s="400"/>
      <c r="J1770" s="400"/>
    </row>
    <row r="1771" spans="1:10" s="415" customFormat="1">
      <c r="A1771" s="327"/>
      <c r="B1771" s="327" t="s">
        <v>7057</v>
      </c>
      <c r="C1771" s="327" t="s">
        <v>7800</v>
      </c>
      <c r="D1771" s="327" t="s">
        <v>7059</v>
      </c>
      <c r="E1771" s="327"/>
      <c r="F1771" s="400" t="str">
        <f t="shared" si="75"/>
        <v/>
      </c>
      <c r="G1771" s="327">
        <v>1777</v>
      </c>
      <c r="H1771"/>
      <c r="I1771" s="400"/>
      <c r="J1771" s="400"/>
    </row>
    <row r="1772" spans="1:10" s="415" customFormat="1">
      <c r="A1772" s="327"/>
      <c r="B1772" s="327" t="s">
        <v>7057</v>
      </c>
      <c r="C1772" s="327" t="s">
        <v>7801</v>
      </c>
      <c r="D1772" s="327" t="s">
        <v>7059</v>
      </c>
      <c r="E1772" s="327"/>
      <c r="F1772" s="400" t="str">
        <f t="shared" si="75"/>
        <v/>
      </c>
      <c r="G1772" s="327">
        <v>1778</v>
      </c>
      <c r="H1772"/>
      <c r="I1772" s="400"/>
      <c r="J1772" s="400"/>
    </row>
    <row r="1773" spans="1:10" s="415" customFormat="1">
      <c r="A1773" s="327"/>
      <c r="B1773" s="327" t="s">
        <v>7057</v>
      </c>
      <c r="C1773" s="327" t="s">
        <v>7802</v>
      </c>
      <c r="D1773" s="327" t="s">
        <v>7059</v>
      </c>
      <c r="E1773" s="327"/>
      <c r="F1773" s="400" t="str">
        <f t="shared" si="75"/>
        <v/>
      </c>
      <c r="G1773" s="327">
        <v>1779</v>
      </c>
      <c r="H1773"/>
      <c r="I1773" s="400"/>
      <c r="J1773" s="400"/>
    </row>
    <row r="1774" spans="1:10" s="415" customFormat="1">
      <c r="A1774" s="420" t="e">
        <f>ROUND(#REF!,2)</f>
        <v>#REF!</v>
      </c>
      <c r="B1774" s="327" t="s">
        <v>130</v>
      </c>
      <c r="C1774" s="327" t="s">
        <v>7802</v>
      </c>
      <c r="D1774" s="327" t="s">
        <v>7161</v>
      </c>
      <c r="E1774" s="401" t="s">
        <v>1166</v>
      </c>
      <c r="F1774" s="400" t="str">
        <f t="shared" si="75"/>
        <v>0.00</v>
      </c>
      <c r="G1774" s="327">
        <v>1780</v>
      </c>
      <c r="H1774"/>
      <c r="I1774" s="400"/>
      <c r="J1774" s="400"/>
    </row>
    <row r="1775" spans="1:10" s="415" customFormat="1">
      <c r="A1775" s="420" t="e">
        <f>ROUND(#REF!,2)</f>
        <v>#REF!</v>
      </c>
      <c r="B1775" s="327" t="s">
        <v>130</v>
      </c>
      <c r="C1775" s="327" t="s">
        <v>7802</v>
      </c>
      <c r="D1775" s="327" t="s">
        <v>7162</v>
      </c>
      <c r="E1775" s="401" t="s">
        <v>1166</v>
      </c>
      <c r="F1775" s="400" t="str">
        <f t="shared" si="75"/>
        <v>0.00</v>
      </c>
      <c r="G1775" s="327">
        <v>1781</v>
      </c>
      <c r="H1775"/>
      <c r="I1775" s="400"/>
      <c r="J1775" s="400"/>
    </row>
    <row r="1776" spans="1:10" s="415" customFormat="1">
      <c r="A1776" s="420" t="e">
        <f>ROUND(#REF!,2)</f>
        <v>#REF!</v>
      </c>
      <c r="B1776" s="327" t="s">
        <v>130</v>
      </c>
      <c r="C1776" s="327" t="s">
        <v>7802</v>
      </c>
      <c r="D1776" s="327" t="s">
        <v>7163</v>
      </c>
      <c r="E1776" s="401" t="s">
        <v>1166</v>
      </c>
      <c r="F1776" s="400" t="str">
        <f t="shared" si="75"/>
        <v>0.00</v>
      </c>
      <c r="G1776" s="327">
        <v>1782</v>
      </c>
      <c r="H1776"/>
      <c r="I1776" s="400"/>
      <c r="J1776" s="400"/>
    </row>
    <row r="1777" spans="1:10" s="415" customFormat="1">
      <c r="A1777" s="327"/>
      <c r="B1777" s="327" t="s">
        <v>7057</v>
      </c>
      <c r="C1777" s="327" t="s">
        <v>7803</v>
      </c>
      <c r="D1777" s="327" t="s">
        <v>7059</v>
      </c>
      <c r="E1777" s="327"/>
      <c r="F1777" s="400" t="str">
        <f t="shared" si="75"/>
        <v/>
      </c>
      <c r="G1777" s="327">
        <v>1783</v>
      </c>
      <c r="H1777"/>
      <c r="I1777" s="400"/>
      <c r="J1777" s="400"/>
    </row>
    <row r="1778" spans="1:10" s="415" customFormat="1">
      <c r="A1778" s="420" t="e">
        <f>ROUND(#REF!,2)</f>
        <v>#REF!</v>
      </c>
      <c r="B1778" s="327" t="s">
        <v>130</v>
      </c>
      <c r="C1778" s="327" t="s">
        <v>7803</v>
      </c>
      <c r="D1778" s="327" t="s">
        <v>7161</v>
      </c>
      <c r="E1778" s="401" t="s">
        <v>531</v>
      </c>
      <c r="F1778" s="400" t="str">
        <f t="shared" si="75"/>
        <v>0.00</v>
      </c>
      <c r="G1778" s="327">
        <v>1784</v>
      </c>
      <c r="H1778"/>
      <c r="I1778" s="400"/>
      <c r="J1778" s="400"/>
    </row>
    <row r="1779" spans="1:10" s="415" customFormat="1">
      <c r="A1779" s="420" t="e">
        <f>ROUND(#REF!,2)</f>
        <v>#REF!</v>
      </c>
      <c r="B1779" s="327" t="s">
        <v>130</v>
      </c>
      <c r="C1779" s="327" t="s">
        <v>7803</v>
      </c>
      <c r="D1779" s="327" t="s">
        <v>7162</v>
      </c>
      <c r="E1779" s="401" t="s">
        <v>531</v>
      </c>
      <c r="F1779" s="400" t="str">
        <f t="shared" si="75"/>
        <v>0.00</v>
      </c>
      <c r="G1779" s="327">
        <v>1785</v>
      </c>
      <c r="H1779"/>
      <c r="I1779" s="400"/>
      <c r="J1779" s="400"/>
    </row>
    <row r="1780" spans="1:10" s="415" customFormat="1">
      <c r="A1780" s="420" t="e">
        <f>ROUND(#REF!,2)</f>
        <v>#REF!</v>
      </c>
      <c r="B1780" s="327" t="s">
        <v>130</v>
      </c>
      <c r="C1780" s="327" t="s">
        <v>7803</v>
      </c>
      <c r="D1780" s="327" t="s">
        <v>7163</v>
      </c>
      <c r="E1780" s="401" t="s">
        <v>531</v>
      </c>
      <c r="F1780" s="400" t="str">
        <f t="shared" si="75"/>
        <v>0.00</v>
      </c>
      <c r="G1780" s="327">
        <v>1786</v>
      </c>
      <c r="H1780"/>
      <c r="I1780" s="400"/>
      <c r="J1780" s="400"/>
    </row>
    <row r="1781" spans="1:10" s="415" customFormat="1">
      <c r="A1781" s="327"/>
      <c r="B1781" s="327" t="s">
        <v>7057</v>
      </c>
      <c r="C1781" s="327" t="s">
        <v>7804</v>
      </c>
      <c r="D1781" s="327" t="s">
        <v>7059</v>
      </c>
      <c r="E1781" s="327"/>
      <c r="F1781" s="400" t="str">
        <f t="shared" si="75"/>
        <v/>
      </c>
      <c r="G1781" s="327">
        <v>1787</v>
      </c>
      <c r="H1781"/>
      <c r="I1781" s="400"/>
      <c r="J1781" s="400"/>
    </row>
    <row r="1782" spans="1:10" s="415" customFormat="1">
      <c r="A1782" s="327"/>
      <c r="B1782" s="327" t="s">
        <v>7057</v>
      </c>
      <c r="C1782" s="327" t="s">
        <v>7805</v>
      </c>
      <c r="D1782" s="327" t="s">
        <v>7059</v>
      </c>
      <c r="E1782" s="327"/>
      <c r="F1782" s="400" t="str">
        <f t="shared" si="75"/>
        <v/>
      </c>
      <c r="G1782" s="327">
        <v>1788</v>
      </c>
      <c r="H1782"/>
      <c r="I1782" s="400"/>
      <c r="J1782" s="400"/>
    </row>
    <row r="1783" spans="1:10" s="415" customFormat="1">
      <c r="A1783" s="420" t="e">
        <f>ROUND(#REF!,2)</f>
        <v>#REF!</v>
      </c>
      <c r="B1783" s="327" t="s">
        <v>130</v>
      </c>
      <c r="C1783" s="327" t="s">
        <v>7805</v>
      </c>
      <c r="D1783" s="327" t="s">
        <v>7161</v>
      </c>
      <c r="E1783" s="401" t="s">
        <v>532</v>
      </c>
      <c r="F1783" s="400" t="str">
        <f t="shared" si="75"/>
        <v>0.00</v>
      </c>
      <c r="G1783" s="327">
        <v>1789</v>
      </c>
      <c r="H1783"/>
      <c r="I1783" s="400"/>
      <c r="J1783" s="400"/>
    </row>
    <row r="1784" spans="1:10" s="415" customFormat="1">
      <c r="A1784" s="420" t="e">
        <f>ROUND(#REF!,2)</f>
        <v>#REF!</v>
      </c>
      <c r="B1784" s="327" t="s">
        <v>130</v>
      </c>
      <c r="C1784" s="327" t="s">
        <v>7805</v>
      </c>
      <c r="D1784" s="327" t="s">
        <v>7162</v>
      </c>
      <c r="E1784" s="401" t="s">
        <v>532</v>
      </c>
      <c r="F1784" s="400" t="str">
        <f t="shared" si="75"/>
        <v>0.00</v>
      </c>
      <c r="G1784" s="327">
        <v>1790</v>
      </c>
      <c r="H1784"/>
      <c r="I1784" s="400"/>
      <c r="J1784" s="400"/>
    </row>
    <row r="1785" spans="1:10" s="415" customFormat="1">
      <c r="A1785" s="420" t="e">
        <f>ROUND(#REF!,2)</f>
        <v>#REF!</v>
      </c>
      <c r="B1785" s="327" t="s">
        <v>130</v>
      </c>
      <c r="C1785" s="327" t="s">
        <v>7805</v>
      </c>
      <c r="D1785" s="327" t="s">
        <v>7163</v>
      </c>
      <c r="E1785" s="401" t="s">
        <v>532</v>
      </c>
      <c r="F1785" s="400" t="str">
        <f t="shared" si="75"/>
        <v>0.00</v>
      </c>
      <c r="G1785" s="327">
        <v>1791</v>
      </c>
      <c r="H1785"/>
      <c r="I1785" s="400"/>
      <c r="J1785" s="400"/>
    </row>
    <row r="1786" spans="1:10" s="415" customFormat="1">
      <c r="A1786" s="327"/>
      <c r="B1786" s="327" t="s">
        <v>7057</v>
      </c>
      <c r="C1786" s="327" t="s">
        <v>7806</v>
      </c>
      <c r="D1786" s="327" t="s">
        <v>7059</v>
      </c>
      <c r="E1786" s="327"/>
      <c r="F1786" s="400" t="str">
        <f t="shared" si="75"/>
        <v/>
      </c>
      <c r="G1786" s="327">
        <v>1792</v>
      </c>
      <c r="H1786"/>
      <c r="I1786" s="400"/>
      <c r="J1786" s="400"/>
    </row>
    <row r="1787" spans="1:10" s="415" customFormat="1">
      <c r="A1787" s="327"/>
      <c r="B1787" s="327" t="s">
        <v>7057</v>
      </c>
      <c r="C1787" s="327" t="s">
        <v>7807</v>
      </c>
      <c r="D1787" s="327" t="s">
        <v>7059</v>
      </c>
      <c r="E1787" s="327"/>
      <c r="F1787" s="400" t="str">
        <f t="shared" si="75"/>
        <v/>
      </c>
      <c r="G1787" s="327">
        <v>1793</v>
      </c>
      <c r="H1787"/>
      <c r="I1787" s="400"/>
      <c r="J1787" s="400"/>
    </row>
    <row r="1788" spans="1:10" s="415" customFormat="1">
      <c r="A1788" s="420" t="e">
        <f>ROUND(#REF!,2)</f>
        <v>#REF!</v>
      </c>
      <c r="B1788" s="327" t="s">
        <v>130</v>
      </c>
      <c r="C1788" s="327" t="s">
        <v>7807</v>
      </c>
      <c r="D1788" s="327" t="s">
        <v>7161</v>
      </c>
      <c r="E1788" s="401" t="s">
        <v>1479</v>
      </c>
      <c r="F1788" s="400" t="str">
        <f t="shared" si="75"/>
        <v>0.00</v>
      </c>
      <c r="G1788" s="327">
        <v>1794</v>
      </c>
      <c r="H1788"/>
      <c r="I1788" s="400"/>
      <c r="J1788" s="400"/>
    </row>
    <row r="1789" spans="1:10" s="415" customFormat="1">
      <c r="A1789" s="420" t="e">
        <f>ROUND(#REF!,2)</f>
        <v>#REF!</v>
      </c>
      <c r="B1789" s="327" t="s">
        <v>130</v>
      </c>
      <c r="C1789" s="327" t="s">
        <v>7807</v>
      </c>
      <c r="D1789" s="327" t="s">
        <v>7162</v>
      </c>
      <c r="E1789" s="401" t="s">
        <v>1479</v>
      </c>
      <c r="F1789" s="400" t="str">
        <f t="shared" si="75"/>
        <v>0.00</v>
      </c>
      <c r="G1789" s="327">
        <v>1795</v>
      </c>
      <c r="H1789"/>
      <c r="I1789" s="400"/>
      <c r="J1789" s="400"/>
    </row>
    <row r="1790" spans="1:10" s="415" customFormat="1">
      <c r="A1790" s="420" t="e">
        <f>ROUND(#REF!,2)</f>
        <v>#REF!</v>
      </c>
      <c r="B1790" s="327" t="s">
        <v>130</v>
      </c>
      <c r="C1790" s="327" t="s">
        <v>7807</v>
      </c>
      <c r="D1790" s="327" t="s">
        <v>7163</v>
      </c>
      <c r="E1790" s="401" t="s">
        <v>1479</v>
      </c>
      <c r="F1790" s="400" t="str">
        <f t="shared" si="75"/>
        <v>0.00</v>
      </c>
      <c r="G1790" s="327">
        <v>1796</v>
      </c>
      <c r="H1790"/>
      <c r="I1790" s="400"/>
      <c r="J1790" s="400"/>
    </row>
    <row r="1791" spans="1:10" s="415" customFormat="1">
      <c r="A1791" s="327"/>
      <c r="B1791" s="327" t="s">
        <v>7057</v>
      </c>
      <c r="C1791" s="327" t="s">
        <v>7808</v>
      </c>
      <c r="D1791" s="327" t="s">
        <v>7059</v>
      </c>
      <c r="E1791" s="327"/>
      <c r="F1791" s="400" t="str">
        <f t="shared" si="75"/>
        <v/>
      </c>
      <c r="G1791" s="327">
        <v>1797</v>
      </c>
      <c r="H1791"/>
      <c r="I1791" s="400"/>
      <c r="J1791" s="400"/>
    </row>
    <row r="1792" spans="1:10" s="415" customFormat="1">
      <c r="A1792" s="327"/>
      <c r="B1792" s="327" t="s">
        <v>7057</v>
      </c>
      <c r="C1792" s="327" t="s">
        <v>7809</v>
      </c>
      <c r="D1792" s="327" t="s">
        <v>7059</v>
      </c>
      <c r="E1792" s="327"/>
      <c r="F1792" s="400" t="str">
        <f t="shared" ref="F1792:F1855" si="76">IFERROR(IF(B1792="Parent","",IF(B1792="Data",TEXT(A1792,"rrrr-mm-dd"),IF(B1792="kwota",IFERROR(REPLACE(A1792,SEARCH(",",A1792),1,"."),A1792),IF(A1792="","",IF(A1792="",IF(AND(B1792="Kwota",E1792&lt;&gt;0),A1792,""),A1792))))),"0.00")</f>
        <v/>
      </c>
      <c r="G1792" s="327">
        <v>1798</v>
      </c>
      <c r="H1792"/>
      <c r="I1792" s="400"/>
      <c r="J1792" s="400"/>
    </row>
    <row r="1793" spans="1:10" s="415" customFormat="1">
      <c r="A1793" s="420" t="e">
        <f>ROUND(#REF!,2)</f>
        <v>#REF!</v>
      </c>
      <c r="B1793" s="327" t="s">
        <v>130</v>
      </c>
      <c r="C1793" s="327" t="s">
        <v>7809</v>
      </c>
      <c r="D1793" s="327" t="s">
        <v>7161</v>
      </c>
      <c r="E1793" s="401" t="s">
        <v>533</v>
      </c>
      <c r="F1793" s="400" t="str">
        <f t="shared" si="76"/>
        <v>0.00</v>
      </c>
      <c r="G1793" s="327">
        <v>1799</v>
      </c>
      <c r="H1793"/>
      <c r="I1793" s="400"/>
      <c r="J1793" s="400"/>
    </row>
    <row r="1794" spans="1:10" s="415" customFormat="1">
      <c r="A1794" s="420" t="e">
        <f>ROUND(#REF!,2)</f>
        <v>#REF!</v>
      </c>
      <c r="B1794" s="327" t="s">
        <v>130</v>
      </c>
      <c r="C1794" s="327" t="s">
        <v>7809</v>
      </c>
      <c r="D1794" s="327" t="s">
        <v>7162</v>
      </c>
      <c r="E1794" s="401" t="s">
        <v>533</v>
      </c>
      <c r="F1794" s="400" t="str">
        <f t="shared" si="76"/>
        <v>0.00</v>
      </c>
      <c r="G1794" s="327">
        <v>1800</v>
      </c>
      <c r="H1794"/>
      <c r="I1794" s="400"/>
      <c r="J1794" s="400"/>
    </row>
    <row r="1795" spans="1:10" s="415" customFormat="1">
      <c r="A1795" s="420" t="e">
        <f>ROUND(#REF!,2)</f>
        <v>#REF!</v>
      </c>
      <c r="B1795" s="327" t="s">
        <v>130</v>
      </c>
      <c r="C1795" s="327" t="s">
        <v>7809</v>
      </c>
      <c r="D1795" s="327" t="s">
        <v>7163</v>
      </c>
      <c r="E1795" s="401" t="s">
        <v>533</v>
      </c>
      <c r="F1795" s="400" t="str">
        <f t="shared" si="76"/>
        <v>0.00</v>
      </c>
      <c r="G1795" s="327">
        <v>1801</v>
      </c>
      <c r="H1795"/>
      <c r="I1795" s="400"/>
      <c r="J1795" s="400"/>
    </row>
    <row r="1796" spans="1:10" s="415" customFormat="1">
      <c r="A1796" s="327"/>
      <c r="B1796" s="327" t="s">
        <v>7057</v>
      </c>
      <c r="C1796" s="327" t="s">
        <v>7810</v>
      </c>
      <c r="D1796" s="327" t="s">
        <v>7059</v>
      </c>
      <c r="E1796" s="327"/>
      <c r="F1796" s="400" t="str">
        <f t="shared" si="76"/>
        <v/>
      </c>
      <c r="G1796" s="327">
        <v>1802</v>
      </c>
      <c r="H1796"/>
      <c r="I1796" s="400"/>
      <c r="J1796" s="400"/>
    </row>
    <row r="1797" spans="1:10" s="415" customFormat="1">
      <c r="A1797" s="327"/>
      <c r="B1797" s="327" t="s">
        <v>7057</v>
      </c>
      <c r="C1797" s="327" t="s">
        <v>7811</v>
      </c>
      <c r="D1797" s="327" t="s">
        <v>7059</v>
      </c>
      <c r="E1797" s="327"/>
      <c r="F1797" s="400" t="str">
        <f t="shared" si="76"/>
        <v/>
      </c>
      <c r="G1797" s="327">
        <v>1803</v>
      </c>
      <c r="H1797"/>
      <c r="I1797" s="400"/>
      <c r="J1797" s="400"/>
    </row>
    <row r="1798" spans="1:10" s="415" customFormat="1">
      <c r="A1798" s="420" t="e">
        <f>ROUND(#REF!,2)</f>
        <v>#REF!</v>
      </c>
      <c r="B1798" s="327" t="s">
        <v>130</v>
      </c>
      <c r="C1798" s="327" t="s">
        <v>7811</v>
      </c>
      <c r="D1798" s="327" t="s">
        <v>7161</v>
      </c>
      <c r="E1798" s="401" t="s">
        <v>534</v>
      </c>
      <c r="F1798" s="400" t="str">
        <f t="shared" si="76"/>
        <v>0.00</v>
      </c>
      <c r="G1798" s="327">
        <v>1804</v>
      </c>
      <c r="H1798"/>
      <c r="I1798" s="400"/>
      <c r="J1798" s="400"/>
    </row>
    <row r="1799" spans="1:10" s="415" customFormat="1">
      <c r="A1799" s="420" t="e">
        <f>ROUND(#REF!,2)</f>
        <v>#REF!</v>
      </c>
      <c r="B1799" s="327" t="s">
        <v>130</v>
      </c>
      <c r="C1799" s="327" t="s">
        <v>7811</v>
      </c>
      <c r="D1799" s="327" t="s">
        <v>7162</v>
      </c>
      <c r="E1799" s="401" t="s">
        <v>534</v>
      </c>
      <c r="F1799" s="400" t="str">
        <f t="shared" si="76"/>
        <v>0.00</v>
      </c>
      <c r="G1799" s="327">
        <v>1805</v>
      </c>
      <c r="H1799"/>
      <c r="I1799" s="400"/>
      <c r="J1799" s="400"/>
    </row>
    <row r="1800" spans="1:10" s="415" customFormat="1">
      <c r="A1800" s="420" t="e">
        <f>ROUND(#REF!,2)</f>
        <v>#REF!</v>
      </c>
      <c r="B1800" s="327" t="s">
        <v>130</v>
      </c>
      <c r="C1800" s="327" t="s">
        <v>7811</v>
      </c>
      <c r="D1800" s="327" t="s">
        <v>7163</v>
      </c>
      <c r="E1800" s="401" t="s">
        <v>534</v>
      </c>
      <c r="F1800" s="400" t="str">
        <f t="shared" si="76"/>
        <v>0.00</v>
      </c>
      <c r="G1800" s="327">
        <v>1806</v>
      </c>
      <c r="H1800"/>
      <c r="I1800" s="400"/>
      <c r="J1800" s="400"/>
    </row>
    <row r="1801" spans="1:10" s="415" customFormat="1">
      <c r="A1801" s="327"/>
      <c r="B1801" s="327" t="s">
        <v>7057</v>
      </c>
      <c r="C1801" s="327" t="s">
        <v>7812</v>
      </c>
      <c r="D1801" s="327" t="s">
        <v>7059</v>
      </c>
      <c r="E1801" s="327"/>
      <c r="F1801" s="400" t="str">
        <f t="shared" si="76"/>
        <v/>
      </c>
      <c r="G1801" s="327">
        <v>1807</v>
      </c>
      <c r="H1801"/>
      <c r="I1801" s="400"/>
      <c r="J1801" s="400"/>
    </row>
    <row r="1802" spans="1:10" s="415" customFormat="1">
      <c r="A1802" s="327"/>
      <c r="B1802" s="327" t="s">
        <v>7057</v>
      </c>
      <c r="C1802" s="327" t="s">
        <v>7813</v>
      </c>
      <c r="D1802" s="327" t="s">
        <v>7059</v>
      </c>
      <c r="E1802" s="327"/>
      <c r="F1802" s="400" t="str">
        <f t="shared" si="76"/>
        <v/>
      </c>
      <c r="G1802" s="327">
        <v>1808</v>
      </c>
      <c r="H1802"/>
      <c r="I1802" s="400"/>
      <c r="J1802" s="400"/>
    </row>
    <row r="1803" spans="1:10" s="415" customFormat="1">
      <c r="A1803" s="420" t="e">
        <f>ROUND(#REF!,2)</f>
        <v>#REF!</v>
      </c>
      <c r="B1803" s="327" t="s">
        <v>130</v>
      </c>
      <c r="C1803" s="327" t="s">
        <v>7813</v>
      </c>
      <c r="D1803" s="327" t="s">
        <v>7161</v>
      </c>
      <c r="E1803" s="401" t="s">
        <v>535</v>
      </c>
      <c r="F1803" s="400" t="str">
        <f t="shared" si="76"/>
        <v>0.00</v>
      </c>
      <c r="G1803" s="327">
        <v>1809</v>
      </c>
      <c r="H1803"/>
      <c r="I1803" s="400"/>
      <c r="J1803" s="400"/>
    </row>
    <row r="1804" spans="1:10" s="415" customFormat="1">
      <c r="A1804" s="420" t="e">
        <f>ROUND(#REF!,2)</f>
        <v>#REF!</v>
      </c>
      <c r="B1804" s="327" t="s">
        <v>130</v>
      </c>
      <c r="C1804" s="327" t="s">
        <v>7813</v>
      </c>
      <c r="D1804" s="327" t="s">
        <v>7162</v>
      </c>
      <c r="E1804" s="401" t="s">
        <v>535</v>
      </c>
      <c r="F1804" s="400" t="str">
        <f t="shared" si="76"/>
        <v>0.00</v>
      </c>
      <c r="G1804" s="327">
        <v>1810</v>
      </c>
      <c r="H1804"/>
      <c r="I1804" s="400"/>
      <c r="J1804" s="400"/>
    </row>
    <row r="1805" spans="1:10" s="415" customFormat="1">
      <c r="A1805" s="420" t="e">
        <f>ROUND(#REF!,2)</f>
        <v>#REF!</v>
      </c>
      <c r="B1805" s="327" t="s">
        <v>130</v>
      </c>
      <c r="C1805" s="327" t="s">
        <v>7813</v>
      </c>
      <c r="D1805" s="327" t="s">
        <v>7163</v>
      </c>
      <c r="E1805" s="401" t="s">
        <v>535</v>
      </c>
      <c r="F1805" s="400" t="str">
        <f t="shared" si="76"/>
        <v>0.00</v>
      </c>
      <c r="G1805" s="327">
        <v>1811</v>
      </c>
      <c r="H1805"/>
      <c r="I1805" s="400"/>
      <c r="J1805" s="400"/>
    </row>
    <row r="1806" spans="1:10" s="415" customFormat="1">
      <c r="A1806" s="327"/>
      <c r="B1806" s="327" t="s">
        <v>7057</v>
      </c>
      <c r="C1806" s="327" t="s">
        <v>7814</v>
      </c>
      <c r="D1806" s="327" t="s">
        <v>7059</v>
      </c>
      <c r="E1806" s="327"/>
      <c r="F1806" s="400" t="str">
        <f t="shared" si="76"/>
        <v/>
      </c>
      <c r="G1806" s="327">
        <v>1812</v>
      </c>
      <c r="H1806"/>
      <c r="I1806" s="400"/>
      <c r="J1806" s="400"/>
    </row>
    <row r="1807" spans="1:10" s="415" customFormat="1">
      <c r="A1807" s="327"/>
      <c r="B1807" s="327" t="s">
        <v>7057</v>
      </c>
      <c r="C1807" s="327" t="s">
        <v>7815</v>
      </c>
      <c r="D1807" s="327" t="s">
        <v>7059</v>
      </c>
      <c r="E1807" s="327"/>
      <c r="F1807" s="400" t="str">
        <f t="shared" si="76"/>
        <v/>
      </c>
      <c r="G1807" s="327">
        <v>1813</v>
      </c>
      <c r="H1807"/>
      <c r="I1807" s="400"/>
      <c r="J1807" s="400"/>
    </row>
    <row r="1808" spans="1:10" s="415" customFormat="1">
      <c r="A1808" s="420" t="e">
        <f>ROUND(#REF!,2)</f>
        <v>#REF!</v>
      </c>
      <c r="B1808" s="327" t="s">
        <v>130</v>
      </c>
      <c r="C1808" s="327" t="s">
        <v>7815</v>
      </c>
      <c r="D1808" s="327" t="s">
        <v>7161</v>
      </c>
      <c r="E1808" s="401" t="s">
        <v>1480</v>
      </c>
      <c r="F1808" s="400" t="str">
        <f t="shared" si="76"/>
        <v>0.00</v>
      </c>
      <c r="G1808" s="327">
        <v>1814</v>
      </c>
      <c r="H1808"/>
      <c r="I1808" s="400"/>
      <c r="J1808" s="400"/>
    </row>
    <row r="1809" spans="1:10" s="415" customFormat="1">
      <c r="A1809" s="420" t="e">
        <f>ROUND(#REF!,2)</f>
        <v>#REF!</v>
      </c>
      <c r="B1809" s="327" t="s">
        <v>130</v>
      </c>
      <c r="C1809" s="327" t="s">
        <v>7815</v>
      </c>
      <c r="D1809" s="327" t="s">
        <v>7162</v>
      </c>
      <c r="E1809" s="401" t="s">
        <v>1480</v>
      </c>
      <c r="F1809" s="400" t="str">
        <f t="shared" si="76"/>
        <v>0.00</v>
      </c>
      <c r="G1809" s="327">
        <v>1815</v>
      </c>
      <c r="H1809"/>
      <c r="I1809" s="400"/>
      <c r="J1809" s="400"/>
    </row>
    <row r="1810" spans="1:10" s="415" customFormat="1">
      <c r="A1810" s="420" t="e">
        <f>ROUND(#REF!,2)</f>
        <v>#REF!</v>
      </c>
      <c r="B1810" s="327" t="s">
        <v>130</v>
      </c>
      <c r="C1810" s="327" t="s">
        <v>7815</v>
      </c>
      <c r="D1810" s="327" t="s">
        <v>7163</v>
      </c>
      <c r="E1810" s="401" t="s">
        <v>1480</v>
      </c>
      <c r="F1810" s="400" t="str">
        <f t="shared" si="76"/>
        <v>0.00</v>
      </c>
      <c r="G1810" s="327">
        <v>1816</v>
      </c>
      <c r="H1810"/>
      <c r="I1810" s="400"/>
      <c r="J1810" s="400"/>
    </row>
    <row r="1811" spans="1:10" s="415" customFormat="1">
      <c r="A1811" s="327"/>
      <c r="B1811" s="327" t="s">
        <v>7057</v>
      </c>
      <c r="C1811" s="327" t="s">
        <v>7816</v>
      </c>
      <c r="D1811" s="327" t="s">
        <v>7059</v>
      </c>
      <c r="E1811" s="327"/>
      <c r="F1811" s="400" t="str">
        <f t="shared" si="76"/>
        <v/>
      </c>
      <c r="G1811" s="327">
        <v>1817</v>
      </c>
      <c r="H1811"/>
      <c r="I1811" s="400"/>
      <c r="J1811" s="400"/>
    </row>
    <row r="1812" spans="1:10" s="415" customFormat="1">
      <c r="A1812" s="327"/>
      <c r="B1812" s="327" t="s">
        <v>7057</v>
      </c>
      <c r="C1812" s="327" t="s">
        <v>7817</v>
      </c>
      <c r="D1812" s="327" t="s">
        <v>7059</v>
      </c>
      <c r="E1812" s="327"/>
      <c r="F1812" s="400" t="str">
        <f t="shared" si="76"/>
        <v/>
      </c>
      <c r="G1812" s="327">
        <v>1818</v>
      </c>
      <c r="H1812"/>
      <c r="I1812" s="400"/>
      <c r="J1812" s="400"/>
    </row>
    <row r="1813" spans="1:10" s="415" customFormat="1">
      <c r="A1813" s="420" t="e">
        <f>ROUND(#REF!,2)</f>
        <v>#REF!</v>
      </c>
      <c r="B1813" s="327" t="s">
        <v>130</v>
      </c>
      <c r="C1813" s="327" t="s">
        <v>7817</v>
      </c>
      <c r="D1813" s="327" t="s">
        <v>7161</v>
      </c>
      <c r="E1813" s="401" t="s">
        <v>536</v>
      </c>
      <c r="F1813" s="400" t="str">
        <f t="shared" si="76"/>
        <v>0.00</v>
      </c>
      <c r="G1813" s="327">
        <v>1819</v>
      </c>
      <c r="H1813"/>
      <c r="I1813" s="400"/>
      <c r="J1813" s="400"/>
    </row>
    <row r="1814" spans="1:10" s="415" customFormat="1">
      <c r="A1814" s="420" t="e">
        <f>ROUND(#REF!,2)</f>
        <v>#REF!</v>
      </c>
      <c r="B1814" s="327" t="s">
        <v>130</v>
      </c>
      <c r="C1814" s="327" t="s">
        <v>7817</v>
      </c>
      <c r="D1814" s="327" t="s">
        <v>7162</v>
      </c>
      <c r="E1814" s="401" t="s">
        <v>536</v>
      </c>
      <c r="F1814" s="400" t="str">
        <f t="shared" si="76"/>
        <v>0.00</v>
      </c>
      <c r="G1814" s="327">
        <v>1820</v>
      </c>
      <c r="H1814"/>
      <c r="I1814" s="400"/>
      <c r="J1814" s="400"/>
    </row>
    <row r="1815" spans="1:10" s="415" customFormat="1">
      <c r="A1815" s="420" t="e">
        <f>ROUND(#REF!,2)</f>
        <v>#REF!</v>
      </c>
      <c r="B1815" s="327" t="s">
        <v>130</v>
      </c>
      <c r="C1815" s="327" t="s">
        <v>7817</v>
      </c>
      <c r="D1815" s="327" t="s">
        <v>7163</v>
      </c>
      <c r="E1815" s="401" t="s">
        <v>536</v>
      </c>
      <c r="F1815" s="400" t="str">
        <f t="shared" si="76"/>
        <v>0.00</v>
      </c>
      <c r="G1815" s="327">
        <v>1821</v>
      </c>
      <c r="H1815"/>
      <c r="I1815" s="400"/>
      <c r="J1815" s="400"/>
    </row>
    <row r="1816" spans="1:10" s="415" customFormat="1">
      <c r="A1816" s="327"/>
      <c r="B1816" s="327" t="s">
        <v>7057</v>
      </c>
      <c r="C1816" s="327" t="s">
        <v>7818</v>
      </c>
      <c r="D1816" s="327" t="s">
        <v>7059</v>
      </c>
      <c r="E1816" s="327"/>
      <c r="F1816" s="400" t="str">
        <f t="shared" si="76"/>
        <v/>
      </c>
      <c r="G1816" s="327">
        <v>1822</v>
      </c>
      <c r="H1816"/>
      <c r="I1816" s="400"/>
      <c r="J1816" s="400"/>
    </row>
    <row r="1817" spans="1:10" s="415" customFormat="1">
      <c r="A1817" s="327"/>
      <c r="B1817" s="327" t="s">
        <v>7057</v>
      </c>
      <c r="C1817" s="327" t="s">
        <v>7819</v>
      </c>
      <c r="D1817" s="327" t="s">
        <v>7059</v>
      </c>
      <c r="E1817" s="327"/>
      <c r="F1817" s="400" t="str">
        <f t="shared" si="76"/>
        <v/>
      </c>
      <c r="G1817" s="327">
        <v>1823</v>
      </c>
      <c r="H1817"/>
      <c r="I1817" s="400"/>
      <c r="J1817" s="400"/>
    </row>
    <row r="1818" spans="1:10" s="415" customFormat="1">
      <c r="A1818" s="420" t="e">
        <f>ROUND(#REF!,2)</f>
        <v>#REF!</v>
      </c>
      <c r="B1818" s="327" t="s">
        <v>130</v>
      </c>
      <c r="C1818" s="327" t="s">
        <v>7819</v>
      </c>
      <c r="D1818" s="327" t="s">
        <v>7161</v>
      </c>
      <c r="E1818" s="401" t="s">
        <v>70</v>
      </c>
      <c r="F1818" s="400" t="str">
        <f t="shared" si="76"/>
        <v>0.00</v>
      </c>
      <c r="G1818" s="327">
        <v>1824</v>
      </c>
      <c r="H1818"/>
      <c r="I1818" s="400"/>
      <c r="J1818" s="400"/>
    </row>
    <row r="1819" spans="1:10" s="415" customFormat="1">
      <c r="A1819" s="420" t="e">
        <f>ROUND(#REF!,2)</f>
        <v>#REF!</v>
      </c>
      <c r="B1819" s="327" t="s">
        <v>130</v>
      </c>
      <c r="C1819" s="327" t="s">
        <v>7819</v>
      </c>
      <c r="D1819" s="327" t="s">
        <v>7162</v>
      </c>
      <c r="E1819" s="401" t="s">
        <v>70</v>
      </c>
      <c r="F1819" s="400" t="str">
        <f t="shared" si="76"/>
        <v>0.00</v>
      </c>
      <c r="G1819" s="327">
        <v>1825</v>
      </c>
      <c r="H1819"/>
      <c r="I1819" s="400"/>
      <c r="J1819" s="400"/>
    </row>
    <row r="1820" spans="1:10" s="415" customFormat="1">
      <c r="A1820" s="420" t="e">
        <f>ROUND(#REF!,2)</f>
        <v>#REF!</v>
      </c>
      <c r="B1820" s="327" t="s">
        <v>130</v>
      </c>
      <c r="C1820" s="327" t="s">
        <v>7819</v>
      </c>
      <c r="D1820" s="327" t="s">
        <v>7163</v>
      </c>
      <c r="E1820" s="401" t="s">
        <v>70</v>
      </c>
      <c r="F1820" s="400" t="str">
        <f t="shared" si="76"/>
        <v>0.00</v>
      </c>
      <c r="G1820" s="327">
        <v>1826</v>
      </c>
      <c r="H1820"/>
      <c r="I1820" s="400"/>
      <c r="J1820" s="400"/>
    </row>
    <row r="1821" spans="1:10" s="415" customFormat="1">
      <c r="A1821" s="327"/>
      <c r="B1821" s="327" t="s">
        <v>7057</v>
      </c>
      <c r="C1821" s="327" t="s">
        <v>7820</v>
      </c>
      <c r="D1821" s="327" t="s">
        <v>7059</v>
      </c>
      <c r="E1821" s="327"/>
      <c r="F1821" s="400" t="str">
        <f t="shared" si="76"/>
        <v/>
      </c>
      <c r="G1821" s="327">
        <v>1827</v>
      </c>
      <c r="H1821"/>
      <c r="I1821" s="400"/>
      <c r="J1821" s="400"/>
    </row>
    <row r="1822" spans="1:10" s="415" customFormat="1">
      <c r="A1822" s="327"/>
      <c r="B1822" s="327" t="s">
        <v>7057</v>
      </c>
      <c r="C1822" s="327" t="s">
        <v>7821</v>
      </c>
      <c r="D1822" s="327" t="s">
        <v>7059</v>
      </c>
      <c r="E1822" s="327"/>
      <c r="F1822" s="400" t="str">
        <f t="shared" si="76"/>
        <v/>
      </c>
      <c r="G1822" s="327">
        <v>1828</v>
      </c>
      <c r="H1822"/>
      <c r="I1822" s="400"/>
      <c r="J1822" s="400"/>
    </row>
    <row r="1823" spans="1:10" s="415" customFormat="1">
      <c r="A1823" s="327"/>
      <c r="B1823" s="327" t="s">
        <v>7057</v>
      </c>
      <c r="C1823" s="327" t="s">
        <v>7822</v>
      </c>
      <c r="D1823" s="327" t="s">
        <v>7059</v>
      </c>
      <c r="E1823" s="327"/>
      <c r="F1823" s="400" t="str">
        <f t="shared" si="76"/>
        <v/>
      </c>
      <c r="G1823" s="327">
        <v>1829</v>
      </c>
      <c r="H1823"/>
      <c r="I1823" s="400"/>
      <c r="J1823" s="400"/>
    </row>
    <row r="1824" spans="1:10" s="415" customFormat="1">
      <c r="A1824" s="420" t="e">
        <f>ROUND(#REF!,2)</f>
        <v>#REF!</v>
      </c>
      <c r="B1824" s="327" t="s">
        <v>130</v>
      </c>
      <c r="C1824" s="327" t="s">
        <v>7822</v>
      </c>
      <c r="D1824" s="327" t="s">
        <v>7161</v>
      </c>
      <c r="E1824" s="401" t="s">
        <v>71</v>
      </c>
      <c r="F1824" s="400" t="str">
        <f t="shared" si="76"/>
        <v>0.00</v>
      </c>
      <c r="G1824" s="327">
        <v>1830</v>
      </c>
      <c r="H1824"/>
      <c r="I1824" s="400"/>
      <c r="J1824" s="400"/>
    </row>
    <row r="1825" spans="1:10" s="415" customFormat="1">
      <c r="A1825" s="420" t="e">
        <f>ROUND(#REF!,2)</f>
        <v>#REF!</v>
      </c>
      <c r="B1825" s="327" t="s">
        <v>130</v>
      </c>
      <c r="C1825" s="327" t="s">
        <v>7822</v>
      </c>
      <c r="D1825" s="327" t="s">
        <v>7162</v>
      </c>
      <c r="E1825" s="401" t="s">
        <v>71</v>
      </c>
      <c r="F1825" s="400" t="str">
        <f t="shared" si="76"/>
        <v>0.00</v>
      </c>
      <c r="G1825" s="327">
        <v>1831</v>
      </c>
      <c r="H1825"/>
      <c r="I1825" s="400"/>
      <c r="J1825" s="400"/>
    </row>
    <row r="1826" spans="1:10" s="415" customFormat="1">
      <c r="A1826" s="420" t="e">
        <f>ROUND(#REF!,2)</f>
        <v>#REF!</v>
      </c>
      <c r="B1826" s="327" t="s">
        <v>130</v>
      </c>
      <c r="C1826" s="327" t="s">
        <v>7822</v>
      </c>
      <c r="D1826" s="327" t="s">
        <v>7163</v>
      </c>
      <c r="E1826" s="401" t="s">
        <v>71</v>
      </c>
      <c r="F1826" s="400" t="str">
        <f t="shared" si="76"/>
        <v>0.00</v>
      </c>
      <c r="G1826" s="327">
        <v>1832</v>
      </c>
      <c r="H1826"/>
      <c r="I1826" s="400"/>
      <c r="J1826" s="400"/>
    </row>
    <row r="1827" spans="1:10" s="415" customFormat="1">
      <c r="A1827" s="327"/>
      <c r="B1827" s="327" t="s">
        <v>7057</v>
      </c>
      <c r="C1827" s="327" t="s">
        <v>7823</v>
      </c>
      <c r="D1827" s="327" t="s">
        <v>7059</v>
      </c>
      <c r="E1827" s="327"/>
      <c r="F1827" s="400" t="str">
        <f t="shared" si="76"/>
        <v/>
      </c>
      <c r="G1827" s="327">
        <v>1833</v>
      </c>
      <c r="H1827"/>
      <c r="I1827" s="400"/>
      <c r="J1827" s="400"/>
    </row>
    <row r="1828" spans="1:10" s="415" customFormat="1">
      <c r="A1828" s="327"/>
      <c r="B1828" s="327" t="s">
        <v>7057</v>
      </c>
      <c r="C1828" s="327" t="s">
        <v>7513</v>
      </c>
      <c r="D1828" s="327" t="s">
        <v>7059</v>
      </c>
      <c r="E1828" s="327"/>
      <c r="F1828" s="400" t="str">
        <f t="shared" si="76"/>
        <v/>
      </c>
      <c r="G1828" s="327">
        <v>1834</v>
      </c>
      <c r="H1828"/>
      <c r="I1828" s="400"/>
      <c r="J1828" s="400"/>
    </row>
    <row r="1829" spans="1:10" s="415" customFormat="1">
      <c r="A1829" s="327"/>
      <c r="B1829" s="327" t="s">
        <v>7057</v>
      </c>
      <c r="C1829" s="327" t="s">
        <v>7514</v>
      </c>
      <c r="D1829" s="327" t="s">
        <v>7059</v>
      </c>
      <c r="E1829" s="327"/>
      <c r="F1829" s="400" t="str">
        <f t="shared" si="76"/>
        <v/>
      </c>
      <c r="G1829" s="327">
        <v>1835</v>
      </c>
      <c r="H1829"/>
      <c r="I1829" s="400"/>
      <c r="J1829" s="400"/>
    </row>
    <row r="1830" spans="1:10" s="415" customFormat="1">
      <c r="A1830" s="420" t="e">
        <f>ROUND(#REF!,2)</f>
        <v>#REF!</v>
      </c>
      <c r="B1830" s="327" t="s">
        <v>130</v>
      </c>
      <c r="C1830" s="327" t="s">
        <v>7514</v>
      </c>
      <c r="D1830" s="327" t="s">
        <v>7161</v>
      </c>
      <c r="E1830" s="401" t="s">
        <v>72</v>
      </c>
      <c r="F1830" s="400" t="str">
        <f t="shared" si="76"/>
        <v>0.00</v>
      </c>
      <c r="G1830" s="327">
        <v>1836</v>
      </c>
      <c r="H1830"/>
      <c r="I1830" s="400"/>
      <c r="J1830" s="400"/>
    </row>
    <row r="1831" spans="1:10" s="415" customFormat="1">
      <c r="A1831" s="420" t="e">
        <f>ROUND(#REF!,2)</f>
        <v>#REF!</v>
      </c>
      <c r="B1831" s="327" t="s">
        <v>130</v>
      </c>
      <c r="C1831" s="327" t="s">
        <v>7514</v>
      </c>
      <c r="D1831" s="327" t="s">
        <v>7162</v>
      </c>
      <c r="E1831" s="401" t="s">
        <v>72</v>
      </c>
      <c r="F1831" s="400" t="str">
        <f t="shared" si="76"/>
        <v>0.00</v>
      </c>
      <c r="G1831" s="327">
        <v>1837</v>
      </c>
      <c r="H1831"/>
      <c r="I1831" s="400"/>
      <c r="J1831" s="400"/>
    </row>
    <row r="1832" spans="1:10" s="415" customFormat="1">
      <c r="A1832" s="420" t="e">
        <f>ROUND(#REF!,2)</f>
        <v>#REF!</v>
      </c>
      <c r="B1832" s="327" t="s">
        <v>130</v>
      </c>
      <c r="C1832" s="327" t="s">
        <v>7514</v>
      </c>
      <c r="D1832" s="327" t="s">
        <v>7163</v>
      </c>
      <c r="E1832" s="401" t="s">
        <v>72</v>
      </c>
      <c r="F1832" s="400" t="str">
        <f t="shared" si="76"/>
        <v>0.00</v>
      </c>
      <c r="G1832" s="327">
        <v>1838</v>
      </c>
      <c r="H1832"/>
      <c r="I1832" s="400"/>
      <c r="J1832" s="400"/>
    </row>
    <row r="1833" spans="1:10" s="415" customFormat="1">
      <c r="A1833" s="327"/>
      <c r="B1833" s="327" t="s">
        <v>7057</v>
      </c>
      <c r="C1833" s="327" t="s">
        <v>7523</v>
      </c>
      <c r="D1833" s="327" t="s">
        <v>7059</v>
      </c>
      <c r="E1833" s="327"/>
      <c r="F1833" s="400" t="str">
        <f t="shared" si="76"/>
        <v/>
      </c>
      <c r="G1833" s="327">
        <v>1839</v>
      </c>
      <c r="H1833"/>
      <c r="I1833" s="400"/>
      <c r="J1833" s="400"/>
    </row>
    <row r="1834" spans="1:10" s="415" customFormat="1">
      <c r="A1834" s="327"/>
      <c r="B1834" s="327" t="s">
        <v>7057</v>
      </c>
      <c r="C1834" s="327" t="s">
        <v>7524</v>
      </c>
      <c r="D1834" s="327" t="s">
        <v>7059</v>
      </c>
      <c r="E1834" s="327"/>
      <c r="F1834" s="400" t="str">
        <f t="shared" si="76"/>
        <v/>
      </c>
      <c r="G1834" s="327">
        <v>1840</v>
      </c>
      <c r="H1834"/>
      <c r="I1834" s="400"/>
      <c r="J1834" s="400"/>
    </row>
    <row r="1835" spans="1:10" s="415" customFormat="1">
      <c r="A1835" s="420" t="e">
        <f>ROUND(#REF!,2)</f>
        <v>#REF!</v>
      </c>
      <c r="B1835" s="327" t="s">
        <v>130</v>
      </c>
      <c r="C1835" s="327" t="s">
        <v>7524</v>
      </c>
      <c r="D1835" s="327" t="s">
        <v>7161</v>
      </c>
      <c r="E1835" s="401" t="s">
        <v>7824</v>
      </c>
      <c r="F1835" s="400" t="str">
        <f t="shared" si="76"/>
        <v>0.00</v>
      </c>
      <c r="G1835" s="327">
        <v>1841</v>
      </c>
      <c r="H1835"/>
      <c r="I1835" s="400"/>
      <c r="J1835" s="400"/>
    </row>
    <row r="1836" spans="1:10" s="415" customFormat="1">
      <c r="A1836" s="420" t="e">
        <f>ROUND(#REF!,2)</f>
        <v>#REF!</v>
      </c>
      <c r="B1836" s="327" t="s">
        <v>130</v>
      </c>
      <c r="C1836" s="327" t="s">
        <v>7524</v>
      </c>
      <c r="D1836" s="327" t="s">
        <v>7162</v>
      </c>
      <c r="E1836" s="401" t="s">
        <v>7824</v>
      </c>
      <c r="F1836" s="400" t="str">
        <f t="shared" si="76"/>
        <v>0.00</v>
      </c>
      <c r="G1836" s="327">
        <v>1842</v>
      </c>
      <c r="H1836"/>
      <c r="I1836" s="400"/>
      <c r="J1836" s="400"/>
    </row>
    <row r="1837" spans="1:10" s="415" customFormat="1">
      <c r="A1837" s="420" t="e">
        <f>ROUND(#REF!,2)</f>
        <v>#REF!</v>
      </c>
      <c r="B1837" s="327" t="s">
        <v>130</v>
      </c>
      <c r="C1837" s="327" t="s">
        <v>7524</v>
      </c>
      <c r="D1837" s="327" t="s">
        <v>7163</v>
      </c>
      <c r="E1837" s="401" t="s">
        <v>7824</v>
      </c>
      <c r="F1837" s="400" t="str">
        <f t="shared" si="76"/>
        <v>0.00</v>
      </c>
      <c r="G1837" s="327">
        <v>1843</v>
      </c>
      <c r="H1837"/>
      <c r="I1837" s="400"/>
      <c r="J1837" s="400"/>
    </row>
    <row r="1838" spans="1:10" s="415" customFormat="1">
      <c r="A1838" s="327"/>
      <c r="B1838" s="327" t="s">
        <v>7057</v>
      </c>
      <c r="C1838" s="327" t="s">
        <v>7825</v>
      </c>
      <c r="D1838" s="327" t="s">
        <v>7059</v>
      </c>
      <c r="E1838" s="327"/>
      <c r="F1838" s="400" t="str">
        <f t="shared" si="76"/>
        <v/>
      </c>
      <c r="G1838" s="327">
        <v>1844</v>
      </c>
      <c r="H1838"/>
      <c r="I1838" s="400"/>
      <c r="J1838" s="400"/>
    </row>
    <row r="1839" spans="1:10" s="415" customFormat="1">
      <c r="A1839" s="420" t="e">
        <f>ROUND(#REF!,2)</f>
        <v>#REF!</v>
      </c>
      <c r="B1839" s="327" t="s">
        <v>130</v>
      </c>
      <c r="C1839" s="327" t="s">
        <v>7825</v>
      </c>
      <c r="D1839" s="327" t="s">
        <v>7161</v>
      </c>
      <c r="E1839" s="401" t="s">
        <v>969</v>
      </c>
      <c r="F1839" s="400" t="str">
        <f t="shared" si="76"/>
        <v>0.00</v>
      </c>
      <c r="G1839" s="327">
        <v>1845</v>
      </c>
      <c r="H1839"/>
      <c r="I1839" s="400"/>
      <c r="J1839" s="400"/>
    </row>
    <row r="1840" spans="1:10" s="415" customFormat="1">
      <c r="A1840" s="420" t="e">
        <f>ROUND(#REF!,2)</f>
        <v>#REF!</v>
      </c>
      <c r="B1840" s="327" t="s">
        <v>130</v>
      </c>
      <c r="C1840" s="327" t="s">
        <v>7825</v>
      </c>
      <c r="D1840" s="327" t="s">
        <v>7162</v>
      </c>
      <c r="E1840" s="401" t="s">
        <v>969</v>
      </c>
      <c r="F1840" s="400" t="str">
        <f t="shared" si="76"/>
        <v>0.00</v>
      </c>
      <c r="G1840" s="327">
        <v>1846</v>
      </c>
      <c r="H1840"/>
      <c r="I1840" s="400"/>
      <c r="J1840" s="400"/>
    </row>
    <row r="1841" spans="1:10" s="415" customFormat="1">
      <c r="A1841" s="420" t="e">
        <f>ROUND(#REF!,2)</f>
        <v>#REF!</v>
      </c>
      <c r="B1841" s="327" t="s">
        <v>130</v>
      </c>
      <c r="C1841" s="327" t="s">
        <v>7825</v>
      </c>
      <c r="D1841" s="327" t="s">
        <v>7163</v>
      </c>
      <c r="E1841" s="401" t="s">
        <v>969</v>
      </c>
      <c r="F1841" s="400" t="str">
        <f t="shared" si="76"/>
        <v>0.00</v>
      </c>
      <c r="G1841" s="327">
        <v>1847</v>
      </c>
      <c r="H1841"/>
      <c r="I1841" s="400"/>
      <c r="J1841" s="400"/>
    </row>
    <row r="1842" spans="1:10" s="415" customFormat="1">
      <c r="A1842" s="327"/>
      <c r="B1842" s="327" t="s">
        <v>7057</v>
      </c>
      <c r="C1842" s="327" t="s">
        <v>7826</v>
      </c>
      <c r="D1842" s="327" t="s">
        <v>7059</v>
      </c>
      <c r="E1842" s="327"/>
      <c r="F1842" s="400" t="str">
        <f t="shared" si="76"/>
        <v/>
      </c>
      <c r="G1842" s="327">
        <v>1848</v>
      </c>
      <c r="H1842"/>
      <c r="I1842" s="400"/>
      <c r="J1842" s="400"/>
    </row>
    <row r="1843" spans="1:10" s="415" customFormat="1">
      <c r="A1843" s="327"/>
      <c r="B1843" s="327" t="s">
        <v>7057</v>
      </c>
      <c r="C1843" s="327" t="s">
        <v>7531</v>
      </c>
      <c r="D1843" s="327" t="s">
        <v>7059</v>
      </c>
      <c r="E1843" s="327"/>
      <c r="F1843" s="400" t="str">
        <f t="shared" si="76"/>
        <v/>
      </c>
      <c r="G1843" s="327">
        <v>1849</v>
      </c>
      <c r="H1843"/>
      <c r="I1843" s="400"/>
      <c r="J1843" s="400"/>
    </row>
    <row r="1844" spans="1:10" s="415" customFormat="1">
      <c r="A1844" s="327"/>
      <c r="B1844" s="327" t="s">
        <v>7057</v>
      </c>
      <c r="C1844" s="327" t="s">
        <v>7532</v>
      </c>
      <c r="D1844" s="327" t="s">
        <v>7059</v>
      </c>
      <c r="E1844" s="327"/>
      <c r="F1844" s="400" t="str">
        <f t="shared" si="76"/>
        <v/>
      </c>
      <c r="G1844" s="327">
        <v>1850</v>
      </c>
      <c r="H1844"/>
      <c r="I1844" s="400"/>
      <c r="J1844" s="400"/>
    </row>
    <row r="1845" spans="1:10" s="415" customFormat="1">
      <c r="A1845" s="420" t="e">
        <f>ROUND(#REF!,2)</f>
        <v>#REF!</v>
      </c>
      <c r="B1845" s="327" t="s">
        <v>130</v>
      </c>
      <c r="C1845" s="327" t="s">
        <v>7532</v>
      </c>
      <c r="D1845" s="327" t="s">
        <v>7161</v>
      </c>
      <c r="E1845" s="401" t="s">
        <v>764</v>
      </c>
      <c r="F1845" s="400" t="str">
        <f t="shared" si="76"/>
        <v>0.00</v>
      </c>
      <c r="G1845" s="327">
        <v>1851</v>
      </c>
      <c r="H1845"/>
      <c r="I1845" s="400"/>
      <c r="J1845" s="400"/>
    </row>
    <row r="1846" spans="1:10" s="415" customFormat="1">
      <c r="A1846" s="420" t="e">
        <f>ROUND(#REF!,2)</f>
        <v>#REF!</v>
      </c>
      <c r="B1846" s="327" t="s">
        <v>130</v>
      </c>
      <c r="C1846" s="327" t="s">
        <v>7532</v>
      </c>
      <c r="D1846" s="327" t="s">
        <v>7162</v>
      </c>
      <c r="E1846" s="401" t="s">
        <v>764</v>
      </c>
      <c r="F1846" s="400" t="str">
        <f t="shared" si="76"/>
        <v>0.00</v>
      </c>
      <c r="G1846" s="327">
        <v>1852</v>
      </c>
      <c r="H1846"/>
      <c r="I1846" s="400"/>
      <c r="J1846" s="400"/>
    </row>
    <row r="1847" spans="1:10" s="415" customFormat="1">
      <c r="A1847" s="420" t="e">
        <f>ROUND(#REF!,2)</f>
        <v>#REF!</v>
      </c>
      <c r="B1847" s="327" t="s">
        <v>130</v>
      </c>
      <c r="C1847" s="327" t="s">
        <v>7532</v>
      </c>
      <c r="D1847" s="327" t="s">
        <v>7163</v>
      </c>
      <c r="E1847" s="401" t="s">
        <v>764</v>
      </c>
      <c r="F1847" s="400" t="str">
        <f t="shared" si="76"/>
        <v>0.00</v>
      </c>
      <c r="G1847" s="327">
        <v>1853</v>
      </c>
      <c r="H1847"/>
      <c r="I1847" s="400"/>
      <c r="J1847" s="400"/>
    </row>
    <row r="1848" spans="1:10" s="415" customFormat="1">
      <c r="A1848" s="327"/>
      <c r="B1848" s="327" t="s">
        <v>7057</v>
      </c>
      <c r="C1848" s="327" t="s">
        <v>7534</v>
      </c>
      <c r="D1848" s="327" t="s">
        <v>7059</v>
      </c>
      <c r="E1848" s="327"/>
      <c r="F1848" s="400" t="str">
        <f t="shared" si="76"/>
        <v/>
      </c>
      <c r="G1848" s="327">
        <v>1854</v>
      </c>
      <c r="H1848"/>
      <c r="I1848" s="400"/>
      <c r="J1848" s="400"/>
    </row>
    <row r="1849" spans="1:10" s="415" customFormat="1">
      <c r="A1849" s="327"/>
      <c r="B1849" s="327" t="s">
        <v>7057</v>
      </c>
      <c r="C1849" s="327" t="s">
        <v>7535</v>
      </c>
      <c r="D1849" s="327" t="s">
        <v>7059</v>
      </c>
      <c r="E1849" s="327"/>
      <c r="F1849" s="400" t="str">
        <f t="shared" si="76"/>
        <v/>
      </c>
      <c r="G1849" s="327">
        <v>1855</v>
      </c>
      <c r="H1849"/>
      <c r="I1849" s="400"/>
      <c r="J1849" s="400"/>
    </row>
    <row r="1850" spans="1:10" s="415" customFormat="1">
      <c r="A1850" s="420" t="e">
        <f>ROUND(#REF!,2)</f>
        <v>#REF!</v>
      </c>
      <c r="B1850" s="327" t="s">
        <v>130</v>
      </c>
      <c r="C1850" s="327" t="s">
        <v>7535</v>
      </c>
      <c r="D1850" s="327" t="s">
        <v>7161</v>
      </c>
      <c r="E1850" s="401" t="s">
        <v>7827</v>
      </c>
      <c r="F1850" s="400" t="str">
        <f t="shared" si="76"/>
        <v>0.00</v>
      </c>
      <c r="G1850" s="327">
        <v>1856</v>
      </c>
      <c r="H1850"/>
      <c r="I1850" s="400"/>
      <c r="J1850" s="400"/>
    </row>
    <row r="1851" spans="1:10" s="415" customFormat="1">
      <c r="A1851" s="420" t="e">
        <f>ROUND(#REF!,2)</f>
        <v>#REF!</v>
      </c>
      <c r="B1851" s="327" t="s">
        <v>130</v>
      </c>
      <c r="C1851" s="327" t="s">
        <v>7535</v>
      </c>
      <c r="D1851" s="327" t="s">
        <v>7162</v>
      </c>
      <c r="E1851" s="401" t="s">
        <v>7827</v>
      </c>
      <c r="F1851" s="400" t="str">
        <f t="shared" si="76"/>
        <v>0.00</v>
      </c>
      <c r="G1851" s="327">
        <v>1857</v>
      </c>
      <c r="H1851"/>
      <c r="I1851" s="400"/>
      <c r="J1851" s="400"/>
    </row>
    <row r="1852" spans="1:10" s="415" customFormat="1">
      <c r="A1852" s="420" t="e">
        <f>ROUND(#REF!,2)</f>
        <v>#REF!</v>
      </c>
      <c r="B1852" s="327" t="s">
        <v>130</v>
      </c>
      <c r="C1852" s="327" t="s">
        <v>7535</v>
      </c>
      <c r="D1852" s="327" t="s">
        <v>7163</v>
      </c>
      <c r="E1852" s="401" t="s">
        <v>7827</v>
      </c>
      <c r="F1852" s="400" t="str">
        <f t="shared" si="76"/>
        <v>0.00</v>
      </c>
      <c r="G1852" s="327">
        <v>1858</v>
      </c>
      <c r="H1852"/>
      <c r="I1852" s="400"/>
      <c r="J1852" s="400"/>
    </row>
    <row r="1853" spans="1:10" s="415" customFormat="1">
      <c r="A1853" s="327"/>
      <c r="B1853" s="327" t="s">
        <v>7057</v>
      </c>
      <c r="C1853" s="327" t="s">
        <v>7828</v>
      </c>
      <c r="D1853" s="327" t="s">
        <v>7059</v>
      </c>
      <c r="E1853" s="327"/>
      <c r="F1853" s="400" t="str">
        <f t="shared" si="76"/>
        <v/>
      </c>
      <c r="G1853" s="327">
        <v>1859</v>
      </c>
      <c r="H1853"/>
      <c r="I1853" s="400"/>
      <c r="J1853" s="400"/>
    </row>
    <row r="1854" spans="1:10" s="415" customFormat="1">
      <c r="A1854" s="420" t="e">
        <f>ROUND(#REF!,2)</f>
        <v>#REF!</v>
      </c>
      <c r="B1854" s="327" t="s">
        <v>130</v>
      </c>
      <c r="C1854" s="327" t="s">
        <v>7828</v>
      </c>
      <c r="D1854" s="327" t="s">
        <v>7161</v>
      </c>
      <c r="E1854" s="401" t="s">
        <v>763</v>
      </c>
      <c r="F1854" s="400" t="str">
        <f t="shared" si="76"/>
        <v>0.00</v>
      </c>
      <c r="G1854" s="327">
        <v>1860</v>
      </c>
      <c r="H1854"/>
      <c r="I1854" s="400"/>
      <c r="J1854" s="400"/>
    </row>
    <row r="1855" spans="1:10" s="415" customFormat="1">
      <c r="A1855" s="420" t="e">
        <f>ROUND(#REF!,2)</f>
        <v>#REF!</v>
      </c>
      <c r="B1855" s="327" t="s">
        <v>130</v>
      </c>
      <c r="C1855" s="327" t="s">
        <v>7828</v>
      </c>
      <c r="D1855" s="327" t="s">
        <v>7162</v>
      </c>
      <c r="E1855" s="401" t="s">
        <v>763</v>
      </c>
      <c r="F1855" s="400" t="str">
        <f t="shared" si="76"/>
        <v>0.00</v>
      </c>
      <c r="G1855" s="327">
        <v>1861</v>
      </c>
      <c r="H1855"/>
      <c r="I1855" s="400"/>
      <c r="J1855" s="400"/>
    </row>
    <row r="1856" spans="1:10" s="415" customFormat="1">
      <c r="A1856" s="420" t="e">
        <f>ROUND(#REF!,2)</f>
        <v>#REF!</v>
      </c>
      <c r="B1856" s="327" t="s">
        <v>130</v>
      </c>
      <c r="C1856" s="327" t="s">
        <v>7828</v>
      </c>
      <c r="D1856" s="327" t="s">
        <v>7163</v>
      </c>
      <c r="E1856" s="401" t="s">
        <v>763</v>
      </c>
      <c r="F1856" s="400" t="str">
        <f>IFERROR(IF(B1856="Parent","",IF(B1856="Data",TEXT(A1856,"rrrr-mm-dd"),IF(B1856="kwota",IFERROR(REPLACE(A1856,SEARCH(",",A1856),1,"."),A1856),IF(A1856="","",IF(A1856="",IF(AND(B1856="Kwota",E1856&lt;&gt;0),A1856,""),A1856))))),"0.00")</f>
        <v>0.00</v>
      </c>
      <c r="G1856" s="327">
        <v>1862</v>
      </c>
      <c r="H1856"/>
      <c r="I1856" s="400"/>
      <c r="J1856" s="400"/>
    </row>
    <row r="1857" spans="1:10" s="415" customFormat="1">
      <c r="A1857" s="327"/>
      <c r="B1857" s="327" t="s">
        <v>7057</v>
      </c>
      <c r="C1857" s="327" t="s">
        <v>7829</v>
      </c>
      <c r="D1857" s="327" t="s">
        <v>7059</v>
      </c>
      <c r="E1857" s="327"/>
      <c r="F1857" s="400" t="str">
        <f>IFERROR(IF(B1857="Parent","",IF(B1857="Data",TEXT(A1857,"rrrr-mm-dd"),IF(B1857="kwota",IFERROR(REPLACE(A1857,SEARCH(",",A1857),1,"."),A1857),IF(A1857="","",IF(A1857="",IF(AND(B1857="Kwota",E1857&lt;&gt;0),A1857,""),A1857))))),"0.00")</f>
        <v/>
      </c>
      <c r="G1857" s="327">
        <v>1863</v>
      </c>
      <c r="H1857"/>
      <c r="I1857" s="400"/>
      <c r="J1857" s="400"/>
    </row>
    <row r="1858" spans="1:10" s="415" customFormat="1">
      <c r="A1858" s="327"/>
      <c r="B1858" s="327" t="s">
        <v>7057</v>
      </c>
      <c r="C1858" s="327" t="s">
        <v>7562</v>
      </c>
      <c r="D1858" s="327" t="s">
        <v>7059</v>
      </c>
      <c r="E1858" s="327"/>
      <c r="F1858" s="400" t="str">
        <f>IFERROR(IF(B1858="Parent","",IF(B1858="Data",TEXT(A1858,"rrrr-mm-dd"),IF(B1858="kwota",IFERROR(REPLACE(A1858,SEARCH(",",A1858),1,"."),A1858),IF(A1858="","",IF(A1858="",IF(AND(B1858="Kwota",E1858&lt;&gt;0),A1858,""),A1858))))),"0.00")</f>
        <v/>
      </c>
      <c r="G1858" s="327">
        <v>1864</v>
      </c>
      <c r="H1858"/>
      <c r="I1858" s="400"/>
      <c r="J1858" s="400"/>
    </row>
    <row r="1859" spans="1:10">
      <c r="A1859" s="327"/>
      <c r="B1859" s="327" t="s">
        <v>7057</v>
      </c>
      <c r="C1859" s="327" t="s">
        <v>7830</v>
      </c>
      <c r="D1859" s="327" t="s">
        <v>7059</v>
      </c>
      <c r="E1859" s="327"/>
      <c r="F1859" s="400" t="str">
        <f>IFERROR(IF(B1859="Parent","",IF(B1859="Data",TEXT(A1859,"rrrr-mm-dd"),IF(B1859="kwota",IFERROR(REPLACE(A1859,SEARCH(",",A1859),1,"."),A1859),IF(A1859="","",IF(A1859="",IF(AND(B1859="Kwota",E1859&lt;&gt;0),A1859,""),A1859))))),"0.00")</f>
        <v/>
      </c>
      <c r="G1859" s="327">
        <v>1865</v>
      </c>
    </row>
    <row r="1860" spans="1:10" ht="15.75" thickBot="1">
      <c r="A1860" s="413"/>
      <c r="B1860" s="413" t="s">
        <v>7057</v>
      </c>
      <c r="C1860" s="413" t="s">
        <v>7831</v>
      </c>
      <c r="D1860" s="413" t="s">
        <v>7059</v>
      </c>
      <c r="E1860" s="413"/>
      <c r="F1860" s="400" t="str">
        <f>IFERROR(IF(B1860="Parent","",IF(B1860="Data",TEXT(A1860,"rrrr-mm-dd"),IF(B1860="kwota",IFERROR(REPLACE(A1860,SEARCH(",",A1860),1,"."),A1860),IF(A1860="","",IF(A1860="",IF(AND(B1860="Kwota",E1860&lt;&gt;0),A1860,""),A1860))))),"0.00")</f>
        <v/>
      </c>
      <c r="G1860" s="327">
        <v>1866</v>
      </c>
    </row>
    <row r="1861" spans="1:10">
      <c r="A1861" s="403"/>
      <c r="B1861" s="327" t="s">
        <v>7057</v>
      </c>
      <c r="C1861" s="327" t="s">
        <v>7832</v>
      </c>
      <c r="D1861" s="403"/>
      <c r="E1861" s="403"/>
      <c r="F1861" s="405"/>
      <c r="G1861" s="327">
        <v>1867</v>
      </c>
    </row>
    <row r="1862" spans="1:10" s="327" customFormat="1">
      <c r="B1862" s="327" t="s">
        <v>7057</v>
      </c>
      <c r="C1862" s="327" t="s">
        <v>7833</v>
      </c>
      <c r="D1862" s="327" t="s">
        <v>7059</v>
      </c>
      <c r="F1862" s="400" t="str">
        <f>IFERROR(IF(B1862="Parent","",IF(B1862="Data",TEXT(A1862,"rrrr-mm-dd"),IF(B1862="kwota",REPLACE(A1862,SEARCH(",",A1862),1,"."),IF(A1862="","",IF(A1862="",IF(AND(B1862="Kwota",E1862&lt;&gt;0),A1862,""),A1862))))),"0.00")</f>
        <v/>
      </c>
      <c r="G1862" s="327">
        <v>1868</v>
      </c>
      <c r="H1862"/>
    </row>
    <row r="1863" spans="1:10" s="327" customFormat="1">
      <c r="B1863" s="327" t="s">
        <v>7057</v>
      </c>
      <c r="C1863" s="327" t="s">
        <v>7834</v>
      </c>
      <c r="D1863" s="327" t="s">
        <v>7059</v>
      </c>
      <c r="F1863" s="400" t="str">
        <f>IFERROR(IF(B1863="Parent","",IF(B1863="Data",TEXT(A1863,"rrrr-mm-dd"),IF(B1863="kwota",REPLACE(A1863,SEARCH(",",A1863),1,"."),IF(A1863="","",IF(A1863="",IF(AND(B1863="Kwota",E1863&lt;&gt;0),A1863,""),A1863))))),"0.00")</f>
        <v/>
      </c>
      <c r="G1863" s="327">
        <v>1869</v>
      </c>
      <c r="H1863"/>
    </row>
    <row r="1864" spans="1:10" s="327" customFormat="1">
      <c r="A1864" s="420" t="e">
        <f>ROUND(#REF!,2)</f>
        <v>#REF!</v>
      </c>
      <c r="B1864" s="327" t="s">
        <v>130</v>
      </c>
      <c r="C1864" s="327" t="s">
        <v>7834</v>
      </c>
      <c r="D1864" s="327" t="s">
        <v>7835</v>
      </c>
      <c r="E1864" s="401" t="s">
        <v>7579</v>
      </c>
      <c r="F1864" s="400" t="str">
        <f t="shared" ref="F1864:F1927" si="77">IFERROR(IF(B1864="Parent","",IF(B1864="Data",TEXT(A1864,"rrrr-mm-dd"),IF(B1864="kwota",IFERROR(REPLACE(A1864,SEARCH(",",A1864),1,"."),A1864),IF(A1864="","",IF(A1864="",IF(AND(B1864="Kwota",E1864&lt;&gt;0),A1864,""),A1864))))),"0.00")</f>
        <v>0.00</v>
      </c>
      <c r="G1864" s="327">
        <v>1870</v>
      </c>
      <c r="H1864"/>
    </row>
    <row r="1865" spans="1:10" s="327" customFormat="1">
      <c r="A1865" s="420" t="e">
        <f>ROUND(#REF!,2)</f>
        <v>#REF!</v>
      </c>
      <c r="B1865" s="327" t="s">
        <v>130</v>
      </c>
      <c r="C1865" s="327" t="s">
        <v>7834</v>
      </c>
      <c r="D1865" s="327" t="s">
        <v>7836</v>
      </c>
      <c r="E1865" s="401" t="s">
        <v>7579</v>
      </c>
      <c r="F1865" s="400" t="str">
        <f t="shared" si="77"/>
        <v>0.00</v>
      </c>
      <c r="G1865" s="327">
        <v>1871</v>
      </c>
      <c r="H1865"/>
    </row>
    <row r="1866" spans="1:10" s="327" customFormat="1">
      <c r="B1866" s="327" t="s">
        <v>7057</v>
      </c>
      <c r="C1866" s="327" t="s">
        <v>7837</v>
      </c>
      <c r="D1866" s="327" t="s">
        <v>7059</v>
      </c>
      <c r="F1866" s="400" t="str">
        <f t="shared" si="77"/>
        <v/>
      </c>
      <c r="G1866" s="327">
        <v>1872</v>
      </c>
      <c r="H1866"/>
    </row>
    <row r="1867" spans="1:10" s="327" customFormat="1">
      <c r="B1867" s="327" t="s">
        <v>7057</v>
      </c>
      <c r="C1867" s="327" t="s">
        <v>7838</v>
      </c>
      <c r="D1867" s="327" t="s">
        <v>7059</v>
      </c>
      <c r="F1867" s="400" t="str">
        <f t="shared" si="77"/>
        <v/>
      </c>
      <c r="G1867" s="327">
        <v>1873</v>
      </c>
      <c r="H1867"/>
    </row>
    <row r="1868" spans="1:10" s="327" customFormat="1">
      <c r="B1868" s="327" t="s">
        <v>7057</v>
      </c>
      <c r="C1868" s="327" t="s">
        <v>7839</v>
      </c>
      <c r="D1868" s="327" t="s">
        <v>7059</v>
      </c>
      <c r="F1868" s="400" t="str">
        <f t="shared" si="77"/>
        <v/>
      </c>
      <c r="G1868" s="327">
        <v>1874</v>
      </c>
      <c r="H1868"/>
    </row>
    <row r="1869" spans="1:10" s="327" customFormat="1">
      <c r="B1869" s="327" t="s">
        <v>7057</v>
      </c>
      <c r="C1869" s="327" t="s">
        <v>7835</v>
      </c>
      <c r="D1869" s="327" t="s">
        <v>7059</v>
      </c>
      <c r="F1869" s="400" t="str">
        <f t="shared" si="77"/>
        <v/>
      </c>
      <c r="G1869" s="327">
        <v>1875</v>
      </c>
      <c r="H1869"/>
    </row>
    <row r="1870" spans="1:10" s="327" customFormat="1">
      <c r="A1870" s="420" t="e">
        <f>ROUND(#REF!,2)</f>
        <v>#REF!</v>
      </c>
      <c r="B1870" s="327" t="s">
        <v>130</v>
      </c>
      <c r="C1870" s="327" t="s">
        <v>7835</v>
      </c>
      <c r="D1870" s="327" t="s">
        <v>7161</v>
      </c>
      <c r="E1870" s="401" t="s">
        <v>7840</v>
      </c>
      <c r="F1870" s="400" t="str">
        <f t="shared" si="77"/>
        <v>0.00</v>
      </c>
      <c r="G1870" s="327">
        <v>1876</v>
      </c>
      <c r="H1870"/>
    </row>
    <row r="1871" spans="1:10" s="327" customFormat="1">
      <c r="A1871" s="420" t="e">
        <f>ROUND(#REF!,2)</f>
        <v>#REF!</v>
      </c>
      <c r="B1871" s="327" t="s">
        <v>130</v>
      </c>
      <c r="C1871" s="327" t="s">
        <v>7835</v>
      </c>
      <c r="D1871" s="327" t="s">
        <v>7162</v>
      </c>
      <c r="E1871" s="401" t="s">
        <v>7840</v>
      </c>
      <c r="F1871" s="400" t="str">
        <f t="shared" si="77"/>
        <v>0.00</v>
      </c>
      <c r="G1871" s="327">
        <v>1877</v>
      </c>
      <c r="H1871"/>
    </row>
    <row r="1872" spans="1:10" s="327" customFormat="1">
      <c r="A1872" s="420" t="e">
        <f>ROUND(#REF!,2)</f>
        <v>#REF!</v>
      </c>
      <c r="B1872" s="327" t="s">
        <v>130</v>
      </c>
      <c r="C1872" s="327" t="s">
        <v>7835</v>
      </c>
      <c r="D1872" s="327" t="s">
        <v>7841</v>
      </c>
      <c r="E1872" s="401" t="s">
        <v>7840</v>
      </c>
      <c r="F1872" s="400" t="str">
        <f t="shared" si="77"/>
        <v>0.00</v>
      </c>
      <c r="G1872" s="327">
        <v>1878</v>
      </c>
      <c r="H1872"/>
    </row>
    <row r="1873" spans="1:8" s="327" customFormat="1">
      <c r="B1873" s="327" t="s">
        <v>7057</v>
      </c>
      <c r="C1873" s="327" t="s">
        <v>7842</v>
      </c>
      <c r="D1873" s="327" t="s">
        <v>7059</v>
      </c>
      <c r="F1873" s="400" t="str">
        <f t="shared" si="77"/>
        <v/>
      </c>
      <c r="G1873" s="327">
        <v>1879</v>
      </c>
      <c r="H1873"/>
    </row>
    <row r="1874" spans="1:8" s="327" customFormat="1">
      <c r="B1874" s="327" t="s">
        <v>7057</v>
      </c>
      <c r="C1874" s="327" t="s">
        <v>7836</v>
      </c>
      <c r="D1874" s="327" t="s">
        <v>7059</v>
      </c>
      <c r="F1874" s="400" t="str">
        <f t="shared" si="77"/>
        <v/>
      </c>
      <c r="G1874" s="327">
        <v>1880</v>
      </c>
      <c r="H1874"/>
    </row>
    <row r="1875" spans="1:8" s="327" customFormat="1">
      <c r="A1875" s="420" t="e">
        <f>ROUND(#REF!,2)</f>
        <v>#REF!</v>
      </c>
      <c r="B1875" s="327" t="s">
        <v>130</v>
      </c>
      <c r="C1875" s="327" t="s">
        <v>7836</v>
      </c>
      <c r="D1875" s="327" t="s">
        <v>7161</v>
      </c>
      <c r="E1875" s="401" t="s">
        <v>7840</v>
      </c>
      <c r="F1875" s="400" t="str">
        <f t="shared" si="77"/>
        <v>0.00</v>
      </c>
      <c r="G1875" s="327">
        <v>1881</v>
      </c>
      <c r="H1875"/>
    </row>
    <row r="1876" spans="1:8" s="327" customFormat="1">
      <c r="A1876" s="420" t="e">
        <f>ROUND(#REF!,2)</f>
        <v>#REF!</v>
      </c>
      <c r="B1876" s="327" t="s">
        <v>130</v>
      </c>
      <c r="C1876" s="327" t="s">
        <v>7836</v>
      </c>
      <c r="D1876" s="327" t="s">
        <v>7162</v>
      </c>
      <c r="E1876" s="401" t="s">
        <v>7840</v>
      </c>
      <c r="F1876" s="400" t="str">
        <f t="shared" si="77"/>
        <v>0.00</v>
      </c>
      <c r="G1876" s="327">
        <v>1882</v>
      </c>
      <c r="H1876"/>
    </row>
    <row r="1877" spans="1:8" s="327" customFormat="1">
      <c r="A1877" s="420" t="e">
        <f>ROUND(#REF!,2)</f>
        <v>#REF!</v>
      </c>
      <c r="B1877" s="327" t="s">
        <v>130</v>
      </c>
      <c r="C1877" s="327" t="s">
        <v>7836</v>
      </c>
      <c r="D1877" s="327" t="s">
        <v>7841</v>
      </c>
      <c r="E1877" s="401" t="s">
        <v>7840</v>
      </c>
      <c r="F1877" s="400" t="str">
        <f t="shared" si="77"/>
        <v>0.00</v>
      </c>
      <c r="G1877" s="327">
        <v>1883</v>
      </c>
      <c r="H1877"/>
    </row>
    <row r="1878" spans="1:8" s="327" customFormat="1">
      <c r="B1878" s="327" t="s">
        <v>7057</v>
      </c>
      <c r="C1878" s="327" t="s">
        <v>7843</v>
      </c>
      <c r="D1878" s="327" t="s">
        <v>7059</v>
      </c>
      <c r="F1878" s="400" t="str">
        <f t="shared" si="77"/>
        <v/>
      </c>
      <c r="G1878" s="327">
        <v>1884</v>
      </c>
      <c r="H1878"/>
    </row>
    <row r="1879" spans="1:8" s="327" customFormat="1">
      <c r="B1879" s="327" t="s">
        <v>7057</v>
      </c>
      <c r="C1879" s="327" t="s">
        <v>7844</v>
      </c>
      <c r="D1879" s="327" t="s">
        <v>7059</v>
      </c>
      <c r="F1879" s="400" t="str">
        <f t="shared" si="77"/>
        <v/>
      </c>
      <c r="G1879" s="327">
        <v>1885</v>
      </c>
      <c r="H1879"/>
    </row>
    <row r="1880" spans="1:8" s="327" customFormat="1">
      <c r="B1880" s="327" t="s">
        <v>7057</v>
      </c>
      <c r="C1880" s="327" t="s">
        <v>7845</v>
      </c>
      <c r="D1880" s="327" t="s">
        <v>7059</v>
      </c>
      <c r="F1880" s="400" t="str">
        <f t="shared" si="77"/>
        <v/>
      </c>
      <c r="G1880" s="327">
        <v>1886</v>
      </c>
      <c r="H1880"/>
    </row>
    <row r="1881" spans="1:8" s="327" customFormat="1">
      <c r="B1881" s="327" t="s">
        <v>7057</v>
      </c>
      <c r="C1881" s="327" t="s">
        <v>7846</v>
      </c>
      <c r="D1881" s="327" t="s">
        <v>7059</v>
      </c>
      <c r="F1881" s="400" t="str">
        <f t="shared" si="77"/>
        <v/>
      </c>
      <c r="G1881" s="327">
        <v>1887</v>
      </c>
      <c r="H1881"/>
    </row>
    <row r="1882" spans="1:8">
      <c r="B1882" s="400" t="s">
        <v>7057</v>
      </c>
      <c r="C1882" s="400" t="s">
        <v>7839</v>
      </c>
      <c r="D1882" s="400" t="s">
        <v>7059</v>
      </c>
      <c r="F1882" s="400" t="str">
        <f t="shared" si="77"/>
        <v/>
      </c>
      <c r="G1882" s="327">
        <v>1888</v>
      </c>
    </row>
    <row r="1883" spans="1:8">
      <c r="B1883" s="400" t="s">
        <v>7057</v>
      </c>
      <c r="C1883" s="400" t="s">
        <v>7835</v>
      </c>
      <c r="D1883" s="400" t="s">
        <v>7059</v>
      </c>
      <c r="F1883" s="400" t="str">
        <f t="shared" si="77"/>
        <v/>
      </c>
      <c r="G1883" s="327">
        <v>1889</v>
      </c>
    </row>
    <row r="1884" spans="1:8">
      <c r="A1884" s="420" t="e">
        <f>ROUND(#REF!,2)</f>
        <v>#REF!</v>
      </c>
      <c r="B1884" s="400" t="s">
        <v>130</v>
      </c>
      <c r="C1884" s="400" t="s">
        <v>7835</v>
      </c>
      <c r="D1884" s="400" t="s">
        <v>7161</v>
      </c>
      <c r="E1884" s="400" t="s">
        <v>7847</v>
      </c>
      <c r="F1884" s="400" t="str">
        <f t="shared" si="77"/>
        <v>0.00</v>
      </c>
      <c r="G1884" s="327">
        <v>1890</v>
      </c>
    </row>
    <row r="1885" spans="1:8">
      <c r="A1885" s="420" t="e">
        <f>ROUND(#REF!,2)</f>
        <v>#REF!</v>
      </c>
      <c r="B1885" s="400" t="s">
        <v>130</v>
      </c>
      <c r="C1885" s="400" t="s">
        <v>7835</v>
      </c>
      <c r="D1885" s="400" t="s">
        <v>7162</v>
      </c>
      <c r="E1885" s="400" t="s">
        <v>7847</v>
      </c>
      <c r="F1885" s="400" t="str">
        <f t="shared" si="77"/>
        <v>0.00</v>
      </c>
      <c r="G1885" s="327">
        <v>1891</v>
      </c>
    </row>
    <row r="1886" spans="1:8">
      <c r="A1886" s="420" t="e">
        <f>ROUND(#REF!,2)</f>
        <v>#REF!</v>
      </c>
      <c r="B1886" s="400" t="s">
        <v>130</v>
      </c>
      <c r="C1886" s="400" t="s">
        <v>7835</v>
      </c>
      <c r="D1886" s="400" t="s">
        <v>7841</v>
      </c>
      <c r="E1886" s="400" t="s">
        <v>7847</v>
      </c>
      <c r="F1886" s="400" t="str">
        <f t="shared" si="77"/>
        <v>0.00</v>
      </c>
      <c r="G1886" s="327">
        <v>1892</v>
      </c>
    </row>
    <row r="1887" spans="1:8">
      <c r="A1887" s="327"/>
      <c r="B1887" s="400" t="s">
        <v>7057</v>
      </c>
      <c r="C1887" s="400" t="s">
        <v>7842</v>
      </c>
      <c r="D1887" s="400" t="s">
        <v>7059</v>
      </c>
      <c r="F1887" s="400" t="str">
        <f t="shared" si="77"/>
        <v/>
      </c>
      <c r="G1887" s="327">
        <v>1893</v>
      </c>
    </row>
    <row r="1888" spans="1:8">
      <c r="A1888" s="327"/>
      <c r="B1888" s="400" t="s">
        <v>7057</v>
      </c>
      <c r="C1888" s="400" t="s">
        <v>7836</v>
      </c>
      <c r="D1888" s="400" t="s">
        <v>7059</v>
      </c>
      <c r="F1888" s="400" t="str">
        <f t="shared" si="77"/>
        <v/>
      </c>
      <c r="G1888" s="327">
        <v>1894</v>
      </c>
    </row>
    <row r="1889" spans="1:10">
      <c r="A1889" s="420" t="e">
        <f>ROUND(#REF!,2)</f>
        <v>#REF!</v>
      </c>
      <c r="B1889" s="400" t="s">
        <v>130</v>
      </c>
      <c r="C1889" s="400" t="s">
        <v>7836</v>
      </c>
      <c r="D1889" s="400" t="s">
        <v>7161</v>
      </c>
      <c r="E1889" s="400" t="s">
        <v>7847</v>
      </c>
      <c r="F1889" s="400" t="str">
        <f t="shared" si="77"/>
        <v>0.00</v>
      </c>
      <c r="G1889" s="327">
        <v>1895</v>
      </c>
    </row>
    <row r="1890" spans="1:10">
      <c r="A1890" s="420" t="e">
        <f>ROUND(#REF!,2)</f>
        <v>#REF!</v>
      </c>
      <c r="B1890" s="400" t="s">
        <v>130</v>
      </c>
      <c r="C1890" s="400" t="s">
        <v>7836</v>
      </c>
      <c r="D1890" s="400" t="s">
        <v>7162</v>
      </c>
      <c r="E1890" s="400" t="s">
        <v>7847</v>
      </c>
      <c r="F1890" s="400" t="str">
        <f t="shared" si="77"/>
        <v>0.00</v>
      </c>
      <c r="G1890" s="327">
        <v>1896</v>
      </c>
    </row>
    <row r="1891" spans="1:10" s="415" customFormat="1">
      <c r="A1891" s="420" t="e">
        <f>ROUND(#REF!,2)</f>
        <v>#REF!</v>
      </c>
      <c r="B1891" s="400" t="s">
        <v>130</v>
      </c>
      <c r="C1891" s="400" t="s">
        <v>7836</v>
      </c>
      <c r="D1891" s="400" t="s">
        <v>7841</v>
      </c>
      <c r="E1891" s="400" t="s">
        <v>7847</v>
      </c>
      <c r="F1891" s="400" t="str">
        <f t="shared" si="77"/>
        <v>0.00</v>
      </c>
      <c r="G1891" s="327">
        <v>1897</v>
      </c>
      <c r="H1891"/>
      <c r="I1891" s="400"/>
      <c r="J1891" s="400"/>
    </row>
    <row r="1892" spans="1:10" s="415" customFormat="1">
      <c r="A1892" s="400"/>
      <c r="B1892" s="400" t="s">
        <v>7057</v>
      </c>
      <c r="C1892" s="400" t="s">
        <v>7843</v>
      </c>
      <c r="D1892" s="400" t="s">
        <v>7059</v>
      </c>
      <c r="E1892" s="400"/>
      <c r="F1892" s="400" t="str">
        <f t="shared" si="77"/>
        <v/>
      </c>
      <c r="G1892" s="327">
        <v>1898</v>
      </c>
      <c r="H1892"/>
      <c r="I1892" s="400"/>
      <c r="J1892" s="400"/>
    </row>
    <row r="1893" spans="1:10" s="415" customFormat="1">
      <c r="A1893" s="400"/>
      <c r="B1893" s="400" t="s">
        <v>7057</v>
      </c>
      <c r="C1893" s="400" t="s">
        <v>7844</v>
      </c>
      <c r="D1893" s="400" t="s">
        <v>7059</v>
      </c>
      <c r="E1893" s="400"/>
      <c r="F1893" s="400" t="str">
        <f t="shared" si="77"/>
        <v/>
      </c>
      <c r="G1893" s="327">
        <v>1899</v>
      </c>
      <c r="H1893"/>
      <c r="I1893" s="400"/>
      <c r="J1893" s="400"/>
    </row>
    <row r="1894" spans="1:10" s="415" customFormat="1">
      <c r="A1894" s="400"/>
      <c r="B1894" s="400" t="s">
        <v>7057</v>
      </c>
      <c r="C1894" s="400" t="s">
        <v>7848</v>
      </c>
      <c r="D1894" s="400" t="s">
        <v>7059</v>
      </c>
      <c r="E1894" s="400"/>
      <c r="F1894" s="400" t="str">
        <f t="shared" si="77"/>
        <v/>
      </c>
      <c r="G1894" s="327">
        <v>1900</v>
      </c>
      <c r="H1894"/>
      <c r="I1894" s="400"/>
      <c r="J1894" s="400"/>
    </row>
    <row r="1895" spans="1:10" s="415" customFormat="1">
      <c r="A1895" s="400"/>
      <c r="B1895" s="400" t="s">
        <v>7057</v>
      </c>
      <c r="C1895" s="400" t="s">
        <v>7849</v>
      </c>
      <c r="D1895" s="400" t="s">
        <v>7059</v>
      </c>
      <c r="E1895" s="400"/>
      <c r="F1895" s="400" t="str">
        <f t="shared" si="77"/>
        <v/>
      </c>
      <c r="G1895" s="327">
        <v>1901</v>
      </c>
      <c r="H1895"/>
      <c r="I1895" s="400"/>
      <c r="J1895" s="400"/>
    </row>
    <row r="1896" spans="1:10" s="415" customFormat="1">
      <c r="A1896" s="400"/>
      <c r="B1896" s="400" t="s">
        <v>7057</v>
      </c>
      <c r="C1896" s="400" t="s">
        <v>7839</v>
      </c>
      <c r="D1896" s="400" t="s">
        <v>7059</v>
      </c>
      <c r="E1896" s="400"/>
      <c r="F1896" s="400" t="str">
        <f t="shared" si="77"/>
        <v/>
      </c>
      <c r="G1896" s="327">
        <v>1902</v>
      </c>
      <c r="H1896"/>
      <c r="I1896" s="400"/>
      <c r="J1896" s="400"/>
    </row>
    <row r="1897" spans="1:10" s="415" customFormat="1">
      <c r="A1897" s="400"/>
      <c r="B1897" s="400" t="s">
        <v>7057</v>
      </c>
      <c r="C1897" s="400" t="s">
        <v>7835</v>
      </c>
      <c r="D1897" s="400" t="s">
        <v>7059</v>
      </c>
      <c r="E1897" s="400"/>
      <c r="F1897" s="400" t="str">
        <f t="shared" si="77"/>
        <v/>
      </c>
      <c r="G1897" s="327">
        <v>1903</v>
      </c>
      <c r="H1897"/>
      <c r="I1897" s="400"/>
      <c r="J1897" s="400"/>
    </row>
    <row r="1898" spans="1:10" s="415" customFormat="1">
      <c r="A1898" s="420" t="e">
        <f>ROUND(#REF!,2)</f>
        <v>#REF!</v>
      </c>
      <c r="B1898" s="400" t="s">
        <v>130</v>
      </c>
      <c r="C1898" s="400" t="s">
        <v>7835</v>
      </c>
      <c r="D1898" s="400" t="s">
        <v>7161</v>
      </c>
      <c r="E1898" s="400" t="s">
        <v>7850</v>
      </c>
      <c r="F1898" s="400" t="str">
        <f t="shared" si="77"/>
        <v>0.00</v>
      </c>
      <c r="G1898" s="327">
        <v>1904</v>
      </c>
      <c r="H1898"/>
      <c r="I1898" s="400"/>
      <c r="J1898" s="400"/>
    </row>
    <row r="1899" spans="1:10" s="415" customFormat="1">
      <c r="A1899" s="420" t="e">
        <f>ROUND(#REF!,2)</f>
        <v>#REF!</v>
      </c>
      <c r="B1899" s="400" t="s">
        <v>130</v>
      </c>
      <c r="C1899" s="400" t="s">
        <v>7835</v>
      </c>
      <c r="D1899" s="400" t="s">
        <v>7162</v>
      </c>
      <c r="E1899" s="400" t="s">
        <v>7850</v>
      </c>
      <c r="F1899" s="400" t="str">
        <f t="shared" si="77"/>
        <v>0.00</v>
      </c>
      <c r="G1899" s="327">
        <v>1905</v>
      </c>
      <c r="H1899"/>
      <c r="I1899" s="400"/>
      <c r="J1899" s="400"/>
    </row>
    <row r="1900" spans="1:10" s="415" customFormat="1">
      <c r="A1900" s="420" t="e">
        <f>ROUND(#REF!,2)</f>
        <v>#REF!</v>
      </c>
      <c r="B1900" s="400" t="s">
        <v>130</v>
      </c>
      <c r="C1900" s="400" t="s">
        <v>7835</v>
      </c>
      <c r="D1900" s="400" t="s">
        <v>7841</v>
      </c>
      <c r="E1900" s="400" t="s">
        <v>7850</v>
      </c>
      <c r="F1900" s="400" t="str">
        <f t="shared" si="77"/>
        <v>0.00</v>
      </c>
      <c r="G1900" s="327">
        <v>1906</v>
      </c>
      <c r="H1900"/>
      <c r="I1900" s="400"/>
      <c r="J1900" s="400"/>
    </row>
    <row r="1901" spans="1:10" s="415" customFormat="1">
      <c r="A1901" s="327"/>
      <c r="B1901" s="400" t="s">
        <v>7057</v>
      </c>
      <c r="C1901" s="400" t="s">
        <v>7842</v>
      </c>
      <c r="D1901" s="400" t="s">
        <v>7059</v>
      </c>
      <c r="E1901" s="400"/>
      <c r="F1901" s="400" t="str">
        <f t="shared" si="77"/>
        <v/>
      </c>
      <c r="G1901" s="327">
        <v>1907</v>
      </c>
      <c r="H1901"/>
      <c r="I1901" s="400"/>
      <c r="J1901" s="400"/>
    </row>
    <row r="1902" spans="1:10" s="415" customFormat="1">
      <c r="A1902" s="327"/>
      <c r="B1902" s="400" t="s">
        <v>7057</v>
      </c>
      <c r="C1902" s="400" t="s">
        <v>7836</v>
      </c>
      <c r="D1902" s="400" t="s">
        <v>7059</v>
      </c>
      <c r="E1902" s="400"/>
      <c r="F1902" s="400" t="str">
        <f t="shared" si="77"/>
        <v/>
      </c>
      <c r="G1902" s="327">
        <v>1908</v>
      </c>
      <c r="H1902"/>
      <c r="I1902" s="400"/>
      <c r="J1902" s="400"/>
    </row>
    <row r="1903" spans="1:10" s="415" customFormat="1">
      <c r="A1903" s="420" t="e">
        <f>ROUND(#REF!,2)</f>
        <v>#REF!</v>
      </c>
      <c r="B1903" s="400" t="s">
        <v>130</v>
      </c>
      <c r="C1903" s="400" t="s">
        <v>7836</v>
      </c>
      <c r="D1903" s="400" t="s">
        <v>7161</v>
      </c>
      <c r="E1903" s="400" t="s">
        <v>7850</v>
      </c>
      <c r="F1903" s="400" t="str">
        <f t="shared" si="77"/>
        <v>0.00</v>
      </c>
      <c r="G1903" s="327">
        <v>1909</v>
      </c>
      <c r="H1903"/>
      <c r="I1903" s="400"/>
      <c r="J1903" s="400"/>
    </row>
    <row r="1904" spans="1:10" s="415" customFormat="1">
      <c r="A1904" s="420" t="e">
        <f>ROUND(#REF!,2)</f>
        <v>#REF!</v>
      </c>
      <c r="B1904" s="400" t="s">
        <v>130</v>
      </c>
      <c r="C1904" s="400" t="s">
        <v>7836</v>
      </c>
      <c r="D1904" s="400" t="s">
        <v>7162</v>
      </c>
      <c r="E1904" s="400" t="s">
        <v>7850</v>
      </c>
      <c r="F1904" s="400" t="str">
        <f t="shared" si="77"/>
        <v>0.00</v>
      </c>
      <c r="G1904" s="327">
        <v>1910</v>
      </c>
      <c r="H1904"/>
      <c r="I1904" s="400"/>
      <c r="J1904" s="400"/>
    </row>
    <row r="1905" spans="1:10" s="415" customFormat="1">
      <c r="A1905" s="420" t="e">
        <f>ROUND(#REF!,2)</f>
        <v>#REF!</v>
      </c>
      <c r="B1905" s="400" t="s">
        <v>130</v>
      </c>
      <c r="C1905" s="400" t="s">
        <v>7836</v>
      </c>
      <c r="D1905" s="400" t="s">
        <v>7841</v>
      </c>
      <c r="E1905" s="400" t="s">
        <v>7850</v>
      </c>
      <c r="F1905" s="400" t="str">
        <f t="shared" si="77"/>
        <v>0.00</v>
      </c>
      <c r="G1905" s="327">
        <v>1911</v>
      </c>
      <c r="H1905"/>
      <c r="I1905" s="400"/>
      <c r="J1905" s="400"/>
    </row>
    <row r="1906" spans="1:10" s="415" customFormat="1">
      <c r="A1906" s="400"/>
      <c r="B1906" s="400" t="s">
        <v>7057</v>
      </c>
      <c r="C1906" s="400" t="s">
        <v>7843</v>
      </c>
      <c r="D1906" s="400" t="s">
        <v>7059</v>
      </c>
      <c r="E1906" s="400"/>
      <c r="F1906" s="400" t="str">
        <f t="shared" si="77"/>
        <v/>
      </c>
      <c r="G1906" s="327">
        <v>1912</v>
      </c>
      <c r="H1906"/>
      <c r="I1906" s="400"/>
      <c r="J1906" s="400"/>
    </row>
    <row r="1907" spans="1:10" s="415" customFormat="1">
      <c r="A1907" s="400"/>
      <c r="B1907" s="400" t="s">
        <v>7057</v>
      </c>
      <c r="C1907" s="400" t="s">
        <v>7844</v>
      </c>
      <c r="D1907" s="400" t="s">
        <v>7059</v>
      </c>
      <c r="E1907" s="400"/>
      <c r="F1907" s="400" t="str">
        <f t="shared" si="77"/>
        <v/>
      </c>
      <c r="G1907" s="327">
        <v>1913</v>
      </c>
      <c r="H1907"/>
      <c r="I1907" s="400"/>
      <c r="J1907" s="400"/>
    </row>
    <row r="1908" spans="1:10" s="415" customFormat="1">
      <c r="A1908" s="400"/>
      <c r="B1908" s="400" t="s">
        <v>7057</v>
      </c>
      <c r="C1908" s="400" t="s">
        <v>7851</v>
      </c>
      <c r="D1908" s="400" t="s">
        <v>7059</v>
      </c>
      <c r="E1908" s="400"/>
      <c r="F1908" s="400" t="str">
        <f t="shared" si="77"/>
        <v/>
      </c>
      <c r="G1908" s="327">
        <v>1914</v>
      </c>
      <c r="H1908"/>
      <c r="I1908" s="400"/>
      <c r="J1908" s="400"/>
    </row>
    <row r="1909" spans="1:10" s="415" customFormat="1">
      <c r="A1909" s="400"/>
      <c r="B1909" s="400" t="s">
        <v>7057</v>
      </c>
      <c r="C1909" s="400" t="s">
        <v>7852</v>
      </c>
      <c r="D1909" s="400" t="s">
        <v>7059</v>
      </c>
      <c r="E1909" s="400"/>
      <c r="F1909" s="400" t="str">
        <f t="shared" si="77"/>
        <v/>
      </c>
      <c r="G1909" s="327">
        <v>1915</v>
      </c>
      <c r="H1909"/>
      <c r="I1909" s="400"/>
      <c r="J1909" s="400"/>
    </row>
    <row r="1910" spans="1:10" s="415" customFormat="1">
      <c r="A1910" s="400"/>
      <c r="B1910" s="400" t="s">
        <v>7057</v>
      </c>
      <c r="C1910" s="400" t="s">
        <v>7839</v>
      </c>
      <c r="D1910" s="400" t="s">
        <v>7059</v>
      </c>
      <c r="E1910" s="400"/>
      <c r="F1910" s="400" t="str">
        <f t="shared" si="77"/>
        <v/>
      </c>
      <c r="G1910" s="327">
        <v>1916</v>
      </c>
      <c r="H1910"/>
      <c r="I1910" s="400"/>
      <c r="J1910" s="400"/>
    </row>
    <row r="1911" spans="1:10" s="415" customFormat="1">
      <c r="A1911" s="400"/>
      <c r="B1911" s="400" t="s">
        <v>7057</v>
      </c>
      <c r="C1911" s="400" t="s">
        <v>7835</v>
      </c>
      <c r="D1911" s="400" t="s">
        <v>7059</v>
      </c>
      <c r="E1911" s="400"/>
      <c r="F1911" s="400" t="str">
        <f t="shared" si="77"/>
        <v/>
      </c>
      <c r="G1911" s="327">
        <v>1917</v>
      </c>
      <c r="H1911"/>
      <c r="I1911" s="400"/>
      <c r="J1911" s="400"/>
    </row>
    <row r="1912" spans="1:10" s="415" customFormat="1">
      <c r="A1912" s="420" t="e">
        <f>ROUND(#REF!,2)</f>
        <v>#REF!</v>
      </c>
      <c r="B1912" s="400" t="s">
        <v>130</v>
      </c>
      <c r="C1912" s="400" t="s">
        <v>7835</v>
      </c>
      <c r="D1912" s="400" t="s">
        <v>7161</v>
      </c>
      <c r="E1912" s="400" t="s">
        <v>7853</v>
      </c>
      <c r="F1912" s="400" t="str">
        <f t="shared" si="77"/>
        <v>0.00</v>
      </c>
      <c r="G1912" s="327">
        <v>1918</v>
      </c>
      <c r="H1912"/>
      <c r="I1912" s="400"/>
      <c r="J1912" s="400"/>
    </row>
    <row r="1913" spans="1:10" s="415" customFormat="1">
      <c r="A1913" s="420" t="e">
        <f>ROUND(#REF!,2)</f>
        <v>#REF!</v>
      </c>
      <c r="B1913" s="400" t="s">
        <v>130</v>
      </c>
      <c r="C1913" s="400" t="s">
        <v>7835</v>
      </c>
      <c r="D1913" s="400" t="s">
        <v>7162</v>
      </c>
      <c r="E1913" s="400" t="s">
        <v>7853</v>
      </c>
      <c r="F1913" s="400" t="str">
        <f t="shared" si="77"/>
        <v>0.00</v>
      </c>
      <c r="G1913" s="327">
        <v>1919</v>
      </c>
      <c r="H1913"/>
      <c r="I1913" s="400"/>
      <c r="J1913" s="400"/>
    </row>
    <row r="1914" spans="1:10" s="415" customFormat="1">
      <c r="A1914" s="420" t="e">
        <f>ROUND(#REF!,2)</f>
        <v>#REF!</v>
      </c>
      <c r="B1914" s="400" t="s">
        <v>130</v>
      </c>
      <c r="C1914" s="400" t="s">
        <v>7835</v>
      </c>
      <c r="D1914" s="400" t="s">
        <v>7841</v>
      </c>
      <c r="E1914" s="400" t="s">
        <v>7853</v>
      </c>
      <c r="F1914" s="400" t="str">
        <f t="shared" si="77"/>
        <v>0.00</v>
      </c>
      <c r="G1914" s="327">
        <v>1920</v>
      </c>
      <c r="H1914"/>
      <c r="I1914" s="400"/>
      <c r="J1914" s="400"/>
    </row>
    <row r="1915" spans="1:10" s="415" customFormat="1">
      <c r="A1915" s="327"/>
      <c r="B1915" s="400" t="s">
        <v>7057</v>
      </c>
      <c r="C1915" s="400" t="s">
        <v>7842</v>
      </c>
      <c r="D1915" s="400" t="s">
        <v>7059</v>
      </c>
      <c r="E1915" s="400"/>
      <c r="F1915" s="400" t="str">
        <f t="shared" si="77"/>
        <v/>
      </c>
      <c r="G1915" s="327">
        <v>1921</v>
      </c>
      <c r="H1915"/>
      <c r="I1915" s="400"/>
      <c r="J1915" s="400"/>
    </row>
    <row r="1916" spans="1:10" s="415" customFormat="1">
      <c r="A1916" s="327"/>
      <c r="B1916" s="400" t="s">
        <v>7057</v>
      </c>
      <c r="C1916" s="400" t="s">
        <v>7836</v>
      </c>
      <c r="D1916" s="400" t="s">
        <v>7059</v>
      </c>
      <c r="E1916" s="400"/>
      <c r="F1916" s="400" t="str">
        <f t="shared" si="77"/>
        <v/>
      </c>
      <c r="G1916" s="327">
        <v>1922</v>
      </c>
      <c r="H1916"/>
      <c r="I1916" s="400"/>
      <c r="J1916" s="400"/>
    </row>
    <row r="1917" spans="1:10" s="415" customFormat="1">
      <c r="A1917" s="420" t="e">
        <f>ROUND(#REF!,2)</f>
        <v>#REF!</v>
      </c>
      <c r="B1917" s="400" t="s">
        <v>130</v>
      </c>
      <c r="C1917" s="400" t="s">
        <v>7836</v>
      </c>
      <c r="D1917" s="400" t="s">
        <v>7161</v>
      </c>
      <c r="E1917" s="400" t="s">
        <v>7853</v>
      </c>
      <c r="F1917" s="400" t="str">
        <f t="shared" si="77"/>
        <v>0.00</v>
      </c>
      <c r="G1917" s="327">
        <v>1923</v>
      </c>
      <c r="H1917"/>
      <c r="I1917" s="400"/>
      <c r="J1917" s="400"/>
    </row>
    <row r="1918" spans="1:10" s="415" customFormat="1">
      <c r="A1918" s="420" t="e">
        <f>ROUND(#REF!,2)</f>
        <v>#REF!</v>
      </c>
      <c r="B1918" s="400" t="s">
        <v>130</v>
      </c>
      <c r="C1918" s="400" t="s">
        <v>7836</v>
      </c>
      <c r="D1918" s="400" t="s">
        <v>7162</v>
      </c>
      <c r="E1918" s="400" t="s">
        <v>7853</v>
      </c>
      <c r="F1918" s="400" t="str">
        <f t="shared" si="77"/>
        <v>0.00</v>
      </c>
      <c r="G1918" s="327">
        <v>1924</v>
      </c>
      <c r="H1918"/>
      <c r="I1918" s="400"/>
      <c r="J1918" s="400"/>
    </row>
    <row r="1919" spans="1:10" s="415" customFormat="1">
      <c r="A1919" s="420" t="e">
        <f>ROUND(#REF!,2)</f>
        <v>#REF!</v>
      </c>
      <c r="B1919" s="400" t="s">
        <v>130</v>
      </c>
      <c r="C1919" s="400" t="s">
        <v>7836</v>
      </c>
      <c r="D1919" s="400" t="s">
        <v>7841</v>
      </c>
      <c r="E1919" s="400" t="s">
        <v>7853</v>
      </c>
      <c r="F1919" s="400" t="str">
        <f t="shared" si="77"/>
        <v>0.00</v>
      </c>
      <c r="G1919" s="327">
        <v>1925</v>
      </c>
      <c r="H1919"/>
      <c r="I1919" s="400"/>
      <c r="J1919" s="400"/>
    </row>
    <row r="1920" spans="1:10" s="415" customFormat="1">
      <c r="A1920" s="400"/>
      <c r="B1920" s="400" t="s">
        <v>7057</v>
      </c>
      <c r="C1920" s="400" t="s">
        <v>7843</v>
      </c>
      <c r="D1920" s="400" t="s">
        <v>7059</v>
      </c>
      <c r="E1920" s="400"/>
      <c r="F1920" s="400" t="str">
        <f t="shared" si="77"/>
        <v/>
      </c>
      <c r="G1920" s="327">
        <v>1926</v>
      </c>
      <c r="H1920"/>
      <c r="I1920" s="400"/>
      <c r="J1920" s="400"/>
    </row>
    <row r="1921" spans="1:10" s="415" customFormat="1">
      <c r="A1921" s="400"/>
      <c r="B1921" s="400" t="s">
        <v>7057</v>
      </c>
      <c r="C1921" s="400" t="s">
        <v>7844</v>
      </c>
      <c r="D1921" s="400" t="s">
        <v>7059</v>
      </c>
      <c r="E1921" s="400"/>
      <c r="F1921" s="400" t="str">
        <f t="shared" si="77"/>
        <v/>
      </c>
      <c r="G1921" s="327">
        <v>1927</v>
      </c>
      <c r="H1921"/>
      <c r="I1921" s="400"/>
      <c r="J1921" s="400"/>
    </row>
    <row r="1922" spans="1:10" s="415" customFormat="1">
      <c r="A1922" s="400"/>
      <c r="B1922" s="400" t="s">
        <v>7057</v>
      </c>
      <c r="C1922" s="400" t="s">
        <v>7854</v>
      </c>
      <c r="D1922" s="400" t="s">
        <v>7059</v>
      </c>
      <c r="E1922" s="400"/>
      <c r="F1922" s="400" t="str">
        <f t="shared" si="77"/>
        <v/>
      </c>
      <c r="G1922" s="327">
        <v>1928</v>
      </c>
      <c r="H1922"/>
      <c r="I1922" s="400"/>
      <c r="J1922" s="400"/>
    </row>
    <row r="1923" spans="1:10" s="415" customFormat="1">
      <c r="A1923" s="400"/>
      <c r="B1923" s="400" t="s">
        <v>7057</v>
      </c>
      <c r="C1923" s="400" t="s">
        <v>7855</v>
      </c>
      <c r="D1923" s="400" t="s">
        <v>7059</v>
      </c>
      <c r="E1923" s="400"/>
      <c r="F1923" s="400" t="str">
        <f t="shared" si="77"/>
        <v/>
      </c>
      <c r="G1923" s="327">
        <v>1929</v>
      </c>
      <c r="H1923"/>
      <c r="I1923" s="400"/>
      <c r="J1923" s="400"/>
    </row>
    <row r="1924" spans="1:10" s="415" customFormat="1">
      <c r="A1924" s="400"/>
      <c r="B1924" s="400" t="s">
        <v>7057</v>
      </c>
      <c r="C1924" s="400" t="s">
        <v>7839</v>
      </c>
      <c r="D1924" s="400" t="s">
        <v>7059</v>
      </c>
      <c r="E1924" s="400"/>
      <c r="F1924" s="400" t="str">
        <f t="shared" si="77"/>
        <v/>
      </c>
      <c r="G1924" s="327">
        <v>1930</v>
      </c>
      <c r="H1924"/>
      <c r="I1924" s="400"/>
      <c r="J1924" s="400"/>
    </row>
    <row r="1925" spans="1:10" s="415" customFormat="1">
      <c r="A1925" s="400"/>
      <c r="B1925" s="400" t="s">
        <v>7057</v>
      </c>
      <c r="C1925" s="400" t="s">
        <v>7835</v>
      </c>
      <c r="D1925" s="400" t="s">
        <v>7059</v>
      </c>
      <c r="E1925" s="400"/>
      <c r="F1925" s="400" t="str">
        <f t="shared" si="77"/>
        <v/>
      </c>
      <c r="G1925" s="327">
        <v>1931</v>
      </c>
      <c r="H1925"/>
      <c r="I1925" s="400"/>
      <c r="J1925" s="400"/>
    </row>
    <row r="1926" spans="1:10" s="415" customFormat="1">
      <c r="A1926" s="420" t="e">
        <f>ROUND(#REF!,2)</f>
        <v>#REF!</v>
      </c>
      <c r="B1926" s="400" t="s">
        <v>130</v>
      </c>
      <c r="C1926" s="400" t="s">
        <v>7835</v>
      </c>
      <c r="D1926" s="400" t="s">
        <v>7161</v>
      </c>
      <c r="E1926" s="400" t="s">
        <v>7856</v>
      </c>
      <c r="F1926" s="400" t="str">
        <f t="shared" si="77"/>
        <v>0.00</v>
      </c>
      <c r="G1926" s="327">
        <v>1932</v>
      </c>
      <c r="H1926"/>
      <c r="I1926" s="400"/>
      <c r="J1926" s="400"/>
    </row>
    <row r="1927" spans="1:10" s="415" customFormat="1">
      <c r="A1927" s="420" t="e">
        <f>ROUND(#REF!,2)</f>
        <v>#REF!</v>
      </c>
      <c r="B1927" s="400" t="s">
        <v>130</v>
      </c>
      <c r="C1927" s="400" t="s">
        <v>7835</v>
      </c>
      <c r="D1927" s="400" t="s">
        <v>7162</v>
      </c>
      <c r="E1927" s="400" t="s">
        <v>7856</v>
      </c>
      <c r="F1927" s="400" t="str">
        <f t="shared" si="77"/>
        <v>0.00</v>
      </c>
      <c r="G1927" s="327">
        <v>1933</v>
      </c>
      <c r="H1927"/>
      <c r="I1927" s="400"/>
      <c r="J1927" s="400"/>
    </row>
    <row r="1928" spans="1:10" s="415" customFormat="1">
      <c r="A1928" s="420" t="e">
        <f>ROUND(#REF!,2)</f>
        <v>#REF!</v>
      </c>
      <c r="B1928" s="400" t="s">
        <v>130</v>
      </c>
      <c r="C1928" s="400" t="s">
        <v>7835</v>
      </c>
      <c r="D1928" s="400" t="s">
        <v>7841</v>
      </c>
      <c r="E1928" s="400" t="s">
        <v>7856</v>
      </c>
      <c r="F1928" s="400" t="str">
        <f t="shared" ref="F1928:F1987" si="78">IFERROR(IF(B1928="Parent","",IF(B1928="Data",TEXT(A1928,"rrrr-mm-dd"),IF(B1928="kwota",IFERROR(REPLACE(A1928,SEARCH(",",A1928),1,"."),A1928),IF(A1928="","",IF(A1928="",IF(AND(B1928="Kwota",E1928&lt;&gt;0),A1928,""),A1928))))),"0.00")</f>
        <v>0.00</v>
      </c>
      <c r="G1928" s="327">
        <v>1934</v>
      </c>
      <c r="H1928"/>
      <c r="I1928" s="400"/>
      <c r="J1928" s="400"/>
    </row>
    <row r="1929" spans="1:10" s="415" customFormat="1">
      <c r="A1929" s="327"/>
      <c r="B1929" s="400" t="s">
        <v>7057</v>
      </c>
      <c r="C1929" s="400" t="s">
        <v>7842</v>
      </c>
      <c r="D1929" s="400" t="s">
        <v>7059</v>
      </c>
      <c r="E1929" s="400"/>
      <c r="F1929" s="400" t="str">
        <f t="shared" si="78"/>
        <v/>
      </c>
      <c r="G1929" s="327">
        <v>1935</v>
      </c>
      <c r="H1929"/>
      <c r="I1929" s="400"/>
      <c r="J1929" s="400"/>
    </row>
    <row r="1930" spans="1:10" s="415" customFormat="1">
      <c r="A1930" s="327"/>
      <c r="B1930" s="400" t="s">
        <v>7057</v>
      </c>
      <c r="C1930" s="400" t="s">
        <v>7836</v>
      </c>
      <c r="D1930" s="400" t="s">
        <v>7059</v>
      </c>
      <c r="E1930" s="400"/>
      <c r="F1930" s="400" t="str">
        <f t="shared" si="78"/>
        <v/>
      </c>
      <c r="G1930" s="327">
        <v>1936</v>
      </c>
      <c r="H1930"/>
      <c r="I1930" s="400"/>
      <c r="J1930" s="400"/>
    </row>
    <row r="1931" spans="1:10" s="415" customFormat="1">
      <c r="A1931" s="420" t="e">
        <f>ROUND(#REF!,2)</f>
        <v>#REF!</v>
      </c>
      <c r="B1931" s="400" t="s">
        <v>130</v>
      </c>
      <c r="C1931" s="400" t="s">
        <v>7836</v>
      </c>
      <c r="D1931" s="400" t="s">
        <v>7161</v>
      </c>
      <c r="E1931" s="400" t="s">
        <v>7856</v>
      </c>
      <c r="F1931" s="400" t="str">
        <f t="shared" si="78"/>
        <v>0.00</v>
      </c>
      <c r="G1931" s="327">
        <v>1937</v>
      </c>
      <c r="H1931"/>
      <c r="I1931" s="400"/>
      <c r="J1931" s="400"/>
    </row>
    <row r="1932" spans="1:10" s="415" customFormat="1">
      <c r="A1932" s="420" t="e">
        <f>ROUND(#REF!,2)</f>
        <v>#REF!</v>
      </c>
      <c r="B1932" s="400" t="s">
        <v>130</v>
      </c>
      <c r="C1932" s="400" t="s">
        <v>7836</v>
      </c>
      <c r="D1932" s="400" t="s">
        <v>7162</v>
      </c>
      <c r="E1932" s="400" t="s">
        <v>7856</v>
      </c>
      <c r="F1932" s="400" t="str">
        <f t="shared" si="78"/>
        <v>0.00</v>
      </c>
      <c r="G1932" s="327">
        <v>1938</v>
      </c>
      <c r="H1932"/>
      <c r="I1932" s="400"/>
      <c r="J1932" s="400"/>
    </row>
    <row r="1933" spans="1:10" s="415" customFormat="1">
      <c r="A1933" s="420" t="e">
        <f>ROUND(#REF!,2)</f>
        <v>#REF!</v>
      </c>
      <c r="B1933" s="400" t="s">
        <v>130</v>
      </c>
      <c r="C1933" s="400" t="s">
        <v>7836</v>
      </c>
      <c r="D1933" s="400" t="s">
        <v>7841</v>
      </c>
      <c r="E1933" s="400" t="s">
        <v>7856</v>
      </c>
      <c r="F1933" s="400" t="str">
        <f t="shared" si="78"/>
        <v>0.00</v>
      </c>
      <c r="G1933" s="327">
        <v>1939</v>
      </c>
      <c r="H1933"/>
      <c r="I1933" s="400"/>
      <c r="J1933" s="400"/>
    </row>
    <row r="1934" spans="1:10" s="415" customFormat="1">
      <c r="A1934" s="400"/>
      <c r="B1934" s="400" t="s">
        <v>7057</v>
      </c>
      <c r="C1934" s="400" t="s">
        <v>7843</v>
      </c>
      <c r="D1934" s="400" t="s">
        <v>7059</v>
      </c>
      <c r="E1934" s="400"/>
      <c r="F1934" s="400" t="str">
        <f t="shared" si="78"/>
        <v/>
      </c>
      <c r="G1934" s="327">
        <v>1940</v>
      </c>
      <c r="H1934"/>
      <c r="I1934" s="400"/>
      <c r="J1934" s="400"/>
    </row>
    <row r="1935" spans="1:10" s="415" customFormat="1">
      <c r="A1935" s="400"/>
      <c r="B1935" s="400" t="s">
        <v>7057</v>
      </c>
      <c r="C1935" s="400" t="s">
        <v>7844</v>
      </c>
      <c r="D1935" s="400" t="s">
        <v>7059</v>
      </c>
      <c r="E1935" s="400"/>
      <c r="F1935" s="400" t="str">
        <f t="shared" si="78"/>
        <v/>
      </c>
      <c r="G1935" s="327">
        <v>1941</v>
      </c>
      <c r="H1935"/>
      <c r="I1935" s="400"/>
      <c r="J1935" s="400"/>
    </row>
    <row r="1936" spans="1:10" s="415" customFormat="1">
      <c r="A1936" s="400"/>
      <c r="B1936" s="400" t="s">
        <v>7057</v>
      </c>
      <c r="C1936" s="400" t="s">
        <v>7857</v>
      </c>
      <c r="D1936" s="400" t="s">
        <v>7059</v>
      </c>
      <c r="E1936" s="400"/>
      <c r="F1936" s="400" t="str">
        <f t="shared" si="78"/>
        <v/>
      </c>
      <c r="G1936" s="327">
        <v>1942</v>
      </c>
      <c r="H1936"/>
      <c r="I1936" s="400"/>
      <c r="J1936" s="400"/>
    </row>
    <row r="1937" spans="1:10" s="415" customFormat="1">
      <c r="A1937" s="400"/>
      <c r="B1937" s="400" t="s">
        <v>7057</v>
      </c>
      <c r="C1937" s="400" t="s">
        <v>7858</v>
      </c>
      <c r="D1937" s="400" t="s">
        <v>7059</v>
      </c>
      <c r="E1937" s="400"/>
      <c r="F1937" s="400" t="str">
        <f t="shared" si="78"/>
        <v/>
      </c>
      <c r="G1937" s="327">
        <v>1943</v>
      </c>
      <c r="H1937"/>
      <c r="I1937" s="400"/>
      <c r="J1937" s="400"/>
    </row>
    <row r="1938" spans="1:10" s="415" customFormat="1">
      <c r="A1938" s="400"/>
      <c r="B1938" s="400" t="s">
        <v>7057</v>
      </c>
      <c r="C1938" s="400" t="s">
        <v>7839</v>
      </c>
      <c r="D1938" s="400" t="s">
        <v>7059</v>
      </c>
      <c r="E1938" s="400"/>
      <c r="F1938" s="400" t="str">
        <f t="shared" si="78"/>
        <v/>
      </c>
      <c r="G1938" s="327">
        <v>1944</v>
      </c>
      <c r="H1938"/>
      <c r="I1938" s="400"/>
      <c r="J1938" s="400"/>
    </row>
    <row r="1939" spans="1:10" s="415" customFormat="1">
      <c r="A1939" s="400"/>
      <c r="B1939" s="400" t="s">
        <v>7057</v>
      </c>
      <c r="C1939" s="400" t="s">
        <v>7835</v>
      </c>
      <c r="D1939" s="400" t="s">
        <v>7059</v>
      </c>
      <c r="E1939" s="400"/>
      <c r="F1939" s="400" t="str">
        <f t="shared" si="78"/>
        <v/>
      </c>
      <c r="G1939" s="327">
        <v>1945</v>
      </c>
      <c r="H1939"/>
      <c r="I1939" s="400"/>
      <c r="J1939" s="400"/>
    </row>
    <row r="1940" spans="1:10" s="415" customFormat="1">
      <c r="A1940" s="420" t="e">
        <f>ROUND(#REF!,2)</f>
        <v>#REF!</v>
      </c>
      <c r="B1940" s="400" t="s">
        <v>130</v>
      </c>
      <c r="C1940" s="400" t="s">
        <v>7835</v>
      </c>
      <c r="D1940" s="400" t="s">
        <v>7161</v>
      </c>
      <c r="E1940" s="400" t="s">
        <v>7859</v>
      </c>
      <c r="F1940" s="400" t="str">
        <f t="shared" si="78"/>
        <v>0.00</v>
      </c>
      <c r="G1940" s="327">
        <v>1946</v>
      </c>
      <c r="H1940"/>
      <c r="I1940" s="400"/>
      <c r="J1940" s="400"/>
    </row>
    <row r="1941" spans="1:10" s="415" customFormat="1">
      <c r="A1941" s="420" t="e">
        <f>ROUND(#REF!,2)</f>
        <v>#REF!</v>
      </c>
      <c r="B1941" s="400" t="s">
        <v>130</v>
      </c>
      <c r="C1941" s="400" t="s">
        <v>7835</v>
      </c>
      <c r="D1941" s="400" t="s">
        <v>7162</v>
      </c>
      <c r="E1941" s="400" t="s">
        <v>7859</v>
      </c>
      <c r="F1941" s="400" t="str">
        <f t="shared" si="78"/>
        <v>0.00</v>
      </c>
      <c r="G1941" s="327">
        <v>1947</v>
      </c>
      <c r="H1941"/>
      <c r="I1941" s="400"/>
      <c r="J1941" s="400"/>
    </row>
    <row r="1942" spans="1:10" s="415" customFormat="1">
      <c r="A1942" s="420" t="e">
        <f>ROUND(#REF!,2)</f>
        <v>#REF!</v>
      </c>
      <c r="B1942" s="400" t="s">
        <v>130</v>
      </c>
      <c r="C1942" s="400" t="s">
        <v>7835</v>
      </c>
      <c r="D1942" s="400" t="s">
        <v>7841</v>
      </c>
      <c r="E1942" s="400" t="s">
        <v>7859</v>
      </c>
      <c r="F1942" s="400" t="str">
        <f t="shared" si="78"/>
        <v>0.00</v>
      </c>
      <c r="G1942" s="327">
        <v>1948</v>
      </c>
      <c r="H1942"/>
      <c r="I1942" s="400"/>
      <c r="J1942" s="400"/>
    </row>
    <row r="1943" spans="1:10" s="415" customFormat="1">
      <c r="A1943" s="327"/>
      <c r="B1943" s="400" t="s">
        <v>7057</v>
      </c>
      <c r="C1943" s="400" t="s">
        <v>7842</v>
      </c>
      <c r="D1943" s="400" t="s">
        <v>7059</v>
      </c>
      <c r="E1943" s="400"/>
      <c r="F1943" s="400" t="str">
        <f t="shared" si="78"/>
        <v/>
      </c>
      <c r="G1943" s="327">
        <v>1949</v>
      </c>
      <c r="H1943"/>
      <c r="I1943" s="400"/>
      <c r="J1943" s="400"/>
    </row>
    <row r="1944" spans="1:10" s="415" customFormat="1">
      <c r="A1944" s="327"/>
      <c r="B1944" s="400" t="s">
        <v>7057</v>
      </c>
      <c r="C1944" s="400" t="s">
        <v>7836</v>
      </c>
      <c r="D1944" s="400" t="s">
        <v>7059</v>
      </c>
      <c r="E1944" s="400"/>
      <c r="F1944" s="400" t="str">
        <f t="shared" si="78"/>
        <v/>
      </c>
      <c r="G1944" s="327">
        <v>1950</v>
      </c>
      <c r="H1944"/>
      <c r="I1944" s="400"/>
      <c r="J1944" s="400"/>
    </row>
    <row r="1945" spans="1:10" s="415" customFormat="1">
      <c r="A1945" s="420" t="e">
        <f>ROUND(#REF!,2)</f>
        <v>#REF!</v>
      </c>
      <c r="B1945" s="400" t="s">
        <v>130</v>
      </c>
      <c r="C1945" s="400" t="s">
        <v>7836</v>
      </c>
      <c r="D1945" s="400" t="s">
        <v>7161</v>
      </c>
      <c r="E1945" s="400" t="s">
        <v>7859</v>
      </c>
      <c r="F1945" s="400" t="str">
        <f t="shared" si="78"/>
        <v>0.00</v>
      </c>
      <c r="G1945" s="327">
        <v>1951</v>
      </c>
      <c r="H1945"/>
      <c r="I1945" s="400"/>
      <c r="J1945" s="400"/>
    </row>
    <row r="1946" spans="1:10" s="415" customFormat="1">
      <c r="A1946" s="420" t="e">
        <f>ROUND(#REF!,2)</f>
        <v>#REF!</v>
      </c>
      <c r="B1946" s="400" t="s">
        <v>130</v>
      </c>
      <c r="C1946" s="400" t="s">
        <v>7836</v>
      </c>
      <c r="D1946" s="400" t="s">
        <v>7162</v>
      </c>
      <c r="E1946" s="400" t="s">
        <v>7859</v>
      </c>
      <c r="F1946" s="400" t="str">
        <f t="shared" si="78"/>
        <v>0.00</v>
      </c>
      <c r="G1946" s="327">
        <v>1952</v>
      </c>
      <c r="H1946"/>
      <c r="I1946" s="400"/>
      <c r="J1946" s="400"/>
    </row>
    <row r="1947" spans="1:10" s="415" customFormat="1">
      <c r="A1947" s="420" t="e">
        <f>ROUND(#REF!,2)</f>
        <v>#REF!</v>
      </c>
      <c r="B1947" s="400" t="s">
        <v>130</v>
      </c>
      <c r="C1947" s="400" t="s">
        <v>7836</v>
      </c>
      <c r="D1947" s="400" t="s">
        <v>7841</v>
      </c>
      <c r="E1947" s="400" t="s">
        <v>7859</v>
      </c>
      <c r="F1947" s="400" t="str">
        <f t="shared" si="78"/>
        <v>0.00</v>
      </c>
      <c r="G1947" s="327">
        <v>1953</v>
      </c>
      <c r="H1947"/>
      <c r="I1947" s="400"/>
      <c r="J1947" s="400"/>
    </row>
    <row r="1948" spans="1:10" s="415" customFormat="1">
      <c r="A1948" s="400"/>
      <c r="B1948" s="400" t="s">
        <v>7057</v>
      </c>
      <c r="C1948" s="400" t="s">
        <v>7843</v>
      </c>
      <c r="D1948" s="400" t="s">
        <v>7059</v>
      </c>
      <c r="E1948" s="400"/>
      <c r="F1948" s="400" t="str">
        <f t="shared" si="78"/>
        <v/>
      </c>
      <c r="G1948" s="327">
        <v>1954</v>
      </c>
      <c r="H1948"/>
      <c r="I1948" s="400"/>
      <c r="J1948" s="400"/>
    </row>
    <row r="1949" spans="1:10" s="415" customFormat="1">
      <c r="A1949" s="400"/>
      <c r="B1949" s="400" t="s">
        <v>7057</v>
      </c>
      <c r="C1949" s="400" t="s">
        <v>7844</v>
      </c>
      <c r="D1949" s="400" t="s">
        <v>7059</v>
      </c>
      <c r="E1949" s="400"/>
      <c r="F1949" s="400" t="str">
        <f t="shared" si="78"/>
        <v/>
      </c>
      <c r="G1949" s="327">
        <v>1955</v>
      </c>
      <c r="H1949"/>
      <c r="I1949" s="400"/>
      <c r="J1949" s="400"/>
    </row>
    <row r="1950" spans="1:10" s="415" customFormat="1">
      <c r="A1950" s="400"/>
      <c r="B1950" s="400" t="s">
        <v>7057</v>
      </c>
      <c r="C1950" s="400" t="s">
        <v>7860</v>
      </c>
      <c r="D1950" s="400" t="s">
        <v>7059</v>
      </c>
      <c r="E1950" s="400"/>
      <c r="F1950" s="400" t="str">
        <f t="shared" si="78"/>
        <v/>
      </c>
      <c r="G1950" s="327">
        <v>1956</v>
      </c>
      <c r="H1950"/>
      <c r="I1950" s="400"/>
      <c r="J1950" s="400"/>
    </row>
    <row r="1951" spans="1:10" s="415" customFormat="1">
      <c r="A1951" s="400"/>
      <c r="B1951" s="400" t="s">
        <v>7057</v>
      </c>
      <c r="C1951" s="400" t="s">
        <v>7861</v>
      </c>
      <c r="D1951" s="400" t="s">
        <v>7059</v>
      </c>
      <c r="E1951" s="400"/>
      <c r="F1951" s="400" t="str">
        <f t="shared" si="78"/>
        <v/>
      </c>
      <c r="G1951" s="327">
        <v>1957</v>
      </c>
      <c r="H1951"/>
      <c r="I1951" s="400"/>
      <c r="J1951" s="400"/>
    </row>
    <row r="1952" spans="1:10" s="415" customFormat="1">
      <c r="A1952" s="400"/>
      <c r="B1952" s="400" t="s">
        <v>7057</v>
      </c>
      <c r="C1952" s="400" t="s">
        <v>7839</v>
      </c>
      <c r="D1952" s="400" t="s">
        <v>7059</v>
      </c>
      <c r="E1952" s="400"/>
      <c r="F1952" s="400" t="str">
        <f t="shared" si="78"/>
        <v/>
      </c>
      <c r="G1952" s="327">
        <v>1958</v>
      </c>
      <c r="H1952"/>
      <c r="I1952" s="400"/>
      <c r="J1952" s="400"/>
    </row>
    <row r="1953" spans="1:10" s="415" customFormat="1">
      <c r="A1953" s="400"/>
      <c r="B1953" s="400" t="s">
        <v>7057</v>
      </c>
      <c r="C1953" s="400" t="s">
        <v>7835</v>
      </c>
      <c r="D1953" s="400" t="s">
        <v>7059</v>
      </c>
      <c r="E1953" s="400"/>
      <c r="F1953" s="400" t="str">
        <f t="shared" si="78"/>
        <v/>
      </c>
      <c r="G1953" s="327">
        <v>1959</v>
      </c>
      <c r="H1953"/>
      <c r="I1953" s="400"/>
      <c r="J1953" s="400"/>
    </row>
    <row r="1954" spans="1:10" s="415" customFormat="1">
      <c r="A1954" s="420" t="e">
        <f>ROUND(#REF!,2)</f>
        <v>#REF!</v>
      </c>
      <c r="B1954" s="400" t="s">
        <v>130</v>
      </c>
      <c r="C1954" s="400" t="s">
        <v>7835</v>
      </c>
      <c r="D1954" s="400" t="s">
        <v>7161</v>
      </c>
      <c r="E1954" s="400" t="s">
        <v>7862</v>
      </c>
      <c r="F1954" s="400" t="str">
        <f t="shared" si="78"/>
        <v>0.00</v>
      </c>
      <c r="G1954" s="327">
        <v>1960</v>
      </c>
      <c r="H1954"/>
      <c r="I1954" s="400"/>
      <c r="J1954" s="400"/>
    </row>
    <row r="1955" spans="1:10" s="415" customFormat="1">
      <c r="A1955" s="420" t="e">
        <f>ROUND(#REF!,2)</f>
        <v>#REF!</v>
      </c>
      <c r="B1955" s="400" t="s">
        <v>130</v>
      </c>
      <c r="C1955" s="400" t="s">
        <v>7835</v>
      </c>
      <c r="D1955" s="400" t="s">
        <v>7162</v>
      </c>
      <c r="E1955" s="400" t="s">
        <v>7862</v>
      </c>
      <c r="F1955" s="400" t="str">
        <f t="shared" si="78"/>
        <v>0.00</v>
      </c>
      <c r="G1955" s="327">
        <v>1961</v>
      </c>
      <c r="H1955"/>
      <c r="I1955" s="400"/>
      <c r="J1955" s="400"/>
    </row>
    <row r="1956" spans="1:10" s="415" customFormat="1">
      <c r="A1956" s="420" t="e">
        <f>ROUND(#REF!,2)</f>
        <v>#REF!</v>
      </c>
      <c r="B1956" s="400" t="s">
        <v>130</v>
      </c>
      <c r="C1956" s="400" t="s">
        <v>7835</v>
      </c>
      <c r="D1956" s="400" t="s">
        <v>7841</v>
      </c>
      <c r="E1956" s="400" t="s">
        <v>7862</v>
      </c>
      <c r="F1956" s="400" t="str">
        <f t="shared" si="78"/>
        <v>0.00</v>
      </c>
      <c r="G1956" s="327">
        <v>1962</v>
      </c>
      <c r="H1956"/>
      <c r="I1956" s="400"/>
      <c r="J1956" s="400"/>
    </row>
    <row r="1957" spans="1:10" s="415" customFormat="1">
      <c r="A1957" s="327"/>
      <c r="B1957" s="400" t="s">
        <v>7057</v>
      </c>
      <c r="C1957" s="400" t="s">
        <v>7842</v>
      </c>
      <c r="D1957" s="400" t="s">
        <v>7059</v>
      </c>
      <c r="E1957" s="400"/>
      <c r="F1957" s="400" t="str">
        <f t="shared" si="78"/>
        <v/>
      </c>
      <c r="G1957" s="327">
        <v>1963</v>
      </c>
      <c r="H1957"/>
      <c r="I1957" s="400"/>
      <c r="J1957" s="400"/>
    </row>
    <row r="1958" spans="1:10" s="415" customFormat="1">
      <c r="A1958" s="327"/>
      <c r="B1958" s="400" t="s">
        <v>7057</v>
      </c>
      <c r="C1958" s="400" t="s">
        <v>7836</v>
      </c>
      <c r="D1958" s="400" t="s">
        <v>7059</v>
      </c>
      <c r="E1958" s="400"/>
      <c r="F1958" s="400" t="str">
        <f t="shared" si="78"/>
        <v/>
      </c>
      <c r="G1958" s="327">
        <v>1964</v>
      </c>
      <c r="H1958"/>
      <c r="I1958" s="400"/>
      <c r="J1958" s="400"/>
    </row>
    <row r="1959" spans="1:10" s="415" customFormat="1">
      <c r="A1959" s="420" t="e">
        <f>ROUND(#REF!,2)</f>
        <v>#REF!</v>
      </c>
      <c r="B1959" s="400" t="s">
        <v>130</v>
      </c>
      <c r="C1959" s="400" t="s">
        <v>7836</v>
      </c>
      <c r="D1959" s="400" t="s">
        <v>7161</v>
      </c>
      <c r="E1959" s="400" t="s">
        <v>7862</v>
      </c>
      <c r="F1959" s="400" t="str">
        <f t="shared" si="78"/>
        <v>0.00</v>
      </c>
      <c r="G1959" s="327">
        <v>1965</v>
      </c>
      <c r="H1959"/>
      <c r="I1959" s="400"/>
      <c r="J1959" s="400"/>
    </row>
    <row r="1960" spans="1:10" s="415" customFormat="1">
      <c r="A1960" s="420" t="e">
        <f>ROUND(#REF!,2)</f>
        <v>#REF!</v>
      </c>
      <c r="B1960" s="400" t="s">
        <v>130</v>
      </c>
      <c r="C1960" s="400" t="s">
        <v>7836</v>
      </c>
      <c r="D1960" s="400" t="s">
        <v>7162</v>
      </c>
      <c r="E1960" s="400" t="s">
        <v>7862</v>
      </c>
      <c r="F1960" s="400" t="str">
        <f t="shared" si="78"/>
        <v>0.00</v>
      </c>
      <c r="G1960" s="327">
        <v>1966</v>
      </c>
      <c r="H1960"/>
      <c r="I1960" s="400"/>
      <c r="J1960" s="400"/>
    </row>
    <row r="1961" spans="1:10" s="415" customFormat="1">
      <c r="A1961" s="420" t="e">
        <f>ROUND(#REF!,2)</f>
        <v>#REF!</v>
      </c>
      <c r="B1961" s="400" t="s">
        <v>130</v>
      </c>
      <c r="C1961" s="400" t="s">
        <v>7836</v>
      </c>
      <c r="D1961" s="400" t="s">
        <v>7841</v>
      </c>
      <c r="E1961" s="400" t="s">
        <v>7862</v>
      </c>
      <c r="F1961" s="400" t="str">
        <f t="shared" si="78"/>
        <v>0.00</v>
      </c>
      <c r="G1961" s="327">
        <v>1967</v>
      </c>
      <c r="H1961"/>
      <c r="I1961" s="400"/>
      <c r="J1961" s="400"/>
    </row>
    <row r="1962" spans="1:10" s="415" customFormat="1">
      <c r="A1962" s="400"/>
      <c r="B1962" s="400" t="s">
        <v>7057</v>
      </c>
      <c r="C1962" s="400" t="s">
        <v>7843</v>
      </c>
      <c r="D1962" s="400" t="s">
        <v>7059</v>
      </c>
      <c r="E1962" s="400"/>
      <c r="F1962" s="400" t="str">
        <f t="shared" si="78"/>
        <v/>
      </c>
      <c r="G1962" s="327">
        <v>1968</v>
      </c>
      <c r="H1962"/>
      <c r="I1962" s="400"/>
      <c r="J1962" s="400"/>
    </row>
    <row r="1963" spans="1:10" s="415" customFormat="1">
      <c r="A1963" s="400"/>
      <c r="B1963" s="400" t="s">
        <v>7057</v>
      </c>
      <c r="C1963" s="400" t="s">
        <v>7844</v>
      </c>
      <c r="D1963" s="400" t="s">
        <v>7059</v>
      </c>
      <c r="E1963" s="400"/>
      <c r="F1963" s="400" t="str">
        <f t="shared" si="78"/>
        <v/>
      </c>
      <c r="G1963" s="327">
        <v>1969</v>
      </c>
      <c r="H1963"/>
      <c r="I1963" s="400"/>
      <c r="J1963" s="400"/>
    </row>
    <row r="1964" spans="1:10" s="415" customFormat="1">
      <c r="A1964" s="400"/>
      <c r="B1964" s="400" t="s">
        <v>7057</v>
      </c>
      <c r="C1964" s="400" t="s">
        <v>7863</v>
      </c>
      <c r="D1964" s="400" t="s">
        <v>7059</v>
      </c>
      <c r="E1964" s="400"/>
      <c r="F1964" s="400" t="str">
        <f t="shared" si="78"/>
        <v/>
      </c>
      <c r="G1964" s="327">
        <v>1970</v>
      </c>
      <c r="H1964"/>
      <c r="I1964" s="400"/>
      <c r="J1964" s="400"/>
    </row>
    <row r="1965" spans="1:10" s="415" customFormat="1">
      <c r="A1965" s="400"/>
      <c r="B1965" s="400" t="s">
        <v>7057</v>
      </c>
      <c r="C1965" s="400" t="s">
        <v>7864</v>
      </c>
      <c r="D1965" s="400" t="s">
        <v>7059</v>
      </c>
      <c r="E1965" s="400"/>
      <c r="F1965" s="400" t="str">
        <f t="shared" si="78"/>
        <v/>
      </c>
      <c r="G1965" s="327">
        <v>1971</v>
      </c>
      <c r="H1965"/>
      <c r="I1965" s="400"/>
      <c r="J1965" s="400"/>
    </row>
    <row r="1966" spans="1:10" s="415" customFormat="1">
      <c r="A1966" s="400"/>
      <c r="B1966" s="400" t="s">
        <v>7057</v>
      </c>
      <c r="C1966" s="400" t="s">
        <v>7839</v>
      </c>
      <c r="D1966" s="400" t="s">
        <v>7059</v>
      </c>
      <c r="E1966" s="400"/>
      <c r="F1966" s="400" t="str">
        <f t="shared" si="78"/>
        <v/>
      </c>
      <c r="G1966" s="327">
        <v>1972</v>
      </c>
      <c r="H1966"/>
      <c r="I1966" s="400"/>
      <c r="J1966" s="400"/>
    </row>
    <row r="1967" spans="1:10" s="415" customFormat="1">
      <c r="A1967" s="400"/>
      <c r="B1967" s="400" t="s">
        <v>7057</v>
      </c>
      <c r="C1967" s="400" t="s">
        <v>7835</v>
      </c>
      <c r="D1967" s="400" t="s">
        <v>7059</v>
      </c>
      <c r="E1967" s="400"/>
      <c r="F1967" s="400" t="str">
        <f t="shared" si="78"/>
        <v/>
      </c>
      <c r="G1967" s="327">
        <v>1973</v>
      </c>
      <c r="H1967"/>
      <c r="I1967" s="400"/>
      <c r="J1967" s="400"/>
    </row>
    <row r="1968" spans="1:10" s="415" customFormat="1">
      <c r="A1968" s="420" t="e">
        <f>ROUND(#REF!,2)</f>
        <v>#REF!</v>
      </c>
      <c r="B1968" s="400" t="s">
        <v>130</v>
      </c>
      <c r="C1968" s="400" t="s">
        <v>7835</v>
      </c>
      <c r="D1968" s="400" t="s">
        <v>7161</v>
      </c>
      <c r="E1968" s="400" t="s">
        <v>7865</v>
      </c>
      <c r="F1968" s="400" t="str">
        <f t="shared" si="78"/>
        <v>0.00</v>
      </c>
      <c r="G1968" s="327">
        <v>1974</v>
      </c>
      <c r="H1968"/>
      <c r="I1968" s="400"/>
      <c r="J1968" s="400"/>
    </row>
    <row r="1969" spans="1:10" s="415" customFormat="1">
      <c r="A1969" s="420" t="e">
        <f>ROUND(#REF!,2)</f>
        <v>#REF!</v>
      </c>
      <c r="B1969" s="400" t="s">
        <v>130</v>
      </c>
      <c r="C1969" s="400" t="s">
        <v>7835</v>
      </c>
      <c r="D1969" s="400" t="s">
        <v>7162</v>
      </c>
      <c r="E1969" s="400" t="s">
        <v>7865</v>
      </c>
      <c r="F1969" s="400" t="str">
        <f t="shared" si="78"/>
        <v>0.00</v>
      </c>
      <c r="G1969" s="327">
        <v>1975</v>
      </c>
      <c r="H1969"/>
      <c r="I1969" s="400"/>
      <c r="J1969" s="400"/>
    </row>
    <row r="1970" spans="1:10" s="415" customFormat="1">
      <c r="A1970" s="420" t="e">
        <f>ROUND(#REF!,2)</f>
        <v>#REF!</v>
      </c>
      <c r="B1970" s="400" t="s">
        <v>130</v>
      </c>
      <c r="C1970" s="400" t="s">
        <v>7835</v>
      </c>
      <c r="D1970" s="400" t="s">
        <v>7841</v>
      </c>
      <c r="E1970" s="400" t="s">
        <v>7865</v>
      </c>
      <c r="F1970" s="400" t="str">
        <f t="shared" si="78"/>
        <v>0.00</v>
      </c>
      <c r="G1970" s="327">
        <v>1976</v>
      </c>
      <c r="H1970"/>
      <c r="I1970" s="400"/>
      <c r="J1970" s="400"/>
    </row>
    <row r="1971" spans="1:10" s="415" customFormat="1">
      <c r="A1971" s="327"/>
      <c r="B1971" s="400" t="s">
        <v>7057</v>
      </c>
      <c r="C1971" s="400" t="s">
        <v>7842</v>
      </c>
      <c r="D1971" s="400" t="s">
        <v>7059</v>
      </c>
      <c r="E1971" s="400"/>
      <c r="F1971" s="400" t="str">
        <f t="shared" si="78"/>
        <v/>
      </c>
      <c r="G1971" s="327">
        <v>1977</v>
      </c>
      <c r="H1971"/>
      <c r="I1971" s="400"/>
      <c r="J1971" s="400"/>
    </row>
    <row r="1972" spans="1:10" s="415" customFormat="1">
      <c r="A1972" s="327"/>
      <c r="B1972" s="400" t="s">
        <v>7057</v>
      </c>
      <c r="C1972" s="400" t="s">
        <v>7836</v>
      </c>
      <c r="D1972" s="400" t="s">
        <v>7059</v>
      </c>
      <c r="E1972" s="400"/>
      <c r="F1972" s="400" t="str">
        <f t="shared" si="78"/>
        <v/>
      </c>
      <c r="G1972" s="327">
        <v>1978</v>
      </c>
      <c r="H1972"/>
      <c r="I1972" s="400"/>
      <c r="J1972" s="400"/>
    </row>
    <row r="1973" spans="1:10" s="415" customFormat="1">
      <c r="A1973" s="420" t="e">
        <f>ROUND(#REF!,2)</f>
        <v>#REF!</v>
      </c>
      <c r="B1973" s="400" t="s">
        <v>130</v>
      </c>
      <c r="C1973" s="400" t="s">
        <v>7836</v>
      </c>
      <c r="D1973" s="400" t="s">
        <v>7161</v>
      </c>
      <c r="E1973" s="400" t="s">
        <v>7865</v>
      </c>
      <c r="F1973" s="400" t="str">
        <f t="shared" si="78"/>
        <v>0.00</v>
      </c>
      <c r="G1973" s="327">
        <v>1979</v>
      </c>
      <c r="H1973"/>
      <c r="I1973" s="400"/>
      <c r="J1973" s="400"/>
    </row>
    <row r="1974" spans="1:10" s="415" customFormat="1">
      <c r="A1974" s="420" t="e">
        <f>ROUND(#REF!,2)</f>
        <v>#REF!</v>
      </c>
      <c r="B1974" s="400" t="s">
        <v>130</v>
      </c>
      <c r="C1974" s="400" t="s">
        <v>7836</v>
      </c>
      <c r="D1974" s="400" t="s">
        <v>7162</v>
      </c>
      <c r="E1974" s="400" t="s">
        <v>7865</v>
      </c>
      <c r="F1974" s="400" t="str">
        <f t="shared" si="78"/>
        <v>0.00</v>
      </c>
      <c r="G1974" s="327">
        <v>1980</v>
      </c>
      <c r="H1974"/>
      <c r="I1974" s="400"/>
      <c r="J1974" s="400"/>
    </row>
    <row r="1975" spans="1:10" s="415" customFormat="1">
      <c r="A1975" s="420" t="e">
        <f>ROUND(#REF!,2)</f>
        <v>#REF!</v>
      </c>
      <c r="B1975" s="400" t="s">
        <v>130</v>
      </c>
      <c r="C1975" s="400" t="s">
        <v>7836</v>
      </c>
      <c r="D1975" s="400" t="s">
        <v>7841</v>
      </c>
      <c r="E1975" s="400" t="s">
        <v>7865</v>
      </c>
      <c r="F1975" s="400" t="str">
        <f t="shared" si="78"/>
        <v>0.00</v>
      </c>
      <c r="G1975" s="327">
        <v>1981</v>
      </c>
      <c r="H1975"/>
      <c r="I1975" s="400"/>
      <c r="J1975" s="400"/>
    </row>
    <row r="1976" spans="1:10" s="415" customFormat="1">
      <c r="A1976" s="400"/>
      <c r="B1976" s="400" t="s">
        <v>7057</v>
      </c>
      <c r="C1976" s="400" t="s">
        <v>7843</v>
      </c>
      <c r="D1976" s="400" t="s">
        <v>7059</v>
      </c>
      <c r="E1976" s="400"/>
      <c r="F1976" s="400" t="str">
        <f t="shared" si="78"/>
        <v/>
      </c>
      <c r="G1976" s="327">
        <v>1982</v>
      </c>
      <c r="H1976"/>
      <c r="I1976" s="400"/>
      <c r="J1976" s="400"/>
    </row>
    <row r="1977" spans="1:10" s="415" customFormat="1">
      <c r="A1977" s="400"/>
      <c r="B1977" s="400" t="s">
        <v>7057</v>
      </c>
      <c r="C1977" s="400" t="s">
        <v>7844</v>
      </c>
      <c r="D1977" s="400" t="s">
        <v>7059</v>
      </c>
      <c r="E1977" s="400"/>
      <c r="F1977" s="400" t="str">
        <f t="shared" si="78"/>
        <v/>
      </c>
      <c r="G1977" s="327">
        <v>1983</v>
      </c>
      <c r="H1977"/>
      <c r="I1977" s="400"/>
      <c r="J1977" s="400"/>
    </row>
    <row r="1978" spans="1:10" s="415" customFormat="1">
      <c r="A1978" s="400"/>
      <c r="B1978" s="400" t="s">
        <v>7057</v>
      </c>
      <c r="C1978" s="400" t="s">
        <v>7866</v>
      </c>
      <c r="D1978" s="400" t="s">
        <v>7059</v>
      </c>
      <c r="E1978" s="400"/>
      <c r="F1978" s="400" t="str">
        <f t="shared" si="78"/>
        <v/>
      </c>
      <c r="G1978" s="327">
        <v>1984</v>
      </c>
      <c r="H1978"/>
      <c r="I1978" s="400"/>
      <c r="J1978" s="400"/>
    </row>
    <row r="1979" spans="1:10" s="415" customFormat="1">
      <c r="A1979" s="400"/>
      <c r="B1979" s="400" t="s">
        <v>7057</v>
      </c>
      <c r="C1979" s="400" t="s">
        <v>7867</v>
      </c>
      <c r="D1979" s="400" t="s">
        <v>7059</v>
      </c>
      <c r="E1979" s="400"/>
      <c r="F1979" s="400" t="str">
        <f t="shared" si="78"/>
        <v/>
      </c>
      <c r="G1979" s="327">
        <v>1985</v>
      </c>
      <c r="H1979"/>
      <c r="I1979" s="400"/>
      <c r="J1979" s="400"/>
    </row>
    <row r="1980" spans="1:10" s="415" customFormat="1">
      <c r="A1980" s="420" t="e">
        <f>ROUND(#REF!,2)</f>
        <v>#REF!</v>
      </c>
      <c r="B1980" s="400" t="s">
        <v>130</v>
      </c>
      <c r="C1980" s="400" t="s">
        <v>7867</v>
      </c>
      <c r="D1980" s="400" t="s">
        <v>7835</v>
      </c>
      <c r="E1980" s="400" t="s">
        <v>7868</v>
      </c>
      <c r="F1980" s="400" t="str">
        <f t="shared" si="78"/>
        <v>0.00</v>
      </c>
      <c r="G1980" s="327">
        <v>1986</v>
      </c>
      <c r="H1980"/>
      <c r="I1980" s="400"/>
      <c r="J1980" s="400"/>
    </row>
    <row r="1981" spans="1:10" s="415" customFormat="1">
      <c r="A1981" s="420" t="e">
        <f>ROUND(#REF!,2)</f>
        <v>#REF!</v>
      </c>
      <c r="B1981" s="400" t="s">
        <v>130</v>
      </c>
      <c r="C1981" s="400" t="s">
        <v>7867</v>
      </c>
      <c r="D1981" s="400" t="s">
        <v>7836</v>
      </c>
      <c r="E1981" s="400" t="s">
        <v>7868</v>
      </c>
      <c r="F1981" s="400" t="str">
        <f t="shared" si="78"/>
        <v>0.00</v>
      </c>
      <c r="G1981" s="327">
        <v>1987</v>
      </c>
      <c r="H1981"/>
      <c r="I1981" s="400"/>
      <c r="J1981" s="400"/>
    </row>
    <row r="1982" spans="1:10" s="415" customFormat="1">
      <c r="A1982" s="400"/>
      <c r="B1982" s="400" t="s">
        <v>7057</v>
      </c>
      <c r="C1982" s="400" t="s">
        <v>7869</v>
      </c>
      <c r="D1982" s="400" t="s">
        <v>7059</v>
      </c>
      <c r="E1982" s="400"/>
      <c r="F1982" s="400" t="str">
        <f t="shared" si="78"/>
        <v/>
      </c>
      <c r="G1982" s="327">
        <v>1988</v>
      </c>
      <c r="H1982"/>
      <c r="I1982" s="400"/>
      <c r="J1982" s="400"/>
    </row>
    <row r="1983" spans="1:10" s="415" customFormat="1">
      <c r="A1983" s="400"/>
      <c r="B1983" s="400" t="s">
        <v>7057</v>
      </c>
      <c r="C1983" s="400" t="s">
        <v>7870</v>
      </c>
      <c r="D1983" s="400" t="s">
        <v>7059</v>
      </c>
      <c r="E1983" s="400"/>
      <c r="F1983" s="400" t="str">
        <f t="shared" si="78"/>
        <v/>
      </c>
      <c r="G1983" s="327">
        <v>1989</v>
      </c>
      <c r="H1983"/>
      <c r="I1983" s="400"/>
      <c r="J1983" s="400"/>
    </row>
    <row r="1984" spans="1:10" s="415" customFormat="1">
      <c r="A1984" s="420" t="e">
        <f>ROUND(#REF!,2)</f>
        <v>#REF!</v>
      </c>
      <c r="B1984" s="400" t="s">
        <v>130</v>
      </c>
      <c r="C1984" s="400" t="s">
        <v>7870</v>
      </c>
      <c r="D1984" s="400" t="s">
        <v>7835</v>
      </c>
      <c r="E1984" s="400" t="s">
        <v>7871</v>
      </c>
      <c r="F1984" s="400" t="str">
        <f t="shared" si="78"/>
        <v>0.00</v>
      </c>
      <c r="G1984" s="327">
        <v>1990</v>
      </c>
      <c r="H1984"/>
      <c r="I1984" s="400"/>
      <c r="J1984" s="400"/>
    </row>
    <row r="1985" spans="1:10" s="415" customFormat="1">
      <c r="A1985" s="420" t="e">
        <f>ROUND(#REF!,2)</f>
        <v>#REF!</v>
      </c>
      <c r="B1985" s="400" t="s">
        <v>130</v>
      </c>
      <c r="C1985" s="400" t="s">
        <v>7870</v>
      </c>
      <c r="D1985" s="400" t="s">
        <v>7836</v>
      </c>
      <c r="E1985" s="400" t="s">
        <v>7871</v>
      </c>
      <c r="F1985" s="400" t="str">
        <f t="shared" si="78"/>
        <v>0.00</v>
      </c>
      <c r="G1985" s="327">
        <v>1991</v>
      </c>
      <c r="H1985"/>
      <c r="I1985" s="400"/>
      <c r="J1985" s="400"/>
    </row>
    <row r="1986" spans="1:10" s="415" customFormat="1">
      <c r="A1986" s="400"/>
      <c r="B1986" s="400" t="s">
        <v>7057</v>
      </c>
      <c r="C1986" s="400" t="s">
        <v>7872</v>
      </c>
      <c r="D1986" s="400" t="s">
        <v>7059</v>
      </c>
      <c r="E1986" s="400"/>
      <c r="F1986" s="400" t="str">
        <f t="shared" si="78"/>
        <v/>
      </c>
      <c r="G1986" s="327">
        <v>1992</v>
      </c>
      <c r="H1986"/>
      <c r="I1986" s="400"/>
      <c r="J1986" s="400"/>
    </row>
    <row r="1987" spans="1:10" s="415" customFormat="1">
      <c r="A1987" s="400"/>
      <c r="B1987" s="400" t="s">
        <v>7057</v>
      </c>
      <c r="C1987" s="400" t="s">
        <v>7873</v>
      </c>
      <c r="D1987" s="400" t="s">
        <v>7059</v>
      </c>
      <c r="E1987" s="400"/>
      <c r="F1987" s="400" t="str">
        <f t="shared" si="78"/>
        <v/>
      </c>
      <c r="G1987" s="327">
        <v>1993</v>
      </c>
      <c r="H1987"/>
      <c r="I1987" s="400"/>
      <c r="J1987" s="400"/>
    </row>
    <row r="1988" spans="1:10" s="415" customFormat="1" ht="15.75">
      <c r="A1988" s="400"/>
      <c r="B1988" s="327" t="s">
        <v>7057</v>
      </c>
      <c r="C1988" s="422" t="s">
        <v>7874</v>
      </c>
      <c r="D1988" s="400"/>
      <c r="E1988" s="400"/>
      <c r="F1988" s="400"/>
      <c r="G1988" s="327">
        <v>1994</v>
      </c>
      <c r="H1988"/>
      <c r="I1988" s="400"/>
      <c r="J1988" s="400"/>
    </row>
    <row r="1989" spans="1:10" s="415" customFormat="1">
      <c r="A1989" s="400"/>
      <c r="B1989" s="400" t="s">
        <v>7057</v>
      </c>
      <c r="C1989" s="400" t="s">
        <v>7875</v>
      </c>
      <c r="D1989" s="400" t="s">
        <v>7059</v>
      </c>
      <c r="E1989" s="400"/>
      <c r="F1989" s="400" t="str">
        <f>IFERROR(IF(B1989="Parent","",IF(B1989="Data",TEXT(A1989,"rrrr-mm-dd"),IF(B1989="kwota",REPLACE(A1989,SEARCH(",",A1989),1,"."),IF(A1989="","",IF(A1989="",IF(AND(B1989="Kwota",E1989&lt;&gt;0),A1989,""),A1989))))),"0.00")</f>
        <v/>
      </c>
      <c r="G1989" s="327">
        <v>1995</v>
      </c>
      <c r="H1989"/>
      <c r="I1989" s="400"/>
      <c r="J1989" s="400"/>
    </row>
  </sheetData>
  <autoFilter ref="A1:G893" xr:uid="{00000000-0009-0000-0000-000001000000}"/>
  <pageMargins left="0.7" right="0.7" top="0.75" bottom="0.75" header="0.3" footer="0.3"/>
  <pageSetup paperSize="9" orientation="portrait" horizontalDpi="4294967292"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4"/>
  <dimension ref="A1:D1995"/>
  <sheetViews>
    <sheetView topLeftCell="A8" workbookViewId="0">
      <selection activeCell="A7" sqref="A7"/>
    </sheetView>
  </sheetViews>
  <sheetFormatPr defaultColWidth="9.140625" defaultRowHeight="15"/>
  <cols>
    <col min="1" max="1" width="106.85546875" style="400" customWidth="1"/>
    <col min="2" max="2" width="30" style="400" customWidth="1"/>
    <col min="3" max="16384" width="9.140625" style="400"/>
  </cols>
  <sheetData>
    <row r="1" spans="1:3">
      <c r="A1" s="410" t="s">
        <v>7876</v>
      </c>
    </row>
    <row r="2" spans="1:3">
      <c r="A2" s="400" t="s">
        <v>7877</v>
      </c>
    </row>
    <row r="3" spans="1:3">
      <c r="A3" s="400" t="s">
        <v>7878</v>
      </c>
    </row>
    <row r="4" spans="1:3">
      <c r="A4" s="412" t="s">
        <v>7879</v>
      </c>
    </row>
    <row r="5" spans="1:3">
      <c r="A5" s="400" t="s">
        <v>7880</v>
      </c>
    </row>
    <row r="6" spans="1:3">
      <c r="A6" s="400" t="s">
        <v>7881</v>
      </c>
    </row>
    <row r="7" spans="1:3" ht="15.75">
      <c r="A7" s="400" t="s">
        <v>7882</v>
      </c>
      <c r="B7" s="423"/>
      <c r="C7" s="423"/>
    </row>
    <row r="8" spans="1:3">
      <c r="A8" s="400" t="s">
        <v>7883</v>
      </c>
      <c r="B8" s="424" t="str">
        <f>MID(A8,FIND("&lt;",A8)+1,FIND("&gt;",A8)-FIND("&lt;",A8)-1)</f>
        <v>tns:Naglowek</v>
      </c>
      <c r="C8" s="425" t="b">
        <f>IF(Mapping!B2="Parent",TRUE,B8=Mapping!D2)</f>
        <v>1</v>
      </c>
    </row>
    <row r="9" spans="1:3">
      <c r="A9" s="400" t="s">
        <v>7884</v>
      </c>
      <c r="B9" s="400" t="str">
        <f>MID(A9,FIND("&lt;",A9)+1,FIND("&gt;",A9)-FIND("&lt;",A9)-1)</f>
        <v>dtsf:OkresOd</v>
      </c>
      <c r="C9" s="327" t="b">
        <f>IF(Mapping!B3="Parent",TRUE,B9=Mapping!D3)</f>
        <v>1</v>
      </c>
    </row>
    <row r="10" spans="1:3">
      <c r="A10" s="400" t="s">
        <v>7885</v>
      </c>
      <c r="B10" s="400" t="str">
        <f t="shared" ref="B10:B73" si="0">MID(A10,FIND("&lt;",A10)+1,FIND("&gt;",A10)-FIND("&lt;",A10)-1)</f>
        <v>dtsf:OkresDo</v>
      </c>
      <c r="C10" s="327" t="b">
        <f>IF(Mapping!B4="Parent",TRUE,B10=Mapping!D4)</f>
        <v>1</v>
      </c>
    </row>
    <row r="11" spans="1:3">
      <c r="A11" s="400" t="s">
        <v>7886</v>
      </c>
      <c r="B11" s="400" t="str">
        <f t="shared" si="0"/>
        <v>dtsf:DataSporzadzenia</v>
      </c>
      <c r="C11" s="327" t="b">
        <f>IF(Mapping!B5="Parent",TRUE,B11=Mapping!D5)</f>
        <v>1</v>
      </c>
    </row>
    <row r="12" spans="1:3">
      <c r="A12" s="432" t="s">
        <v>8667</v>
      </c>
      <c r="B12" s="400" t="str">
        <f t="shared" si="0"/>
        <v>jin:KodSprawozdania kodSystemowy="SFJINZ (2)" wersjaSchemy="1-2"</v>
      </c>
      <c r="C12" s="327" t="b">
        <f>IF(Mapping!B6="Parent",TRUE,B12=Mapping!D6)</f>
        <v>1</v>
      </c>
    </row>
    <row r="13" spans="1:3">
      <c r="A13" s="400" t="s">
        <v>7887</v>
      </c>
      <c r="B13" s="400" t="str">
        <f t="shared" si="0"/>
        <v>jin:WariantSprawozdania</v>
      </c>
      <c r="C13" s="327" t="b">
        <f>IF(Mapping!B7="Parent",TRUE,B13=Mapping!D7)</f>
        <v>1</v>
      </c>
    </row>
    <row r="14" spans="1:3">
      <c r="A14" s="400" t="s">
        <v>7888</v>
      </c>
      <c r="B14" s="400" t="str">
        <f t="shared" si="0"/>
        <v>/tns:Naglowek</v>
      </c>
      <c r="C14" s="327" t="b">
        <f>IF(Mapping!B8="Parent",TRUE,B14=Mapping!D8)</f>
        <v>1</v>
      </c>
    </row>
    <row r="15" spans="1:3">
      <c r="A15" s="400" t="s">
        <v>7889</v>
      </c>
      <c r="B15" s="400" t="str">
        <f t="shared" si="0"/>
        <v>tns:WprowadzenieDoSprawozdaniaFinansowego</v>
      </c>
      <c r="C15" s="327" t="b">
        <f>IF(Mapping!B9="Parent",TRUE,B15=Mapping!D9)</f>
        <v>1</v>
      </c>
    </row>
    <row r="16" spans="1:3">
      <c r="A16" s="400" t="s">
        <v>7890</v>
      </c>
      <c r="B16" s="400" t="str">
        <f t="shared" si="0"/>
        <v>tns:P_1</v>
      </c>
      <c r="C16" s="327" t="b">
        <f>IF(Mapping!B10="Parent",TRUE,B16=Mapping!D10)</f>
        <v>1</v>
      </c>
    </row>
    <row r="17" spans="1:3">
      <c r="A17" s="400" t="s">
        <v>7891</v>
      </c>
      <c r="B17" s="400" t="str">
        <f t="shared" si="0"/>
        <v>tns:P_1A</v>
      </c>
      <c r="C17" s="327" t="b">
        <f>IF(Mapping!B11="Parent",TRUE,B17=Mapping!D11)</f>
        <v>1</v>
      </c>
    </row>
    <row r="18" spans="1:3">
      <c r="A18" s="400" t="s">
        <v>7892</v>
      </c>
      <c r="B18" s="400" t="str">
        <f t="shared" si="0"/>
        <v>dtsf:NazwaFirmy</v>
      </c>
      <c r="C18" s="327" t="b">
        <f>IF(Mapping!B12="Parent",TRUE,B18=Mapping!D12)</f>
        <v>1</v>
      </c>
    </row>
    <row r="19" spans="1:3">
      <c r="A19" s="400" t="s">
        <v>7893</v>
      </c>
      <c r="B19" s="400" t="str">
        <f t="shared" si="0"/>
        <v>dtsf:Siedziba</v>
      </c>
      <c r="C19" s="327" t="b">
        <f>IF(Mapping!B13="Parent",TRUE,B19=Mapping!D13)</f>
        <v>1</v>
      </c>
    </row>
    <row r="20" spans="1:3">
      <c r="A20" s="400" t="s">
        <v>7894</v>
      </c>
      <c r="B20" s="400" t="str">
        <f t="shared" si="0"/>
        <v>dtsf:Wojewodztwo</v>
      </c>
      <c r="C20" s="327" t="b">
        <f>IF(Mapping!B14="Parent",TRUE,B20=Mapping!D14)</f>
        <v>1</v>
      </c>
    </row>
    <row r="21" spans="1:3">
      <c r="A21" s="400" t="s">
        <v>7895</v>
      </c>
      <c r="B21" s="400" t="str">
        <f t="shared" si="0"/>
        <v>dtsf:Powiat</v>
      </c>
      <c r="C21" s="327" t="b">
        <f>IF(Mapping!B15="Parent",TRUE,B21=Mapping!D15)</f>
        <v>1</v>
      </c>
    </row>
    <row r="22" spans="1:3">
      <c r="A22" s="400" t="s">
        <v>7896</v>
      </c>
      <c r="B22" s="400" t="str">
        <f t="shared" si="0"/>
        <v>dtsf:Gmina</v>
      </c>
      <c r="C22" s="327" t="b">
        <f>IF(Mapping!B16="Parent",TRUE,B22=Mapping!D16)</f>
        <v>1</v>
      </c>
    </row>
    <row r="23" spans="1:3">
      <c r="A23" s="400" t="s">
        <v>7897</v>
      </c>
      <c r="B23" s="400" t="str">
        <f t="shared" si="0"/>
        <v>dtsf:Miejscowosc</v>
      </c>
      <c r="C23" s="327" t="b">
        <f>IF(Mapping!B17="Parent",TRUE,B23=Mapping!D17)</f>
        <v>1</v>
      </c>
    </row>
    <row r="24" spans="1:3">
      <c r="A24" s="400" t="s">
        <v>7898</v>
      </c>
      <c r="B24" s="400" t="str">
        <f t="shared" si="0"/>
        <v>/dtsf:Siedziba</v>
      </c>
      <c r="C24" s="327" t="b">
        <f>IF(Mapping!B18="Parent",TRUE,B24=Mapping!D18)</f>
        <v>1</v>
      </c>
    </row>
    <row r="25" spans="1:3">
      <c r="A25" s="400" t="s">
        <v>7899</v>
      </c>
      <c r="B25" s="400" t="str">
        <f t="shared" si="0"/>
        <v>/tns:P_1A</v>
      </c>
      <c r="C25" s="327" t="b">
        <f>IF(Mapping!B19="Parent",TRUE,B25=Mapping!D19)</f>
        <v>1</v>
      </c>
    </row>
    <row r="26" spans="1:3">
      <c r="A26" s="400" t="s">
        <v>7900</v>
      </c>
      <c r="B26" s="400" t="str">
        <f t="shared" si="0"/>
        <v>tns:P_1B</v>
      </c>
      <c r="C26" s="327" t="b">
        <f>IF(Mapping!B20="Parent",TRUE,B26=Mapping!D20)</f>
        <v>1</v>
      </c>
    </row>
    <row r="27" spans="1:3">
      <c r="A27" s="400" t="s">
        <v>7901</v>
      </c>
      <c r="B27" s="400" t="str">
        <f t="shared" si="0"/>
        <v>dtsf:Adres</v>
      </c>
      <c r="C27" s="327" t="b">
        <f>IF(Mapping!B21="Parent",TRUE,B27=Mapping!D21)</f>
        <v>1</v>
      </c>
    </row>
    <row r="28" spans="1:3">
      <c r="A28" s="400" t="s">
        <v>7902</v>
      </c>
      <c r="B28" s="400" t="str">
        <f t="shared" si="0"/>
        <v>dtsf:KodKraju</v>
      </c>
      <c r="C28" s="327" t="b">
        <f>IF(Mapping!B22="Parent",TRUE,B28=Mapping!D22)</f>
        <v>1</v>
      </c>
    </row>
    <row r="29" spans="1:3">
      <c r="A29" s="400" t="s">
        <v>7894</v>
      </c>
      <c r="B29" s="400" t="str">
        <f t="shared" si="0"/>
        <v>dtsf:Wojewodztwo</v>
      </c>
      <c r="C29" s="327" t="b">
        <f>IF(Mapping!B23="Parent",TRUE,B29=Mapping!D23)</f>
        <v>1</v>
      </c>
    </row>
    <row r="30" spans="1:3">
      <c r="A30" s="400" t="s">
        <v>7895</v>
      </c>
      <c r="B30" s="400" t="str">
        <f t="shared" si="0"/>
        <v>dtsf:Powiat</v>
      </c>
      <c r="C30" s="327" t="b">
        <f>IF(Mapping!B24="Parent",TRUE,B30=Mapping!D24)</f>
        <v>1</v>
      </c>
    </row>
    <row r="31" spans="1:3">
      <c r="A31" s="400" t="s">
        <v>7896</v>
      </c>
      <c r="B31" s="400" t="str">
        <f t="shared" si="0"/>
        <v>dtsf:Gmina</v>
      </c>
      <c r="C31" s="327" t="b">
        <f>IF(Mapping!B25="Parent",TRUE,B31=Mapping!D25)</f>
        <v>1</v>
      </c>
    </row>
    <row r="32" spans="1:3">
      <c r="A32" s="400" t="s">
        <v>7903</v>
      </c>
      <c r="B32" s="400" t="str">
        <f t="shared" si="0"/>
        <v>dtsf:Ulica</v>
      </c>
      <c r="C32" s="327" t="b">
        <f>IF(Mapping!B26="Parent",TRUE,B32=Mapping!D26)</f>
        <v>1</v>
      </c>
    </row>
    <row r="33" spans="1:3">
      <c r="A33" s="400" t="s">
        <v>7904</v>
      </c>
      <c r="B33" s="400" t="str">
        <f t="shared" si="0"/>
        <v>dtsf:NrDomu</v>
      </c>
      <c r="C33" s="327" t="b">
        <f>IF(Mapping!B27="Parent",TRUE,B33=Mapping!D27)</f>
        <v>1</v>
      </c>
    </row>
    <row r="34" spans="1:3">
      <c r="A34" s="400" t="s">
        <v>7905</v>
      </c>
      <c r="B34" s="400" t="str">
        <f t="shared" si="0"/>
        <v>dtsf:NrLokalu</v>
      </c>
      <c r="C34" s="327" t="b">
        <f>IF(Mapping!B28="Parent",TRUE,B34=Mapping!D28)</f>
        <v>1</v>
      </c>
    </row>
    <row r="35" spans="1:3">
      <c r="A35" s="400" t="s">
        <v>7897</v>
      </c>
      <c r="B35" s="400" t="str">
        <f t="shared" si="0"/>
        <v>dtsf:Miejscowosc</v>
      </c>
      <c r="C35" s="327" t="b">
        <f>IF(Mapping!B29="Parent",TRUE,B35=Mapping!D29)</f>
        <v>1</v>
      </c>
    </row>
    <row r="36" spans="1:3">
      <c r="A36" s="400" t="s">
        <v>7906</v>
      </c>
      <c r="B36" s="400" t="str">
        <f t="shared" si="0"/>
        <v>dtsf:KodPocztowy</v>
      </c>
      <c r="C36" s="327" t="b">
        <f>IF(Mapping!B30="Parent",TRUE,B36=Mapping!D30)</f>
        <v>1</v>
      </c>
    </row>
    <row r="37" spans="1:3">
      <c r="A37" s="400" t="s">
        <v>7907</v>
      </c>
      <c r="B37" s="400" t="str">
        <f t="shared" si="0"/>
        <v>dtsf:Poczta</v>
      </c>
      <c r="C37" s="327" t="b">
        <f>IF(Mapping!B31="Parent",TRUE,B37=Mapping!D31)</f>
        <v>1</v>
      </c>
    </row>
    <row r="38" spans="1:3">
      <c r="A38" s="400" t="s">
        <v>7908</v>
      </c>
      <c r="B38" s="400" t="str">
        <f t="shared" si="0"/>
        <v>/dtsf:Adres</v>
      </c>
      <c r="C38" s="327" t="b">
        <f>IF(Mapping!B32="Parent",TRUE,B38=Mapping!D32)</f>
        <v>1</v>
      </c>
    </row>
    <row r="39" spans="1:3">
      <c r="A39" s="400" t="s">
        <v>7909</v>
      </c>
      <c r="B39" s="400" t="str">
        <f t="shared" si="0"/>
        <v>dtsf:AdresPrzedsiebiorcyZagranicznego</v>
      </c>
      <c r="C39" s="327" t="b">
        <f>IF(Mapping!B33="Parent",TRUE,B39=Mapping!D33)</f>
        <v>1</v>
      </c>
    </row>
    <row r="40" spans="1:3">
      <c r="A40" s="400" t="s">
        <v>7902</v>
      </c>
      <c r="B40" s="400" t="str">
        <f t="shared" si="0"/>
        <v>dtsf:KodKraju</v>
      </c>
      <c r="C40" s="327" t="b">
        <f>IF(Mapping!B34="Parent",TRUE,B40=Mapping!D34)</f>
        <v>1</v>
      </c>
    </row>
    <row r="41" spans="1:3">
      <c r="A41" s="400" t="s">
        <v>7906</v>
      </c>
      <c r="B41" s="400" t="str">
        <f t="shared" si="0"/>
        <v>dtsf:KodPocztowy</v>
      </c>
      <c r="C41" s="327" t="b">
        <f>IF(Mapping!B35="Parent",TRUE,B41=Mapping!D35)</f>
        <v>1</v>
      </c>
    </row>
    <row r="42" spans="1:3">
      <c r="A42" s="400" t="s">
        <v>7897</v>
      </c>
      <c r="B42" s="400" t="str">
        <f t="shared" si="0"/>
        <v>dtsf:Miejscowosc</v>
      </c>
      <c r="C42" s="327" t="b">
        <f>IF(Mapping!B36="Parent",TRUE,B42=Mapping!D36)</f>
        <v>1</v>
      </c>
    </row>
    <row r="43" spans="1:3">
      <c r="A43" s="400" t="s">
        <v>7903</v>
      </c>
      <c r="B43" s="400" t="str">
        <f t="shared" si="0"/>
        <v>dtsf:Ulica</v>
      </c>
      <c r="C43" s="327" t="b">
        <f>IF(Mapping!B37="Parent",TRUE,B43=Mapping!D37)</f>
        <v>1</v>
      </c>
    </row>
    <row r="44" spans="1:3">
      <c r="A44" s="400" t="s">
        <v>7904</v>
      </c>
      <c r="B44" s="400" t="str">
        <f t="shared" si="0"/>
        <v>dtsf:NrDomu</v>
      </c>
      <c r="C44" s="327" t="b">
        <f>IF(Mapping!B38="Parent",TRUE,B44=Mapping!D38)</f>
        <v>1</v>
      </c>
    </row>
    <row r="45" spans="1:3">
      <c r="A45" s="400" t="s">
        <v>7905</v>
      </c>
      <c r="B45" s="400" t="str">
        <f t="shared" si="0"/>
        <v>dtsf:NrLokalu</v>
      </c>
      <c r="C45" s="327" t="b">
        <f>IF(Mapping!B39="Parent",TRUE,B45=Mapping!D39)</f>
        <v>1</v>
      </c>
    </row>
    <row r="46" spans="1:3">
      <c r="A46" s="400" t="s">
        <v>7910</v>
      </c>
      <c r="B46" s="400" t="str">
        <f t="shared" si="0"/>
        <v>/dtsf:AdresPrzedsiebiorcyZagranicznego</v>
      </c>
      <c r="C46" s="327" t="b">
        <f>IF(Mapping!B40="Parent",TRUE,B46=Mapping!D40)</f>
        <v>1</v>
      </c>
    </row>
    <row r="47" spans="1:3">
      <c r="A47" s="400" t="s">
        <v>7911</v>
      </c>
      <c r="B47" s="400" t="str">
        <f t="shared" si="0"/>
        <v>/tns:P_1B</v>
      </c>
      <c r="C47" s="327" t="b">
        <f>IF(Mapping!B41="Parent",TRUE,B47=Mapping!D41)</f>
        <v>1</v>
      </c>
    </row>
    <row r="48" spans="1:3">
      <c r="A48" s="400" t="s">
        <v>7912</v>
      </c>
      <c r="B48" s="400" t="str">
        <f t="shared" si="0"/>
        <v>tns:P_1C</v>
      </c>
      <c r="C48" s="327" t="b">
        <f>IF(Mapping!B42="Parent",TRUE,B48=Mapping!D42)</f>
        <v>1</v>
      </c>
    </row>
    <row r="49" spans="1:3">
      <c r="A49" s="400" t="s">
        <v>7913</v>
      </c>
      <c r="B49" s="400" t="str">
        <f t="shared" si="0"/>
        <v>dtsf:KodPKD</v>
      </c>
      <c r="C49" s="327" t="b">
        <f>IF(Mapping!B43="Parent",TRUE,B49=Mapping!D43)</f>
        <v>1</v>
      </c>
    </row>
    <row r="50" spans="1:3">
      <c r="A50" s="400" t="s">
        <v>7914</v>
      </c>
      <c r="B50" s="400" t="str">
        <f t="shared" si="0"/>
        <v>/tns:P_1C</v>
      </c>
      <c r="C50" s="327" t="b">
        <f>IF(Mapping!B44="Parent",TRUE,B50=Mapping!D44)</f>
        <v>1</v>
      </c>
    </row>
    <row r="51" spans="1:3">
      <c r="A51" s="400" t="s">
        <v>7915</v>
      </c>
      <c r="B51" s="400" t="str">
        <f t="shared" si="0"/>
        <v>tns:P_1D</v>
      </c>
      <c r="C51" s="327" t="b">
        <f>IF(Mapping!B45="Parent",TRUE,B51=Mapping!D45)</f>
        <v>1</v>
      </c>
    </row>
    <row r="52" spans="1:3">
      <c r="A52" s="400" t="s">
        <v>7916</v>
      </c>
      <c r="B52" s="400" t="str">
        <f t="shared" si="0"/>
        <v>tns:P_1E</v>
      </c>
      <c r="C52" s="327" t="b">
        <f>IF(Mapping!B46="Parent",TRUE,B52=Mapping!D46)</f>
        <v>1</v>
      </c>
    </row>
    <row r="53" spans="1:3">
      <c r="A53" s="400" t="s">
        <v>7917</v>
      </c>
      <c r="B53" s="400" t="str">
        <f t="shared" si="0"/>
        <v>/tns:P_1</v>
      </c>
      <c r="C53" s="327" t="b">
        <f>IF(Mapping!B47="Parent",TRUE,B53=Mapping!D47)</f>
        <v>1</v>
      </c>
    </row>
    <row r="54" spans="1:3">
      <c r="A54" s="400" t="s">
        <v>7918</v>
      </c>
      <c r="B54" s="400" t="str">
        <f t="shared" si="0"/>
        <v>tns:P_2</v>
      </c>
      <c r="C54" s="327" t="b">
        <f>IF(Mapping!B48="Parent",TRUE,B54=Mapping!D48)</f>
        <v>1</v>
      </c>
    </row>
    <row r="55" spans="1:3">
      <c r="A55" s="400" t="s">
        <v>7919</v>
      </c>
      <c r="B55" s="400" t="str">
        <f t="shared" si="0"/>
        <v>dtsf:DataOd</v>
      </c>
      <c r="C55" s="327" t="b">
        <f>IF(Mapping!B49="Parent",TRUE,B55=Mapping!D49)</f>
        <v>1</v>
      </c>
    </row>
    <row r="56" spans="1:3">
      <c r="A56" s="400" t="s">
        <v>7920</v>
      </c>
      <c r="B56" s="400" t="str">
        <f t="shared" si="0"/>
        <v>dtsf:DataDo</v>
      </c>
      <c r="C56" s="327" t="b">
        <f>IF(Mapping!B50="Parent",TRUE,B56=Mapping!D50)</f>
        <v>1</v>
      </c>
    </row>
    <row r="57" spans="1:3">
      <c r="A57" s="432" t="e">
        <f>IF(Mapping!F50&lt;&gt;"","      &lt;dtsf:DataDo&gt;&lt;/dtsf:DataDo&gt;","      &lt;dtsf:DataDoOpis&gt;&lt;/dtsf:DataDoOpis&gt;")</f>
        <v>#REF!</v>
      </c>
      <c r="B57" s="400" t="e">
        <f t="shared" si="0"/>
        <v>#REF!</v>
      </c>
      <c r="C57" s="327" t="e">
        <f>IF(Mapping!B51="Parent",TRUE,B57=Mapping!D51)</f>
        <v>#REF!</v>
      </c>
    </row>
    <row r="58" spans="1:3">
      <c r="A58" s="400" t="s">
        <v>7921</v>
      </c>
      <c r="B58" s="400" t="str">
        <f t="shared" si="0"/>
        <v>/tns:P_2</v>
      </c>
      <c r="C58" s="327" t="b">
        <f>IF(Mapping!B52="Parent",TRUE,B58=Mapping!D52)</f>
        <v>1</v>
      </c>
    </row>
    <row r="59" spans="1:3">
      <c r="A59" s="400" t="s">
        <v>7922</v>
      </c>
      <c r="B59" s="400" t="str">
        <f t="shared" si="0"/>
        <v>tns:P_3</v>
      </c>
      <c r="C59" s="327" t="b">
        <f>IF(Mapping!B53="Parent",TRUE,B59=Mapping!D53)</f>
        <v>1</v>
      </c>
    </row>
    <row r="60" spans="1:3">
      <c r="A60" s="400" t="s">
        <v>7919</v>
      </c>
      <c r="B60" s="400" t="str">
        <f t="shared" si="0"/>
        <v>dtsf:DataOd</v>
      </c>
      <c r="C60" s="327" t="b">
        <f>IF(Mapping!B54="Parent",TRUE,B60=Mapping!D54)</f>
        <v>1</v>
      </c>
    </row>
    <row r="61" spans="1:3">
      <c r="A61" s="400" t="s">
        <v>7920</v>
      </c>
      <c r="B61" s="400" t="str">
        <f t="shared" si="0"/>
        <v>dtsf:DataDo</v>
      </c>
      <c r="C61" s="327" t="b">
        <f>IF(Mapping!B55="Parent",TRUE,B61=Mapping!D55)</f>
        <v>1</v>
      </c>
    </row>
    <row r="62" spans="1:3">
      <c r="A62" s="400" t="s">
        <v>7923</v>
      </c>
      <c r="B62" s="400" t="str">
        <f t="shared" si="0"/>
        <v>/tns:P_3</v>
      </c>
      <c r="C62" s="327" t="b">
        <f>IF(Mapping!B56="Parent",TRUE,B62=Mapping!D56)</f>
        <v>1</v>
      </c>
    </row>
    <row r="63" spans="1:3">
      <c r="A63" s="400" t="s">
        <v>7924</v>
      </c>
      <c r="B63" s="400" t="str">
        <f t="shared" si="0"/>
        <v>tns:P_4</v>
      </c>
      <c r="C63" s="327" t="b">
        <f>IF(Mapping!B57="Parent",TRUE,B63=Mapping!D57)</f>
        <v>1</v>
      </c>
    </row>
    <row r="64" spans="1:3">
      <c r="A64" s="400" t="s">
        <v>7925</v>
      </c>
      <c r="B64" s="400" t="str">
        <f t="shared" si="0"/>
        <v>tns:P_5</v>
      </c>
      <c r="C64" s="327" t="b">
        <f>IF(Mapping!B58="Parent",TRUE,B64=Mapping!D58)</f>
        <v>1</v>
      </c>
    </row>
    <row r="65" spans="1:3">
      <c r="A65" s="400" t="s">
        <v>7926</v>
      </c>
      <c r="B65" s="400" t="str">
        <f t="shared" si="0"/>
        <v>tns:P_5A</v>
      </c>
      <c r="C65" s="327" t="b">
        <f>IF(Mapping!B59="Parent",TRUE,B65=Mapping!D59)</f>
        <v>1</v>
      </c>
    </row>
    <row r="66" spans="1:3">
      <c r="A66" s="400" t="s">
        <v>7927</v>
      </c>
      <c r="B66" s="400" t="str">
        <f t="shared" si="0"/>
        <v>tns:P_5B</v>
      </c>
      <c r="C66" s="327" t="b">
        <f>IF(Mapping!B60="Parent",TRUE,B66=Mapping!D60)</f>
        <v>1</v>
      </c>
    </row>
    <row r="67" spans="1:3">
      <c r="A67" s="400" t="s">
        <v>7928</v>
      </c>
      <c r="B67" s="400" t="str">
        <f t="shared" si="0"/>
        <v>tns:P_5C</v>
      </c>
      <c r="C67" s="327" t="b">
        <f>IF(Mapping!B61="Parent",TRUE,B67=Mapping!D61)</f>
        <v>1</v>
      </c>
    </row>
    <row r="68" spans="1:3">
      <c r="A68" s="400" t="s">
        <v>7929</v>
      </c>
      <c r="B68" s="400" t="str">
        <f t="shared" si="0"/>
        <v>/tns:P_5</v>
      </c>
      <c r="C68" s="327" t="b">
        <f>IF(Mapping!B62="Parent",TRUE,B68=Mapping!D62)</f>
        <v>1</v>
      </c>
    </row>
    <row r="69" spans="1:3">
      <c r="A69" s="400" t="s">
        <v>7930</v>
      </c>
      <c r="B69" s="400" t="str">
        <f t="shared" si="0"/>
        <v>tns:P_6</v>
      </c>
      <c r="C69" s="327" t="b">
        <f>IF(Mapping!B63="Parent",TRUE,B69=Mapping!D63)</f>
        <v>1</v>
      </c>
    </row>
    <row r="70" spans="1:3">
      <c r="A70" s="400" t="s">
        <v>7931</v>
      </c>
      <c r="B70" s="400" t="str">
        <f t="shared" si="0"/>
        <v>tns:P_6A</v>
      </c>
      <c r="C70" s="327" t="b">
        <f>IF(Mapping!B64="Parent",TRUE,B70=Mapping!D64)</f>
        <v>1</v>
      </c>
    </row>
    <row r="71" spans="1:3">
      <c r="A71" s="400" t="s">
        <v>7932</v>
      </c>
      <c r="B71" s="400" t="str">
        <f t="shared" si="0"/>
        <v>tns:P_6B</v>
      </c>
      <c r="C71" s="327" t="b">
        <f>IF(Mapping!B65="Parent",TRUE,B71=Mapping!D65)</f>
        <v>1</v>
      </c>
    </row>
    <row r="72" spans="1:3">
      <c r="A72" s="400" t="s">
        <v>7933</v>
      </c>
      <c r="B72" s="400" t="str">
        <f t="shared" si="0"/>
        <v>/tns:P_6</v>
      </c>
      <c r="C72" s="327" t="b">
        <f>IF(Mapping!B66="Parent",TRUE,B72=Mapping!D66)</f>
        <v>1</v>
      </c>
    </row>
    <row r="73" spans="1:3">
      <c r="A73" s="400" t="s">
        <v>7934</v>
      </c>
      <c r="B73" s="400" t="str">
        <f t="shared" si="0"/>
        <v>tns:P_7</v>
      </c>
      <c r="C73" s="327" t="b">
        <f>IF(Mapping!B67="Parent",TRUE,B73=Mapping!D67)</f>
        <v>1</v>
      </c>
    </row>
    <row r="74" spans="1:3">
      <c r="A74" s="400" t="s">
        <v>7935</v>
      </c>
      <c r="B74" s="400" t="str">
        <f t="shared" ref="B74:B137" si="1">MID(A74,FIND("&lt;",A74)+1,FIND("&gt;",A74)-FIND("&lt;",A74)-1)</f>
        <v>tns:P_7A</v>
      </c>
      <c r="C74" s="327" t="b">
        <f>IF(Mapping!B68="Parent",TRUE,B74=Mapping!D68)</f>
        <v>1</v>
      </c>
    </row>
    <row r="75" spans="1:3">
      <c r="A75" s="400" t="s">
        <v>7935</v>
      </c>
      <c r="B75" s="400" t="str">
        <f t="shared" si="1"/>
        <v>tns:P_7A</v>
      </c>
      <c r="C75" s="327" t="b">
        <f>IF(Mapping!B69="Parent",TRUE,B75=Mapping!D69)</f>
        <v>1</v>
      </c>
    </row>
    <row r="76" spans="1:3">
      <c r="A76" s="400" t="s">
        <v>7935</v>
      </c>
      <c r="B76" s="400" t="str">
        <f t="shared" si="1"/>
        <v>tns:P_7A</v>
      </c>
      <c r="C76" s="327" t="b">
        <f>IF(Mapping!B70="Parent",TRUE,B76=Mapping!D70)</f>
        <v>1</v>
      </c>
    </row>
    <row r="77" spans="1:3">
      <c r="A77" s="400" t="s">
        <v>7935</v>
      </c>
      <c r="B77" s="400" t="str">
        <f t="shared" si="1"/>
        <v>tns:P_7A</v>
      </c>
      <c r="C77" s="327" t="b">
        <f>IF(Mapping!B71="Parent",TRUE,B77=Mapping!D71)</f>
        <v>1</v>
      </c>
    </row>
    <row r="78" spans="1:3">
      <c r="A78" s="400" t="s">
        <v>7935</v>
      </c>
      <c r="B78" s="400" t="str">
        <f t="shared" si="1"/>
        <v>tns:P_7A</v>
      </c>
      <c r="C78" s="327" t="b">
        <f>IF(Mapping!B72="Parent",TRUE,B78=Mapping!D72)</f>
        <v>1</v>
      </c>
    </row>
    <row r="79" spans="1:3">
      <c r="A79" s="400" t="s">
        <v>7935</v>
      </c>
      <c r="B79" s="400" t="str">
        <f t="shared" si="1"/>
        <v>tns:P_7A</v>
      </c>
      <c r="C79" s="327" t="b">
        <f>IF(Mapping!B73="Parent",TRUE,B79=Mapping!D73)</f>
        <v>1</v>
      </c>
    </row>
    <row r="80" spans="1:3">
      <c r="A80" s="400" t="s">
        <v>7935</v>
      </c>
      <c r="B80" s="400" t="str">
        <f t="shared" si="1"/>
        <v>tns:P_7A</v>
      </c>
      <c r="C80" s="327" t="b">
        <f>IF(Mapping!B74="Parent",TRUE,B80=Mapping!D74)</f>
        <v>1</v>
      </c>
    </row>
    <row r="81" spans="1:3">
      <c r="A81" s="400" t="s">
        <v>7935</v>
      </c>
      <c r="B81" s="400" t="str">
        <f t="shared" si="1"/>
        <v>tns:P_7A</v>
      </c>
      <c r="C81" s="327" t="b">
        <f>IF(Mapping!B75="Parent",TRUE,B81=Mapping!D75)</f>
        <v>1</v>
      </c>
    </row>
    <row r="82" spans="1:3">
      <c r="A82" s="400" t="s">
        <v>7935</v>
      </c>
      <c r="B82" s="400" t="str">
        <f t="shared" si="1"/>
        <v>tns:P_7A</v>
      </c>
      <c r="C82" s="327" t="b">
        <f>IF(Mapping!B76="Parent",TRUE,B82=Mapping!D76)</f>
        <v>1</v>
      </c>
    </row>
    <row r="83" spans="1:3">
      <c r="A83" s="400" t="s">
        <v>7935</v>
      </c>
      <c r="B83" s="400" t="str">
        <f t="shared" si="1"/>
        <v>tns:P_7A</v>
      </c>
      <c r="C83" s="327" t="b">
        <f>IF(Mapping!B77="Parent",TRUE,B83=Mapping!D77)</f>
        <v>1</v>
      </c>
    </row>
    <row r="84" spans="1:3">
      <c r="A84" s="400" t="s">
        <v>7936</v>
      </c>
      <c r="B84" s="400" t="str">
        <f t="shared" si="1"/>
        <v>tns:P_7B</v>
      </c>
      <c r="C84" s="327" t="b">
        <f>IF(Mapping!B78="Parent",TRUE,B84=Mapping!D78)</f>
        <v>1</v>
      </c>
    </row>
    <row r="85" spans="1:3">
      <c r="A85" s="400" t="s">
        <v>7936</v>
      </c>
      <c r="B85" s="400" t="str">
        <f t="shared" si="1"/>
        <v>tns:P_7B</v>
      </c>
      <c r="C85" s="327" t="b">
        <f>IF(Mapping!B79="Parent",TRUE,B85=Mapping!D79)</f>
        <v>1</v>
      </c>
    </row>
    <row r="86" spans="1:3">
      <c r="A86" s="400" t="s">
        <v>7936</v>
      </c>
      <c r="B86" s="400" t="str">
        <f t="shared" si="1"/>
        <v>tns:P_7B</v>
      </c>
      <c r="C86" s="327" t="b">
        <f>IF(Mapping!B80="Parent",TRUE,B86=Mapping!D80)</f>
        <v>1</v>
      </c>
    </row>
    <row r="87" spans="1:3">
      <c r="A87" s="400" t="s">
        <v>7936</v>
      </c>
      <c r="B87" s="400" t="str">
        <f t="shared" si="1"/>
        <v>tns:P_7B</v>
      </c>
      <c r="C87" s="327" t="b">
        <f>IF(Mapping!B81="Parent",TRUE,B87=Mapping!D81)</f>
        <v>1</v>
      </c>
    </row>
    <row r="88" spans="1:3">
      <c r="A88" s="400" t="s">
        <v>7936</v>
      </c>
      <c r="B88" s="400" t="str">
        <f t="shared" si="1"/>
        <v>tns:P_7B</v>
      </c>
      <c r="C88" s="327" t="b">
        <f>IF(Mapping!B82="Parent",TRUE,B88=Mapping!D82)</f>
        <v>1</v>
      </c>
    </row>
    <row r="89" spans="1:3">
      <c r="A89" s="400" t="s">
        <v>7936</v>
      </c>
      <c r="B89" s="400" t="str">
        <f t="shared" si="1"/>
        <v>tns:P_7B</v>
      </c>
      <c r="C89" s="327" t="b">
        <f>IF(Mapping!B83="Parent",TRUE,B89=Mapping!D83)</f>
        <v>1</v>
      </c>
    </row>
    <row r="90" spans="1:3">
      <c r="A90" s="400" t="s">
        <v>7936</v>
      </c>
      <c r="B90" s="400" t="str">
        <f t="shared" si="1"/>
        <v>tns:P_7B</v>
      </c>
      <c r="C90" s="327" t="b">
        <f>IF(Mapping!B84="Parent",TRUE,B90=Mapping!D84)</f>
        <v>1</v>
      </c>
    </row>
    <row r="91" spans="1:3">
      <c r="A91" s="400" t="s">
        <v>7936</v>
      </c>
      <c r="B91" s="400" t="str">
        <f t="shared" si="1"/>
        <v>tns:P_7B</v>
      </c>
      <c r="C91" s="327" t="b">
        <f>IF(Mapping!B85="Parent",TRUE,B91=Mapping!D85)</f>
        <v>1</v>
      </c>
    </row>
    <row r="92" spans="1:3">
      <c r="A92" s="400" t="s">
        <v>7936</v>
      </c>
      <c r="B92" s="400" t="str">
        <f t="shared" si="1"/>
        <v>tns:P_7B</v>
      </c>
      <c r="C92" s="327" t="b">
        <f>IF(Mapping!B86="Parent",TRUE,B92=Mapping!D86)</f>
        <v>1</v>
      </c>
    </row>
    <row r="93" spans="1:3">
      <c r="A93" s="400" t="s">
        <v>7936</v>
      </c>
      <c r="B93" s="400" t="str">
        <f t="shared" si="1"/>
        <v>tns:P_7B</v>
      </c>
      <c r="C93" s="327" t="b">
        <f>IF(Mapping!B87="Parent",TRUE,B93=Mapping!D87)</f>
        <v>1</v>
      </c>
    </row>
    <row r="94" spans="1:3">
      <c r="A94" s="400" t="s">
        <v>7937</v>
      </c>
      <c r="B94" s="400" t="str">
        <f t="shared" si="1"/>
        <v>tns:P_7C</v>
      </c>
      <c r="C94" s="327" t="b">
        <f>IF(Mapping!B88="Parent",TRUE,B94=Mapping!D88)</f>
        <v>1</v>
      </c>
    </row>
    <row r="95" spans="1:3">
      <c r="A95" s="400" t="s">
        <v>7937</v>
      </c>
      <c r="B95" s="400" t="str">
        <f t="shared" si="1"/>
        <v>tns:P_7C</v>
      </c>
      <c r="C95" s="327" t="b">
        <f>IF(Mapping!B89="Parent",TRUE,B95=Mapping!D89)</f>
        <v>1</v>
      </c>
    </row>
    <row r="96" spans="1:3">
      <c r="A96" s="400" t="s">
        <v>7937</v>
      </c>
      <c r="B96" s="400" t="str">
        <f t="shared" si="1"/>
        <v>tns:P_7C</v>
      </c>
      <c r="C96" s="327" t="b">
        <f>IF(Mapping!B90="Parent",TRUE,B96=Mapping!D90)</f>
        <v>1</v>
      </c>
    </row>
    <row r="97" spans="1:3">
      <c r="A97" s="400" t="s">
        <v>7937</v>
      </c>
      <c r="B97" s="400" t="str">
        <f t="shared" si="1"/>
        <v>tns:P_7C</v>
      </c>
      <c r="C97" s="327" t="b">
        <f>IF(Mapping!B91="Parent",TRUE,B97=Mapping!D91)</f>
        <v>1</v>
      </c>
    </row>
    <row r="98" spans="1:3">
      <c r="A98" s="400" t="s">
        <v>7937</v>
      </c>
      <c r="B98" s="400" t="str">
        <f t="shared" si="1"/>
        <v>tns:P_7C</v>
      </c>
      <c r="C98" s="327" t="b">
        <f>IF(Mapping!B92="Parent",TRUE,B98=Mapping!D92)</f>
        <v>1</v>
      </c>
    </row>
    <row r="99" spans="1:3">
      <c r="A99" s="400" t="s">
        <v>7937</v>
      </c>
      <c r="B99" s="400" t="str">
        <f t="shared" si="1"/>
        <v>tns:P_7C</v>
      </c>
      <c r="C99" s="327" t="b">
        <f>IF(Mapping!B93="Parent",TRUE,B99=Mapping!D93)</f>
        <v>1</v>
      </c>
    </row>
    <row r="100" spans="1:3">
      <c r="A100" s="400" t="s">
        <v>7937</v>
      </c>
      <c r="B100" s="400" t="str">
        <f t="shared" si="1"/>
        <v>tns:P_7C</v>
      </c>
      <c r="C100" s="327" t="b">
        <f>IF(Mapping!B94="Parent",TRUE,B100=Mapping!D94)</f>
        <v>1</v>
      </c>
    </row>
    <row r="101" spans="1:3">
      <c r="A101" s="400" t="s">
        <v>7937</v>
      </c>
      <c r="B101" s="400" t="str">
        <f t="shared" si="1"/>
        <v>tns:P_7C</v>
      </c>
      <c r="C101" s="327" t="b">
        <f>IF(Mapping!B95="Parent",TRUE,B101=Mapping!D95)</f>
        <v>1</v>
      </c>
    </row>
    <row r="102" spans="1:3">
      <c r="A102" s="400" t="s">
        <v>7937</v>
      </c>
      <c r="B102" s="400" t="str">
        <f t="shared" si="1"/>
        <v>tns:P_7C</v>
      </c>
      <c r="C102" s="327" t="b">
        <f>IF(Mapping!B96="Parent",TRUE,B102=Mapping!D96)</f>
        <v>1</v>
      </c>
    </row>
    <row r="103" spans="1:3">
      <c r="A103" s="400" t="s">
        <v>7937</v>
      </c>
      <c r="B103" s="400" t="str">
        <f t="shared" si="1"/>
        <v>tns:P_7C</v>
      </c>
      <c r="C103" s="327" t="b">
        <f>IF(Mapping!B97="Parent",TRUE,B103=Mapping!D97)</f>
        <v>1</v>
      </c>
    </row>
    <row r="104" spans="1:3">
      <c r="A104" s="400" t="s">
        <v>7938</v>
      </c>
      <c r="B104" s="400" t="str">
        <f t="shared" si="1"/>
        <v>tns:P_7D</v>
      </c>
      <c r="C104" s="327" t="b">
        <f>IF(Mapping!B98="Parent",TRUE,B104=Mapping!D98)</f>
        <v>1</v>
      </c>
    </row>
    <row r="105" spans="1:3">
      <c r="A105" s="400" t="s">
        <v>7938</v>
      </c>
      <c r="B105" s="400" t="str">
        <f t="shared" si="1"/>
        <v>tns:P_7D</v>
      </c>
      <c r="C105" s="327" t="b">
        <f>IF(Mapping!B99="Parent",TRUE,B105=Mapping!D99)</f>
        <v>1</v>
      </c>
    </row>
    <row r="106" spans="1:3">
      <c r="A106" s="400" t="s">
        <v>7938</v>
      </c>
      <c r="B106" s="400" t="str">
        <f t="shared" si="1"/>
        <v>tns:P_7D</v>
      </c>
      <c r="C106" s="327" t="b">
        <f>IF(Mapping!B100="Parent",TRUE,B106=Mapping!D100)</f>
        <v>1</v>
      </c>
    </row>
    <row r="107" spans="1:3">
      <c r="A107" s="400" t="s">
        <v>7938</v>
      </c>
      <c r="B107" s="400" t="str">
        <f t="shared" si="1"/>
        <v>tns:P_7D</v>
      </c>
      <c r="C107" s="327" t="b">
        <f>IF(Mapping!B101="Parent",TRUE,B107=Mapping!D101)</f>
        <v>1</v>
      </c>
    </row>
    <row r="108" spans="1:3">
      <c r="A108" s="400" t="s">
        <v>7938</v>
      </c>
      <c r="B108" s="400" t="str">
        <f t="shared" si="1"/>
        <v>tns:P_7D</v>
      </c>
      <c r="C108" s="327" t="b">
        <f>IF(Mapping!B102="Parent",TRUE,B108=Mapping!D102)</f>
        <v>1</v>
      </c>
    </row>
    <row r="109" spans="1:3">
      <c r="A109" s="400" t="s">
        <v>7938</v>
      </c>
      <c r="B109" s="400" t="str">
        <f t="shared" si="1"/>
        <v>tns:P_7D</v>
      </c>
      <c r="C109" s="327" t="b">
        <f>IF(Mapping!B103="Parent",TRUE,B109=Mapping!D103)</f>
        <v>1</v>
      </c>
    </row>
    <row r="110" spans="1:3">
      <c r="A110" s="400" t="s">
        <v>7938</v>
      </c>
      <c r="B110" s="400" t="str">
        <f t="shared" si="1"/>
        <v>tns:P_7D</v>
      </c>
      <c r="C110" s="327" t="b">
        <f>IF(Mapping!B104="Parent",TRUE,B110=Mapping!D104)</f>
        <v>1</v>
      </c>
    </row>
    <row r="111" spans="1:3">
      <c r="A111" s="400" t="s">
        <v>7938</v>
      </c>
      <c r="B111" s="400" t="str">
        <f t="shared" si="1"/>
        <v>tns:P_7D</v>
      </c>
      <c r="C111" s="327" t="b">
        <f>IF(Mapping!B105="Parent",TRUE,B111=Mapping!D105)</f>
        <v>1</v>
      </c>
    </row>
    <row r="112" spans="1:3">
      <c r="A112" s="400" t="s">
        <v>7938</v>
      </c>
      <c r="B112" s="400" t="str">
        <f t="shared" si="1"/>
        <v>tns:P_7D</v>
      </c>
      <c r="C112" s="327" t="b">
        <f>IF(Mapping!B106="Parent",TRUE,B112=Mapping!D106)</f>
        <v>1</v>
      </c>
    </row>
    <row r="113" spans="1:3">
      <c r="A113" s="400" t="s">
        <v>7938</v>
      </c>
      <c r="B113" s="400" t="str">
        <f t="shared" si="1"/>
        <v>tns:P_7D</v>
      </c>
      <c r="C113" s="327" t="b">
        <f>IF(Mapping!B107="Parent",TRUE,B113=Mapping!D107)</f>
        <v>1</v>
      </c>
    </row>
    <row r="114" spans="1:3">
      <c r="A114" s="400" t="s">
        <v>7939</v>
      </c>
      <c r="B114" s="400" t="str">
        <f t="shared" si="1"/>
        <v>/tns:P_7</v>
      </c>
      <c r="C114" s="327" t="b">
        <f>IF(Mapping!B108="Parent",TRUE,B114=Mapping!D108)</f>
        <v>1</v>
      </c>
    </row>
    <row r="115" spans="1:3">
      <c r="A115" s="400" t="s">
        <v>7940</v>
      </c>
      <c r="B115" s="400" t="str">
        <f t="shared" si="1"/>
        <v>tns:P_8</v>
      </c>
      <c r="C115" s="327" t="b">
        <f>IF(Mapping!B109="Parent",TRUE,B115=Mapping!D109)</f>
        <v>1</v>
      </c>
    </row>
    <row r="116" spans="1:3">
      <c r="A116" s="400" t="s">
        <v>7941</v>
      </c>
      <c r="B116" s="426" t="str">
        <f t="shared" si="1"/>
        <v>dtsf:NazwaPozycji</v>
      </c>
      <c r="C116" s="327" t="b">
        <f>IF(Mapping!B110="Parent",TRUE,B116=Mapping!D110)</f>
        <v>1</v>
      </c>
    </row>
    <row r="117" spans="1:3">
      <c r="A117" s="400" t="s">
        <v>7942</v>
      </c>
      <c r="B117" s="400" t="str">
        <f t="shared" si="1"/>
        <v>dtsf:Opis</v>
      </c>
      <c r="C117" s="327" t="b">
        <f>IF(Mapping!B111="Parent",TRUE,B117=Mapping!D111)</f>
        <v>1</v>
      </c>
    </row>
    <row r="118" spans="1:3">
      <c r="A118" s="400" t="s">
        <v>7942</v>
      </c>
      <c r="B118" s="400" t="str">
        <f t="shared" si="1"/>
        <v>dtsf:Opis</v>
      </c>
      <c r="C118" s="327" t="b">
        <f>IF(Mapping!B112="Parent",TRUE,B118=Mapping!D112)</f>
        <v>1</v>
      </c>
    </row>
    <row r="119" spans="1:3">
      <c r="A119" s="400" t="s">
        <v>7942</v>
      </c>
      <c r="B119" s="400" t="str">
        <f t="shared" si="1"/>
        <v>dtsf:Opis</v>
      </c>
      <c r="C119" s="327" t="b">
        <f>IF(Mapping!B113="Parent",TRUE,B119=Mapping!D113)</f>
        <v>1</v>
      </c>
    </row>
    <row r="120" spans="1:3">
      <c r="A120" s="400" t="s">
        <v>7943</v>
      </c>
      <c r="B120" s="400" t="str">
        <f t="shared" si="1"/>
        <v>/tns:P_8</v>
      </c>
      <c r="C120" s="327" t="b">
        <f>IF(Mapping!B114="Parent",TRUE,B120=Mapping!D114)</f>
        <v>1</v>
      </c>
    </row>
    <row r="121" spans="1:3">
      <c r="A121" s="400" t="s">
        <v>7940</v>
      </c>
      <c r="B121" s="400" t="str">
        <f t="shared" si="1"/>
        <v>tns:P_8</v>
      </c>
      <c r="C121" s="327" t="b">
        <f>IF(Mapping!B115="Parent",TRUE,B121=Mapping!D115)</f>
        <v>1</v>
      </c>
    </row>
    <row r="122" spans="1:3">
      <c r="A122" s="400" t="s">
        <v>7941</v>
      </c>
      <c r="B122" s="426" t="str">
        <f t="shared" si="1"/>
        <v>dtsf:NazwaPozycji</v>
      </c>
      <c r="C122" s="327" t="b">
        <f>IF(Mapping!B116="Parent",TRUE,B122=Mapping!D116)</f>
        <v>1</v>
      </c>
    </row>
    <row r="123" spans="1:3">
      <c r="A123" s="400" t="s">
        <v>7942</v>
      </c>
      <c r="B123" s="400" t="str">
        <f t="shared" si="1"/>
        <v>dtsf:Opis</v>
      </c>
      <c r="C123" s="327" t="b">
        <f>IF(Mapping!B117="Parent",TRUE,B123=Mapping!D117)</f>
        <v>1</v>
      </c>
    </row>
    <row r="124" spans="1:3">
      <c r="A124" s="400" t="s">
        <v>7942</v>
      </c>
      <c r="B124" s="400" t="str">
        <f t="shared" si="1"/>
        <v>dtsf:Opis</v>
      </c>
      <c r="C124" s="327" t="b">
        <f>IF(Mapping!B118="Parent",TRUE,B124=Mapping!D118)</f>
        <v>1</v>
      </c>
    </row>
    <row r="125" spans="1:3">
      <c r="A125" s="400" t="s">
        <v>7942</v>
      </c>
      <c r="B125" s="400" t="str">
        <f t="shared" si="1"/>
        <v>dtsf:Opis</v>
      </c>
      <c r="C125" s="327" t="b">
        <f>IF(Mapping!B119="Parent",TRUE,B125=Mapping!D119)</f>
        <v>1</v>
      </c>
    </row>
    <row r="126" spans="1:3">
      <c r="A126" s="400" t="s">
        <v>7943</v>
      </c>
      <c r="B126" s="400" t="str">
        <f t="shared" si="1"/>
        <v>/tns:P_8</v>
      </c>
      <c r="C126" s="327" t="b">
        <f>IF(Mapping!B120="Parent",TRUE,B126=Mapping!D120)</f>
        <v>1</v>
      </c>
    </row>
    <row r="127" spans="1:3">
      <c r="A127" s="400" t="s">
        <v>7940</v>
      </c>
      <c r="B127" s="400" t="str">
        <f t="shared" si="1"/>
        <v>tns:P_8</v>
      </c>
      <c r="C127" s="327" t="b">
        <f>IF(Mapping!B121="Parent",TRUE,B127=Mapping!D121)</f>
        <v>1</v>
      </c>
    </row>
    <row r="128" spans="1:3">
      <c r="A128" s="400" t="s">
        <v>7941</v>
      </c>
      <c r="B128" s="426" t="str">
        <f t="shared" si="1"/>
        <v>dtsf:NazwaPozycji</v>
      </c>
      <c r="C128" s="327" t="b">
        <f>IF(Mapping!B122="Parent",TRUE,B128=Mapping!D122)</f>
        <v>1</v>
      </c>
    </row>
    <row r="129" spans="1:3">
      <c r="A129" s="400" t="s">
        <v>7942</v>
      </c>
      <c r="B129" s="400" t="str">
        <f t="shared" si="1"/>
        <v>dtsf:Opis</v>
      </c>
      <c r="C129" s="327" t="b">
        <f>IF(Mapping!B123="Parent",TRUE,B129=Mapping!D123)</f>
        <v>1</v>
      </c>
    </row>
    <row r="130" spans="1:3">
      <c r="A130" s="400" t="s">
        <v>7942</v>
      </c>
      <c r="B130" s="400" t="str">
        <f t="shared" si="1"/>
        <v>dtsf:Opis</v>
      </c>
      <c r="C130" s="327" t="b">
        <f>IF(Mapping!B124="Parent",TRUE,B130=Mapping!D124)</f>
        <v>1</v>
      </c>
    </row>
    <row r="131" spans="1:3">
      <c r="A131" s="400" t="s">
        <v>7942</v>
      </c>
      <c r="B131" s="400" t="str">
        <f t="shared" si="1"/>
        <v>dtsf:Opis</v>
      </c>
      <c r="C131" s="327" t="b">
        <f>IF(Mapping!B125="Parent",TRUE,B131=Mapping!D125)</f>
        <v>1</v>
      </c>
    </row>
    <row r="132" spans="1:3">
      <c r="A132" s="400" t="s">
        <v>7943</v>
      </c>
      <c r="B132" s="400" t="str">
        <f t="shared" si="1"/>
        <v>/tns:P_8</v>
      </c>
      <c r="C132" s="327" t="b">
        <f>IF(Mapping!B126="Parent",TRUE,B132=Mapping!D126)</f>
        <v>1</v>
      </c>
    </row>
    <row r="133" spans="1:3">
      <c r="A133" s="400" t="s">
        <v>7940</v>
      </c>
      <c r="B133" s="400" t="str">
        <f t="shared" si="1"/>
        <v>tns:P_8</v>
      </c>
      <c r="C133" s="327" t="b">
        <f>IF(Mapping!B127="Parent",TRUE,B133=Mapping!D127)</f>
        <v>1</v>
      </c>
    </row>
    <row r="134" spans="1:3">
      <c r="A134" s="400" t="s">
        <v>7941</v>
      </c>
      <c r="B134" s="426" t="str">
        <f t="shared" si="1"/>
        <v>dtsf:NazwaPozycji</v>
      </c>
      <c r="C134" s="327" t="b">
        <f>IF(Mapping!B128="Parent",TRUE,B134=Mapping!D128)</f>
        <v>1</v>
      </c>
    </row>
    <row r="135" spans="1:3">
      <c r="A135" s="400" t="s">
        <v>7942</v>
      </c>
      <c r="B135" s="400" t="str">
        <f t="shared" si="1"/>
        <v>dtsf:Opis</v>
      </c>
      <c r="C135" s="327" t="b">
        <f>IF(Mapping!B129="Parent",TRUE,B135=Mapping!D129)</f>
        <v>1</v>
      </c>
    </row>
    <row r="136" spans="1:3">
      <c r="A136" s="400" t="s">
        <v>7942</v>
      </c>
      <c r="B136" s="400" t="str">
        <f t="shared" si="1"/>
        <v>dtsf:Opis</v>
      </c>
      <c r="C136" s="327" t="b">
        <f>IF(Mapping!B130="Parent",TRUE,B136=Mapping!D130)</f>
        <v>1</v>
      </c>
    </row>
    <row r="137" spans="1:3">
      <c r="A137" s="400" t="s">
        <v>7942</v>
      </c>
      <c r="B137" s="400" t="str">
        <f t="shared" si="1"/>
        <v>dtsf:Opis</v>
      </c>
      <c r="C137" s="327" t="b">
        <f>IF(Mapping!B131="Parent",TRUE,B137=Mapping!D131)</f>
        <v>1</v>
      </c>
    </row>
    <row r="138" spans="1:3">
      <c r="A138" s="400" t="s">
        <v>7943</v>
      </c>
      <c r="B138" s="400" t="str">
        <f t="shared" ref="B138:B225" si="2">MID(A138,FIND("&lt;",A138)+1,FIND("&gt;",A138)-FIND("&lt;",A138)-1)</f>
        <v>/tns:P_8</v>
      </c>
      <c r="C138" s="327" t="b">
        <f>IF(Mapping!B132="Parent",TRUE,B138=Mapping!D132)</f>
        <v>1</v>
      </c>
    </row>
    <row r="139" spans="1:3">
      <c r="A139" s="400" t="s">
        <v>7940</v>
      </c>
      <c r="B139" s="400" t="str">
        <f t="shared" ref="B139:B150" si="3">MID(A139,FIND("&lt;",A139)+1,FIND("&gt;",A139)-FIND("&lt;",A139)-1)</f>
        <v>tns:P_8</v>
      </c>
      <c r="C139" s="327" t="b">
        <f>IF(Mapping!B133="Parent",TRUE,B139=Mapping!D133)</f>
        <v>1</v>
      </c>
    </row>
    <row r="140" spans="1:3">
      <c r="A140" s="400" t="s">
        <v>7941</v>
      </c>
      <c r="B140" s="426" t="str">
        <f t="shared" si="3"/>
        <v>dtsf:NazwaPozycji</v>
      </c>
      <c r="C140" s="327" t="b">
        <f>IF(Mapping!B134="Parent",TRUE,B140=Mapping!D134)</f>
        <v>1</v>
      </c>
    </row>
    <row r="141" spans="1:3">
      <c r="A141" s="400" t="s">
        <v>7942</v>
      </c>
      <c r="B141" s="400" t="str">
        <f t="shared" si="3"/>
        <v>dtsf:Opis</v>
      </c>
      <c r="C141" s="327" t="b">
        <f>IF(Mapping!B135="Parent",TRUE,B141=Mapping!D135)</f>
        <v>1</v>
      </c>
    </row>
    <row r="142" spans="1:3">
      <c r="A142" s="400" t="s">
        <v>7942</v>
      </c>
      <c r="B142" s="400" t="str">
        <f t="shared" si="3"/>
        <v>dtsf:Opis</v>
      </c>
      <c r="C142" s="327" t="b">
        <f>IF(Mapping!B136="Parent",TRUE,B142=Mapping!D136)</f>
        <v>1</v>
      </c>
    </row>
    <row r="143" spans="1:3">
      <c r="A143" s="400" t="s">
        <v>7942</v>
      </c>
      <c r="B143" s="400" t="str">
        <f t="shared" si="3"/>
        <v>dtsf:Opis</v>
      </c>
      <c r="C143" s="327" t="b">
        <f>IF(Mapping!B137="Parent",TRUE,B143=Mapping!D137)</f>
        <v>1</v>
      </c>
    </row>
    <row r="144" spans="1:3">
      <c r="A144" s="400" t="s">
        <v>7943</v>
      </c>
      <c r="B144" s="400" t="str">
        <f t="shared" si="3"/>
        <v>/tns:P_8</v>
      </c>
      <c r="C144" s="327" t="b">
        <f>IF(Mapping!B138="Parent",TRUE,B144=Mapping!D138)</f>
        <v>1</v>
      </c>
    </row>
    <row r="145" spans="1:4">
      <c r="A145" s="400" t="s">
        <v>7940</v>
      </c>
      <c r="B145" s="400" t="str">
        <f t="shared" si="3"/>
        <v>tns:P_8</v>
      </c>
      <c r="C145" s="327" t="b">
        <f>IF(Mapping!B139="Parent",TRUE,B145=Mapping!D139)</f>
        <v>1</v>
      </c>
    </row>
    <row r="146" spans="1:4">
      <c r="A146" s="400" t="s">
        <v>7941</v>
      </c>
      <c r="B146" s="426" t="str">
        <f t="shared" si="3"/>
        <v>dtsf:NazwaPozycji</v>
      </c>
      <c r="C146" s="327" t="b">
        <f>IF(Mapping!B140="Parent",TRUE,B146=Mapping!D140)</f>
        <v>1</v>
      </c>
    </row>
    <row r="147" spans="1:4">
      <c r="A147" s="400" t="s">
        <v>7942</v>
      </c>
      <c r="B147" s="400" t="str">
        <f t="shared" si="3"/>
        <v>dtsf:Opis</v>
      </c>
      <c r="C147" s="327" t="b">
        <f>IF(Mapping!B141="Parent",TRUE,B147=Mapping!D141)</f>
        <v>1</v>
      </c>
    </row>
    <row r="148" spans="1:4">
      <c r="A148" s="400" t="s">
        <v>7942</v>
      </c>
      <c r="B148" s="400" t="str">
        <f t="shared" si="3"/>
        <v>dtsf:Opis</v>
      </c>
      <c r="C148" s="327" t="b">
        <f>IF(Mapping!B142="Parent",TRUE,B148=Mapping!D142)</f>
        <v>1</v>
      </c>
    </row>
    <row r="149" spans="1:4">
      <c r="A149" s="400" t="s">
        <v>7942</v>
      </c>
      <c r="B149" s="400" t="str">
        <f t="shared" si="3"/>
        <v>dtsf:Opis</v>
      </c>
      <c r="C149" s="327" t="b">
        <f>IF(Mapping!B143="Parent",TRUE,B149=Mapping!D143)</f>
        <v>1</v>
      </c>
    </row>
    <row r="150" spans="1:4">
      <c r="A150" s="400" t="s">
        <v>7943</v>
      </c>
      <c r="B150" s="400" t="str">
        <f t="shared" si="3"/>
        <v>/tns:P_8</v>
      </c>
      <c r="C150" s="327" t="b">
        <f>IF(Mapping!B144="Parent",TRUE,B150=Mapping!D144)</f>
        <v>1</v>
      </c>
    </row>
    <row r="151" spans="1:4">
      <c r="A151" s="400" t="s">
        <v>7940</v>
      </c>
      <c r="B151" s="400" t="str">
        <f t="shared" si="2"/>
        <v>tns:P_8</v>
      </c>
      <c r="C151" s="327" t="b">
        <f>IF(Mapping!B145="Parent",TRUE,B151=Mapping!D145)</f>
        <v>1</v>
      </c>
    </row>
    <row r="152" spans="1:4">
      <c r="A152" s="400" t="s">
        <v>7941</v>
      </c>
      <c r="B152" s="426" t="str">
        <f t="shared" si="2"/>
        <v>dtsf:NazwaPozycji</v>
      </c>
      <c r="C152" s="327" t="b">
        <f>IF(Mapping!B146="Parent",TRUE,B152=Mapping!D146)</f>
        <v>1</v>
      </c>
    </row>
    <row r="153" spans="1:4">
      <c r="A153" s="400" t="s">
        <v>7942</v>
      </c>
      <c r="B153" s="400" t="str">
        <f t="shared" si="2"/>
        <v>dtsf:Opis</v>
      </c>
      <c r="C153" s="327" t="b">
        <f>IF(Mapping!B147="Parent",TRUE,B153=Mapping!D147)</f>
        <v>1</v>
      </c>
    </row>
    <row r="154" spans="1:4">
      <c r="A154" s="400" t="s">
        <v>7942</v>
      </c>
      <c r="B154" s="400" t="str">
        <f t="shared" si="2"/>
        <v>dtsf:Opis</v>
      </c>
      <c r="C154" s="327" t="b">
        <f>IF(Mapping!B148="Parent",TRUE,B154=Mapping!D148)</f>
        <v>1</v>
      </c>
    </row>
    <row r="155" spans="1:4">
      <c r="A155" s="400" t="s">
        <v>7942</v>
      </c>
      <c r="B155" s="400" t="str">
        <f t="shared" si="2"/>
        <v>dtsf:Opis</v>
      </c>
      <c r="C155" s="327" t="b">
        <f>IF(Mapping!B149="Parent",TRUE,B155=Mapping!D149)</f>
        <v>1</v>
      </c>
    </row>
    <row r="156" spans="1:4">
      <c r="A156" s="400" t="s">
        <v>7943</v>
      </c>
      <c r="B156" s="400" t="str">
        <f t="shared" ref="B156" si="4">MID(A156,FIND("&lt;",A156)+1,FIND("&gt;",A156)-FIND("&lt;",A156)-1)</f>
        <v>/tns:P_8</v>
      </c>
      <c r="C156" s="327" t="b">
        <f>IF(Mapping!B150="Parent",TRUE,B156=Mapping!D150)</f>
        <v>1</v>
      </c>
    </row>
    <row r="157" spans="1:4">
      <c r="A157" s="400" t="s">
        <v>7944</v>
      </c>
      <c r="B157" s="400" t="str">
        <f t="shared" si="2"/>
        <v>/tns:WprowadzenieDoSprawozdaniaFinansowego</v>
      </c>
      <c r="C157" s="327" t="b">
        <f>IF(Mapping!B151="Parent",TRUE,B157=Mapping!D151)</f>
        <v>1</v>
      </c>
    </row>
    <row r="158" spans="1:4">
      <c r="A158" s="400" t="s">
        <v>7945</v>
      </c>
      <c r="B158" s="400" t="str">
        <f t="shared" si="2"/>
        <v>tns:Bilans</v>
      </c>
      <c r="C158" s="327" t="b">
        <f>IF(Mapping!B152="Parent",TRUE,B158=Mapping!D152)</f>
        <v>1</v>
      </c>
      <c r="D158" s="412" t="s">
        <v>7946</v>
      </c>
    </row>
    <row r="159" spans="1:4">
      <c r="A159" s="400" t="s">
        <v>7947</v>
      </c>
      <c r="B159" s="400" t="str">
        <f t="shared" si="2"/>
        <v>jin:Aktywa</v>
      </c>
      <c r="C159" s="327" t="b">
        <f>IF(Mapping!B153="Parent",TRUE,B159=Mapping!D153)</f>
        <v>1</v>
      </c>
      <c r="D159" s="412" t="s">
        <v>7948</v>
      </c>
    </row>
    <row r="160" spans="1:4">
      <c r="A160" s="400" t="s">
        <v>7949</v>
      </c>
      <c r="B160" s="400" t="str">
        <f t="shared" si="2"/>
        <v>dtsf:KwotaA</v>
      </c>
      <c r="C160" s="327" t="b">
        <f>IF(Mapping!B154="Parent",TRUE,B160=Mapping!D154)</f>
        <v>1</v>
      </c>
    </row>
    <row r="161" spans="1:3">
      <c r="A161" s="400" t="s">
        <v>7950</v>
      </c>
      <c r="B161" s="400" t="str">
        <f t="shared" si="2"/>
        <v>dtsf:KwotaB</v>
      </c>
      <c r="C161" s="327" t="b">
        <f>IF(Mapping!B155="Parent",TRUE,B161=Mapping!D155)</f>
        <v>1</v>
      </c>
    </row>
    <row r="162" spans="1:3">
      <c r="A162" s="400" t="s">
        <v>7951</v>
      </c>
      <c r="B162" s="400" t="str">
        <f t="shared" si="2"/>
        <v>dtsf:KwotaB1</v>
      </c>
      <c r="C162" s="327" t="b">
        <f>IF(Mapping!B156="Parent",TRUE,B162=Mapping!D156)</f>
        <v>1</v>
      </c>
    </row>
    <row r="163" spans="1:3">
      <c r="A163" s="400" t="s">
        <v>7952</v>
      </c>
      <c r="B163" s="400" t="str">
        <f t="shared" si="2"/>
        <v>jin:Aktywa_A</v>
      </c>
      <c r="C163" s="327" t="b">
        <f>IF(Mapping!B157="Parent",TRUE,B163=Mapping!D157)</f>
        <v>1</v>
      </c>
    </row>
    <row r="164" spans="1:3">
      <c r="A164" s="400" t="s">
        <v>7953</v>
      </c>
      <c r="B164" s="400" t="str">
        <f t="shared" si="2"/>
        <v>dtsf:KwotaA</v>
      </c>
      <c r="C164" s="327" t="b">
        <f>IF(Mapping!B158="Parent",TRUE,B164=Mapping!D158)</f>
        <v>1</v>
      </c>
    </row>
    <row r="165" spans="1:3">
      <c r="A165" s="400" t="s">
        <v>7954</v>
      </c>
      <c r="B165" s="400" t="str">
        <f t="shared" si="2"/>
        <v>dtsf:KwotaB</v>
      </c>
      <c r="C165" s="327" t="b">
        <f>IF(Mapping!B159="Parent",TRUE,B165=Mapping!D159)</f>
        <v>1</v>
      </c>
    </row>
    <row r="166" spans="1:3">
      <c r="A166" s="400" t="s">
        <v>7955</v>
      </c>
      <c r="B166" s="400" t="str">
        <f t="shared" si="2"/>
        <v>dtsf:KwotaB1</v>
      </c>
      <c r="C166" s="327" t="b">
        <f>IF(Mapping!B160="Parent",TRUE,B166=Mapping!D160)</f>
        <v>1</v>
      </c>
    </row>
    <row r="167" spans="1:3">
      <c r="A167" s="400" t="s">
        <v>7956</v>
      </c>
      <c r="B167" s="400" t="str">
        <f t="shared" si="2"/>
        <v>jin:Aktywa_A_I</v>
      </c>
      <c r="C167" s="327" t="b">
        <f>IF(Mapping!B161="Parent",TRUE,B167=Mapping!D161)</f>
        <v>1</v>
      </c>
    </row>
    <row r="168" spans="1:3">
      <c r="A168" s="400" t="s">
        <v>7957</v>
      </c>
      <c r="B168" s="400" t="str">
        <f t="shared" si="2"/>
        <v>dtsf:KwotaA</v>
      </c>
      <c r="C168" s="327" t="b">
        <f>IF(Mapping!B162="Parent",TRUE,B168=Mapping!D162)</f>
        <v>1</v>
      </c>
    </row>
    <row r="169" spans="1:3">
      <c r="A169" s="400" t="s">
        <v>7958</v>
      </c>
      <c r="B169" s="400" t="str">
        <f t="shared" si="2"/>
        <v>dtsf:KwotaB</v>
      </c>
      <c r="C169" s="327" t="b">
        <f>IF(Mapping!B163="Parent",TRUE,B169=Mapping!D163)</f>
        <v>1</v>
      </c>
    </row>
    <row r="170" spans="1:3">
      <c r="A170" s="400" t="s">
        <v>7959</v>
      </c>
      <c r="B170" s="400" t="str">
        <f t="shared" si="2"/>
        <v>dtsf:KwotaB1</v>
      </c>
      <c r="C170" s="327" t="b">
        <f>IF(Mapping!B164="Parent",TRUE,B170=Mapping!D164)</f>
        <v>1</v>
      </c>
    </row>
    <row r="171" spans="1:3">
      <c r="A171" s="400" t="s">
        <v>7960</v>
      </c>
      <c r="B171" s="400" t="str">
        <f t="shared" si="2"/>
        <v>jin:Aktywa_A_I_1</v>
      </c>
      <c r="C171" s="327" t="b">
        <f>IF(Mapping!B165="Parent",TRUE,B171=Mapping!D165)</f>
        <v>1</v>
      </c>
    </row>
    <row r="172" spans="1:3">
      <c r="A172" s="400" t="s">
        <v>7961</v>
      </c>
      <c r="B172" s="400" t="str">
        <f t="shared" si="2"/>
        <v>dtsf:KwotaA</v>
      </c>
      <c r="C172" s="327" t="b">
        <f>IF(Mapping!B166="Parent",TRUE,B172=Mapping!D166)</f>
        <v>1</v>
      </c>
    </row>
    <row r="173" spans="1:3">
      <c r="A173" s="400" t="s">
        <v>7962</v>
      </c>
      <c r="B173" s="400" t="str">
        <f t="shared" si="2"/>
        <v>dtsf:KwotaB</v>
      </c>
      <c r="C173" s="327" t="b">
        <f>IF(Mapping!B167="Parent",TRUE,B173=Mapping!D167)</f>
        <v>1</v>
      </c>
    </row>
    <row r="174" spans="1:3">
      <c r="A174" s="400" t="s">
        <v>7963</v>
      </c>
      <c r="B174" s="400" t="str">
        <f t="shared" si="2"/>
        <v>dtsf:KwotaB1</v>
      </c>
      <c r="C174" s="327" t="b">
        <f>IF(Mapping!B168="Parent",TRUE,B174=Mapping!D168)</f>
        <v>1</v>
      </c>
    </row>
    <row r="175" spans="1:3">
      <c r="A175" s="400" t="s">
        <v>7964</v>
      </c>
      <c r="B175" s="400" t="str">
        <f t="shared" si="2"/>
        <v>/jin:Aktywa_A_I_1</v>
      </c>
      <c r="C175" s="327" t="b">
        <f>IF(Mapping!B169="Parent",TRUE,B175=Mapping!D169)</f>
        <v>1</v>
      </c>
    </row>
    <row r="176" spans="1:3">
      <c r="A176" s="400" t="s">
        <v>7965</v>
      </c>
      <c r="B176" s="400" t="str">
        <f t="shared" si="2"/>
        <v>jin:Aktywa_A_I_2</v>
      </c>
      <c r="C176" s="327" t="b">
        <f>IF(Mapping!B170="Parent",TRUE,B176=Mapping!D170)</f>
        <v>1</v>
      </c>
    </row>
    <row r="177" spans="1:3">
      <c r="A177" s="400" t="s">
        <v>7961</v>
      </c>
      <c r="B177" s="400" t="str">
        <f t="shared" si="2"/>
        <v>dtsf:KwotaA</v>
      </c>
      <c r="C177" s="327" t="b">
        <f>IF(Mapping!B171="Parent",TRUE,B177=Mapping!D171)</f>
        <v>1</v>
      </c>
    </row>
    <row r="178" spans="1:3">
      <c r="A178" s="400" t="s">
        <v>7962</v>
      </c>
      <c r="B178" s="400" t="str">
        <f t="shared" si="2"/>
        <v>dtsf:KwotaB</v>
      </c>
      <c r="C178" s="327" t="b">
        <f>IF(Mapping!B172="Parent",TRUE,B178=Mapping!D172)</f>
        <v>1</v>
      </c>
    </row>
    <row r="179" spans="1:3">
      <c r="A179" s="400" t="s">
        <v>7963</v>
      </c>
      <c r="B179" s="400" t="str">
        <f t="shared" si="2"/>
        <v>dtsf:KwotaB1</v>
      </c>
      <c r="C179" s="327" t="b">
        <f>IF(Mapping!B173="Parent",TRUE,B179=Mapping!D173)</f>
        <v>1</v>
      </c>
    </row>
    <row r="180" spans="1:3">
      <c r="A180" s="400" t="s">
        <v>7966</v>
      </c>
      <c r="B180" s="400" t="str">
        <f t="shared" si="2"/>
        <v>/jin:Aktywa_A_I_2</v>
      </c>
      <c r="C180" s="327" t="b">
        <f>IF(Mapping!B174="Parent",TRUE,B180=Mapping!D174)</f>
        <v>1</v>
      </c>
    </row>
    <row r="181" spans="1:3">
      <c r="A181" s="400" t="s">
        <v>7967</v>
      </c>
      <c r="B181" s="400" t="str">
        <f t="shared" si="2"/>
        <v>jin:Aktywa_A_I_3</v>
      </c>
      <c r="C181" s="327" t="b">
        <f>IF(Mapping!B175="Parent",TRUE,B181=Mapping!D175)</f>
        <v>1</v>
      </c>
    </row>
    <row r="182" spans="1:3">
      <c r="A182" s="400" t="s">
        <v>7961</v>
      </c>
      <c r="B182" s="400" t="str">
        <f t="shared" si="2"/>
        <v>dtsf:KwotaA</v>
      </c>
      <c r="C182" s="327" t="b">
        <f>IF(Mapping!B176="Parent",TRUE,B182=Mapping!D176)</f>
        <v>1</v>
      </c>
    </row>
    <row r="183" spans="1:3">
      <c r="A183" s="400" t="s">
        <v>7962</v>
      </c>
      <c r="B183" s="400" t="str">
        <f t="shared" si="2"/>
        <v>dtsf:KwotaB</v>
      </c>
      <c r="C183" s="327" t="b">
        <f>IF(Mapping!B177="Parent",TRUE,B183=Mapping!D177)</f>
        <v>1</v>
      </c>
    </row>
    <row r="184" spans="1:3">
      <c r="A184" s="400" t="s">
        <v>7963</v>
      </c>
      <c r="B184" s="400" t="str">
        <f t="shared" si="2"/>
        <v>dtsf:KwotaB1</v>
      </c>
      <c r="C184" s="327" t="b">
        <f>IF(Mapping!B178="Parent",TRUE,B184=Mapping!D178)</f>
        <v>1</v>
      </c>
    </row>
    <row r="185" spans="1:3">
      <c r="A185" s="400" t="s">
        <v>7968</v>
      </c>
      <c r="B185" s="400" t="str">
        <f t="shared" si="2"/>
        <v>/jin:Aktywa_A_I_3</v>
      </c>
      <c r="C185" s="327" t="b">
        <f>IF(Mapping!B179="Parent",TRUE,B185=Mapping!D179)</f>
        <v>1</v>
      </c>
    </row>
    <row r="186" spans="1:3">
      <c r="A186" s="400" t="s">
        <v>7969</v>
      </c>
      <c r="B186" s="400" t="str">
        <f t="shared" si="2"/>
        <v>jin:Aktywa_A_I_4</v>
      </c>
      <c r="C186" s="327" t="b">
        <f>IF(Mapping!B180="Parent",TRUE,B186=Mapping!D180)</f>
        <v>1</v>
      </c>
    </row>
    <row r="187" spans="1:3">
      <c r="A187" s="400" t="s">
        <v>7961</v>
      </c>
      <c r="B187" s="400" t="str">
        <f t="shared" si="2"/>
        <v>dtsf:KwotaA</v>
      </c>
      <c r="C187" s="327" t="b">
        <f>IF(Mapping!B181="Parent",TRUE,B187=Mapping!D181)</f>
        <v>1</v>
      </c>
    </row>
    <row r="188" spans="1:3">
      <c r="A188" s="400" t="s">
        <v>7962</v>
      </c>
      <c r="B188" s="400" t="str">
        <f t="shared" si="2"/>
        <v>dtsf:KwotaB</v>
      </c>
      <c r="C188" s="327" t="b">
        <f>IF(Mapping!B182="Parent",TRUE,B188=Mapping!D182)</f>
        <v>1</v>
      </c>
    </row>
    <row r="189" spans="1:3">
      <c r="A189" s="400" t="s">
        <v>7963</v>
      </c>
      <c r="B189" s="400" t="str">
        <f t="shared" si="2"/>
        <v>dtsf:KwotaB1</v>
      </c>
      <c r="C189" s="327" t="b">
        <f>IF(Mapping!B183="Parent",TRUE,B189=Mapping!D183)</f>
        <v>1</v>
      </c>
    </row>
    <row r="190" spans="1:3">
      <c r="A190" s="400" t="s">
        <v>7970</v>
      </c>
      <c r="B190" s="400" t="str">
        <f t="shared" si="2"/>
        <v>/jin:Aktywa_A_I_4</v>
      </c>
      <c r="C190" s="327" t="b">
        <f>IF(Mapping!B184="Parent",TRUE,B190=Mapping!D184)</f>
        <v>1</v>
      </c>
    </row>
    <row r="191" spans="1:3">
      <c r="A191" s="400" t="s">
        <v>7971</v>
      </c>
      <c r="B191" s="400" t="str">
        <f t="shared" si="2"/>
        <v>/jin:Aktywa_A_I</v>
      </c>
      <c r="C191" s="327" t="b">
        <f>IF(Mapping!B185="Parent",TRUE,B191=Mapping!D185)</f>
        <v>1</v>
      </c>
    </row>
    <row r="192" spans="1:3">
      <c r="A192" s="400" t="s">
        <v>7972</v>
      </c>
      <c r="B192" s="400" t="str">
        <f t="shared" si="2"/>
        <v>jin:Aktywa_A_II</v>
      </c>
      <c r="C192" s="327" t="b">
        <f>IF(Mapping!B186="Parent",TRUE,B192=Mapping!D186)</f>
        <v>1</v>
      </c>
    </row>
    <row r="193" spans="1:3">
      <c r="A193" s="400" t="s">
        <v>7957</v>
      </c>
      <c r="B193" s="400" t="str">
        <f t="shared" si="2"/>
        <v>dtsf:KwotaA</v>
      </c>
      <c r="C193" s="327" t="b">
        <f>IF(Mapping!B187="Parent",TRUE,B193=Mapping!D187)</f>
        <v>1</v>
      </c>
    </row>
    <row r="194" spans="1:3">
      <c r="A194" s="400" t="s">
        <v>7958</v>
      </c>
      <c r="B194" s="400" t="str">
        <f t="shared" si="2"/>
        <v>dtsf:KwotaB</v>
      </c>
      <c r="C194" s="327" t="b">
        <f>IF(Mapping!B188="Parent",TRUE,B194=Mapping!D188)</f>
        <v>1</v>
      </c>
    </row>
    <row r="195" spans="1:3">
      <c r="A195" s="400" t="s">
        <v>7959</v>
      </c>
      <c r="B195" s="400" t="str">
        <f t="shared" si="2"/>
        <v>dtsf:KwotaB1</v>
      </c>
      <c r="C195" s="327" t="b">
        <f>IF(Mapping!B189="Parent",TRUE,B195=Mapping!D189)</f>
        <v>1</v>
      </c>
    </row>
    <row r="196" spans="1:3">
      <c r="A196" s="400" t="s">
        <v>7973</v>
      </c>
      <c r="B196" s="400" t="str">
        <f t="shared" si="2"/>
        <v>jin:Aktywa_A_II_1</v>
      </c>
      <c r="C196" s="327" t="b">
        <f>IF(Mapping!B190="Parent",TRUE,B196=Mapping!D190)</f>
        <v>1</v>
      </c>
    </row>
    <row r="197" spans="1:3">
      <c r="A197" s="400" t="s">
        <v>7961</v>
      </c>
      <c r="B197" s="400" t="str">
        <f t="shared" si="2"/>
        <v>dtsf:KwotaA</v>
      </c>
      <c r="C197" s="327" t="b">
        <f>IF(Mapping!B191="Parent",TRUE,B197=Mapping!D191)</f>
        <v>1</v>
      </c>
    </row>
    <row r="198" spans="1:3">
      <c r="A198" s="400" t="s">
        <v>7962</v>
      </c>
      <c r="B198" s="400" t="str">
        <f t="shared" si="2"/>
        <v>dtsf:KwotaB</v>
      </c>
      <c r="C198" s="327" t="b">
        <f>IF(Mapping!B192="Parent",TRUE,B198=Mapping!D192)</f>
        <v>1</v>
      </c>
    </row>
    <row r="199" spans="1:3">
      <c r="A199" s="400" t="s">
        <v>7963</v>
      </c>
      <c r="B199" s="400" t="str">
        <f t="shared" si="2"/>
        <v>dtsf:KwotaB1</v>
      </c>
      <c r="C199" s="327" t="b">
        <f>IF(Mapping!B193="Parent",TRUE,B199=Mapping!D193)</f>
        <v>1</v>
      </c>
    </row>
    <row r="200" spans="1:3">
      <c r="A200" s="400" t="s">
        <v>7974</v>
      </c>
      <c r="B200" s="400" t="str">
        <f t="shared" si="2"/>
        <v>jin:Aktywa_A_II_1_A</v>
      </c>
      <c r="C200" s="327" t="b">
        <f>IF(Mapping!B194="Parent",TRUE,B200=Mapping!D194)</f>
        <v>1</v>
      </c>
    </row>
    <row r="201" spans="1:3">
      <c r="A201" s="400" t="s">
        <v>7975</v>
      </c>
      <c r="B201" s="400" t="str">
        <f t="shared" si="2"/>
        <v>dtsf:KwotaA</v>
      </c>
      <c r="C201" s="327" t="b">
        <f>IF(Mapping!B195="Parent",TRUE,B201=Mapping!D195)</f>
        <v>1</v>
      </c>
    </row>
    <row r="202" spans="1:3">
      <c r="A202" s="400" t="s">
        <v>7976</v>
      </c>
      <c r="B202" s="400" t="str">
        <f t="shared" si="2"/>
        <v>dtsf:KwotaB</v>
      </c>
      <c r="C202" s="327" t="b">
        <f>IF(Mapping!B196="Parent",TRUE,B202=Mapping!D196)</f>
        <v>1</v>
      </c>
    </row>
    <row r="203" spans="1:3">
      <c r="A203" s="400" t="s">
        <v>7977</v>
      </c>
      <c r="B203" s="400" t="str">
        <f t="shared" si="2"/>
        <v>dtsf:KwotaB1</v>
      </c>
      <c r="C203" s="327" t="b">
        <f>IF(Mapping!B197="Parent",TRUE,B203=Mapping!D197)</f>
        <v>1</v>
      </c>
    </row>
    <row r="204" spans="1:3">
      <c r="A204" s="400" t="s">
        <v>7978</v>
      </c>
      <c r="B204" s="400" t="str">
        <f t="shared" si="2"/>
        <v>/jin:Aktywa_A_II_1_A</v>
      </c>
      <c r="C204" s="327" t="b">
        <f>IF(Mapping!B198="Parent",TRUE,B204=Mapping!D198)</f>
        <v>1</v>
      </c>
    </row>
    <row r="205" spans="1:3">
      <c r="A205" s="400" t="s">
        <v>7979</v>
      </c>
      <c r="B205" s="400" t="str">
        <f t="shared" si="2"/>
        <v>jin:Aktywa_A_II_1_B</v>
      </c>
      <c r="C205" s="327" t="b">
        <f>IF(Mapping!B199="Parent",TRUE,B205=Mapping!D199)</f>
        <v>1</v>
      </c>
    </row>
    <row r="206" spans="1:3">
      <c r="A206" s="400" t="s">
        <v>7975</v>
      </c>
      <c r="B206" s="400" t="str">
        <f t="shared" si="2"/>
        <v>dtsf:KwotaA</v>
      </c>
      <c r="C206" s="327" t="b">
        <f>IF(Mapping!B200="Parent",TRUE,B206=Mapping!D200)</f>
        <v>1</v>
      </c>
    </row>
    <row r="207" spans="1:3">
      <c r="A207" s="400" t="s">
        <v>7976</v>
      </c>
      <c r="B207" s="400" t="str">
        <f t="shared" si="2"/>
        <v>dtsf:KwotaB</v>
      </c>
      <c r="C207" s="327" t="b">
        <f>IF(Mapping!B201="Parent",TRUE,B207=Mapping!D201)</f>
        <v>1</v>
      </c>
    </row>
    <row r="208" spans="1:3">
      <c r="A208" s="400" t="s">
        <v>7977</v>
      </c>
      <c r="B208" s="400" t="str">
        <f t="shared" si="2"/>
        <v>dtsf:KwotaB1</v>
      </c>
      <c r="C208" s="327" t="b">
        <f>IF(Mapping!B202="Parent",TRUE,B208=Mapping!D202)</f>
        <v>1</v>
      </c>
    </row>
    <row r="209" spans="1:3">
      <c r="A209" s="400" t="s">
        <v>7980</v>
      </c>
      <c r="B209" s="400" t="str">
        <f t="shared" si="2"/>
        <v>/jin:Aktywa_A_II_1_B</v>
      </c>
      <c r="C209" s="327" t="b">
        <f>IF(Mapping!B203="Parent",TRUE,B209=Mapping!D203)</f>
        <v>1</v>
      </c>
    </row>
    <row r="210" spans="1:3">
      <c r="A210" s="400" t="s">
        <v>7981</v>
      </c>
      <c r="B210" s="400" t="str">
        <f t="shared" si="2"/>
        <v>jin:Aktywa_A_II_1_C</v>
      </c>
      <c r="C210" s="327" t="b">
        <f>IF(Mapping!B204="Parent",TRUE,B210=Mapping!D204)</f>
        <v>1</v>
      </c>
    </row>
    <row r="211" spans="1:3">
      <c r="A211" s="400" t="s">
        <v>7975</v>
      </c>
      <c r="B211" s="400" t="str">
        <f t="shared" si="2"/>
        <v>dtsf:KwotaA</v>
      </c>
      <c r="C211" s="327" t="b">
        <f>IF(Mapping!B205="Parent",TRUE,B211=Mapping!D205)</f>
        <v>1</v>
      </c>
    </row>
    <row r="212" spans="1:3">
      <c r="A212" s="400" t="s">
        <v>7976</v>
      </c>
      <c r="B212" s="400" t="str">
        <f t="shared" si="2"/>
        <v>dtsf:KwotaB</v>
      </c>
      <c r="C212" s="327" t="b">
        <f>IF(Mapping!B206="Parent",TRUE,B212=Mapping!D206)</f>
        <v>1</v>
      </c>
    </row>
    <row r="213" spans="1:3">
      <c r="A213" s="400" t="s">
        <v>7977</v>
      </c>
      <c r="B213" s="400" t="str">
        <f t="shared" si="2"/>
        <v>dtsf:KwotaB1</v>
      </c>
      <c r="C213" s="327" t="b">
        <f>IF(Mapping!B207="Parent",TRUE,B213=Mapping!D207)</f>
        <v>1</v>
      </c>
    </row>
    <row r="214" spans="1:3">
      <c r="A214" s="400" t="s">
        <v>7982</v>
      </c>
      <c r="B214" s="400" t="str">
        <f t="shared" si="2"/>
        <v>/jin:Aktywa_A_II_1_C</v>
      </c>
      <c r="C214" s="327" t="b">
        <f>IF(Mapping!B208="Parent",TRUE,B214=Mapping!D208)</f>
        <v>1</v>
      </c>
    </row>
    <row r="215" spans="1:3">
      <c r="A215" s="400" t="s">
        <v>7983</v>
      </c>
      <c r="B215" s="400" t="str">
        <f t="shared" si="2"/>
        <v>jin:Aktywa_A_II_1_D</v>
      </c>
      <c r="C215" s="327" t="b">
        <f>IF(Mapping!B209="Parent",TRUE,B215=Mapping!D209)</f>
        <v>1</v>
      </c>
    </row>
    <row r="216" spans="1:3">
      <c r="A216" s="400" t="s">
        <v>7975</v>
      </c>
      <c r="B216" s="400" t="str">
        <f t="shared" si="2"/>
        <v>dtsf:KwotaA</v>
      </c>
      <c r="C216" s="327" t="b">
        <f>IF(Mapping!B210="Parent",TRUE,B216=Mapping!D210)</f>
        <v>1</v>
      </c>
    </row>
    <row r="217" spans="1:3">
      <c r="A217" s="400" t="s">
        <v>7976</v>
      </c>
      <c r="B217" s="400" t="str">
        <f t="shared" si="2"/>
        <v>dtsf:KwotaB</v>
      </c>
      <c r="C217" s="327" t="b">
        <f>IF(Mapping!B211="Parent",TRUE,B217=Mapping!D211)</f>
        <v>1</v>
      </c>
    </row>
    <row r="218" spans="1:3">
      <c r="A218" s="400" t="s">
        <v>7977</v>
      </c>
      <c r="B218" s="400" t="str">
        <f t="shared" si="2"/>
        <v>dtsf:KwotaB1</v>
      </c>
      <c r="C218" s="327" t="b">
        <f>IF(Mapping!B212="Parent",TRUE,B218=Mapping!D212)</f>
        <v>1</v>
      </c>
    </row>
    <row r="219" spans="1:3">
      <c r="A219" s="400" t="s">
        <v>7984</v>
      </c>
      <c r="B219" s="400" t="str">
        <f t="shared" si="2"/>
        <v>/jin:Aktywa_A_II_1_D</v>
      </c>
      <c r="C219" s="327" t="b">
        <f>IF(Mapping!B213="Parent",TRUE,B219=Mapping!D213)</f>
        <v>1</v>
      </c>
    </row>
    <row r="220" spans="1:3">
      <c r="A220" s="400" t="s">
        <v>7985</v>
      </c>
      <c r="B220" s="400" t="str">
        <f t="shared" si="2"/>
        <v>jin:Aktywa_A_II_1_E</v>
      </c>
      <c r="C220" s="327" t="b">
        <f>IF(Mapping!B214="Parent",TRUE,B220=Mapping!D214)</f>
        <v>1</v>
      </c>
    </row>
    <row r="221" spans="1:3">
      <c r="A221" s="400" t="s">
        <v>7975</v>
      </c>
      <c r="B221" s="400" t="str">
        <f t="shared" si="2"/>
        <v>dtsf:KwotaA</v>
      </c>
      <c r="C221" s="327" t="b">
        <f>IF(Mapping!B215="Parent",TRUE,B221=Mapping!D215)</f>
        <v>1</v>
      </c>
    </row>
    <row r="222" spans="1:3">
      <c r="A222" s="400" t="s">
        <v>7976</v>
      </c>
      <c r="B222" s="400" t="str">
        <f t="shared" si="2"/>
        <v>dtsf:KwotaB</v>
      </c>
      <c r="C222" s="327" t="b">
        <f>IF(Mapping!B216="Parent",TRUE,B222=Mapping!D216)</f>
        <v>1</v>
      </c>
    </row>
    <row r="223" spans="1:3">
      <c r="A223" s="400" t="s">
        <v>7977</v>
      </c>
      <c r="B223" s="400" t="str">
        <f t="shared" si="2"/>
        <v>dtsf:KwotaB1</v>
      </c>
      <c r="C223" s="327" t="b">
        <f>IF(Mapping!B217="Parent",TRUE,B223=Mapping!D217)</f>
        <v>1</v>
      </c>
    </row>
    <row r="224" spans="1:3">
      <c r="A224" s="400" t="s">
        <v>7986</v>
      </c>
      <c r="B224" s="400" t="str">
        <f t="shared" si="2"/>
        <v>/jin:Aktywa_A_II_1_E</v>
      </c>
      <c r="C224" s="327" t="b">
        <f>IF(Mapping!B218="Parent",TRUE,B224=Mapping!D218)</f>
        <v>1</v>
      </c>
    </row>
    <row r="225" spans="1:3">
      <c r="A225" s="400" t="s">
        <v>7987</v>
      </c>
      <c r="B225" s="400" t="str">
        <f t="shared" si="2"/>
        <v>/jin:Aktywa_A_II_1</v>
      </c>
      <c r="C225" s="327" t="b">
        <f>IF(Mapping!B219="Parent",TRUE,B225=Mapping!D219)</f>
        <v>1</v>
      </c>
    </row>
    <row r="226" spans="1:3">
      <c r="A226" s="400" t="s">
        <v>7988</v>
      </c>
      <c r="B226" s="400" t="str">
        <f t="shared" ref="B226:B289" si="5">MID(A226,FIND("&lt;",A226)+1,FIND("&gt;",A226)-FIND("&lt;",A226)-1)</f>
        <v>jin:Aktywa_A_II_2</v>
      </c>
      <c r="C226" s="327" t="b">
        <f>IF(Mapping!B220="Parent",TRUE,B226=Mapping!D220)</f>
        <v>1</v>
      </c>
    </row>
    <row r="227" spans="1:3">
      <c r="A227" s="400" t="s">
        <v>7961</v>
      </c>
      <c r="B227" s="400" t="str">
        <f t="shared" si="5"/>
        <v>dtsf:KwotaA</v>
      </c>
      <c r="C227" s="327" t="b">
        <f>IF(Mapping!B221="Parent",TRUE,B227=Mapping!D221)</f>
        <v>1</v>
      </c>
    </row>
    <row r="228" spans="1:3">
      <c r="A228" s="400" t="s">
        <v>7962</v>
      </c>
      <c r="B228" s="400" t="str">
        <f t="shared" si="5"/>
        <v>dtsf:KwotaB</v>
      </c>
      <c r="C228" s="327" t="b">
        <f>IF(Mapping!B222="Parent",TRUE,B228=Mapping!D222)</f>
        <v>1</v>
      </c>
    </row>
    <row r="229" spans="1:3">
      <c r="A229" s="400" t="s">
        <v>7963</v>
      </c>
      <c r="B229" s="400" t="str">
        <f t="shared" si="5"/>
        <v>dtsf:KwotaB1</v>
      </c>
      <c r="C229" s="327" t="b">
        <f>IF(Mapping!B223="Parent",TRUE,B229=Mapping!D223)</f>
        <v>1</v>
      </c>
    </row>
    <row r="230" spans="1:3">
      <c r="A230" s="400" t="s">
        <v>7989</v>
      </c>
      <c r="B230" s="400" t="str">
        <f t="shared" si="5"/>
        <v>/jin:Aktywa_A_II_2</v>
      </c>
      <c r="C230" s="327" t="b">
        <f>IF(Mapping!B224="Parent",TRUE,B230=Mapping!D224)</f>
        <v>1</v>
      </c>
    </row>
    <row r="231" spans="1:3">
      <c r="A231" s="400" t="s">
        <v>7990</v>
      </c>
      <c r="B231" s="400" t="str">
        <f t="shared" si="5"/>
        <v>jin:Aktywa_A_II_3</v>
      </c>
      <c r="C231" s="327" t="b">
        <f>IF(Mapping!B225="Parent",TRUE,B231=Mapping!D225)</f>
        <v>1</v>
      </c>
    </row>
    <row r="232" spans="1:3">
      <c r="A232" s="400" t="s">
        <v>7961</v>
      </c>
      <c r="B232" s="400" t="str">
        <f t="shared" si="5"/>
        <v>dtsf:KwotaA</v>
      </c>
      <c r="C232" s="327" t="b">
        <f>IF(Mapping!B226="Parent",TRUE,B232=Mapping!D226)</f>
        <v>1</v>
      </c>
    </row>
    <row r="233" spans="1:3">
      <c r="A233" s="400" t="s">
        <v>7962</v>
      </c>
      <c r="B233" s="400" t="str">
        <f t="shared" si="5"/>
        <v>dtsf:KwotaB</v>
      </c>
      <c r="C233" s="327" t="b">
        <f>IF(Mapping!B227="Parent",TRUE,B233=Mapping!D227)</f>
        <v>1</v>
      </c>
    </row>
    <row r="234" spans="1:3">
      <c r="A234" s="400" t="s">
        <v>7963</v>
      </c>
      <c r="B234" s="400" t="str">
        <f t="shared" si="5"/>
        <v>dtsf:KwotaB1</v>
      </c>
      <c r="C234" s="327" t="b">
        <f>IF(Mapping!B228="Parent",TRUE,B234=Mapping!D228)</f>
        <v>1</v>
      </c>
    </row>
    <row r="235" spans="1:3">
      <c r="A235" s="400" t="s">
        <v>7991</v>
      </c>
      <c r="B235" s="400" t="str">
        <f t="shared" si="5"/>
        <v>/jin:Aktywa_A_II_3</v>
      </c>
      <c r="C235" s="327" t="b">
        <f>IF(Mapping!B229="Parent",TRUE,B235=Mapping!D229)</f>
        <v>1</v>
      </c>
    </row>
    <row r="236" spans="1:3">
      <c r="A236" s="400" t="s">
        <v>7992</v>
      </c>
      <c r="B236" s="400" t="str">
        <f t="shared" si="5"/>
        <v>/jin:Aktywa_A_II</v>
      </c>
      <c r="C236" s="327" t="b">
        <f>IF(Mapping!B230="Parent",TRUE,B236=Mapping!D230)</f>
        <v>1</v>
      </c>
    </row>
    <row r="237" spans="1:3">
      <c r="A237" s="400" t="s">
        <v>7993</v>
      </c>
      <c r="B237" s="400" t="str">
        <f t="shared" si="5"/>
        <v>jin:Aktywa_A_III</v>
      </c>
      <c r="C237" s="327" t="b">
        <f>IF(Mapping!B231="Parent",TRUE,B237=Mapping!D231)</f>
        <v>1</v>
      </c>
    </row>
    <row r="238" spans="1:3">
      <c r="A238" s="400" t="s">
        <v>7957</v>
      </c>
      <c r="B238" s="400" t="str">
        <f t="shared" si="5"/>
        <v>dtsf:KwotaA</v>
      </c>
      <c r="C238" s="327" t="b">
        <f>IF(Mapping!B232="Parent",TRUE,B238=Mapping!D232)</f>
        <v>1</v>
      </c>
    </row>
    <row r="239" spans="1:3">
      <c r="A239" s="400" t="s">
        <v>7958</v>
      </c>
      <c r="B239" s="400" t="str">
        <f t="shared" si="5"/>
        <v>dtsf:KwotaB</v>
      </c>
      <c r="C239" s="327" t="b">
        <f>IF(Mapping!B233="Parent",TRUE,B239=Mapping!D233)</f>
        <v>1</v>
      </c>
    </row>
    <row r="240" spans="1:3">
      <c r="A240" s="400" t="s">
        <v>7959</v>
      </c>
      <c r="B240" s="400" t="str">
        <f t="shared" si="5"/>
        <v>dtsf:KwotaB1</v>
      </c>
      <c r="C240" s="327" t="b">
        <f>IF(Mapping!B234="Parent",TRUE,B240=Mapping!D234)</f>
        <v>1</v>
      </c>
    </row>
    <row r="241" spans="1:3">
      <c r="A241" s="400" t="s">
        <v>7994</v>
      </c>
      <c r="B241" s="400" t="str">
        <f t="shared" si="5"/>
        <v>jin:Aktywa_A_III_1</v>
      </c>
      <c r="C241" s="327" t="b">
        <f>IF(Mapping!B235="Parent",TRUE,B241=Mapping!D235)</f>
        <v>1</v>
      </c>
    </row>
    <row r="242" spans="1:3">
      <c r="A242" s="400" t="s">
        <v>7961</v>
      </c>
      <c r="B242" s="400" t="str">
        <f t="shared" si="5"/>
        <v>dtsf:KwotaA</v>
      </c>
      <c r="C242" s="327" t="b">
        <f>IF(Mapping!B236="Parent",TRUE,B242=Mapping!D236)</f>
        <v>1</v>
      </c>
    </row>
    <row r="243" spans="1:3">
      <c r="A243" s="400" t="s">
        <v>7962</v>
      </c>
      <c r="B243" s="400" t="str">
        <f t="shared" si="5"/>
        <v>dtsf:KwotaB</v>
      </c>
      <c r="C243" s="327" t="b">
        <f>IF(Mapping!B237="Parent",TRUE,B243=Mapping!D237)</f>
        <v>1</v>
      </c>
    </row>
    <row r="244" spans="1:3">
      <c r="A244" s="400" t="s">
        <v>7963</v>
      </c>
      <c r="B244" s="400" t="str">
        <f t="shared" si="5"/>
        <v>dtsf:KwotaB1</v>
      </c>
      <c r="C244" s="327" t="b">
        <f>IF(Mapping!B238="Parent",TRUE,B244=Mapping!D238)</f>
        <v>1</v>
      </c>
    </row>
    <row r="245" spans="1:3">
      <c r="A245" s="400" t="s">
        <v>7995</v>
      </c>
      <c r="B245" s="400" t="str">
        <f t="shared" si="5"/>
        <v>/jin:Aktywa_A_III_1</v>
      </c>
      <c r="C245" s="327" t="b">
        <f>IF(Mapping!B239="Parent",TRUE,B245=Mapping!D239)</f>
        <v>1</v>
      </c>
    </row>
    <row r="246" spans="1:3">
      <c r="A246" s="400" t="s">
        <v>7996</v>
      </c>
      <c r="B246" s="400" t="str">
        <f t="shared" si="5"/>
        <v>jin:Aktywa_A_III_2</v>
      </c>
      <c r="C246" s="327" t="b">
        <f>IF(Mapping!B240="Parent",TRUE,B246=Mapping!D240)</f>
        <v>1</v>
      </c>
    </row>
    <row r="247" spans="1:3">
      <c r="A247" s="400" t="s">
        <v>7961</v>
      </c>
      <c r="B247" s="400" t="str">
        <f t="shared" si="5"/>
        <v>dtsf:KwotaA</v>
      </c>
      <c r="C247" s="327" t="b">
        <f>IF(Mapping!B241="Parent",TRUE,B247=Mapping!D241)</f>
        <v>1</v>
      </c>
    </row>
    <row r="248" spans="1:3">
      <c r="A248" s="400" t="s">
        <v>7962</v>
      </c>
      <c r="B248" s="400" t="str">
        <f t="shared" si="5"/>
        <v>dtsf:KwotaB</v>
      </c>
      <c r="C248" s="327" t="b">
        <f>IF(Mapping!B242="Parent",TRUE,B248=Mapping!D242)</f>
        <v>1</v>
      </c>
    </row>
    <row r="249" spans="1:3">
      <c r="A249" s="400" t="s">
        <v>7963</v>
      </c>
      <c r="B249" s="400" t="str">
        <f t="shared" si="5"/>
        <v>dtsf:KwotaB1</v>
      </c>
      <c r="C249" s="327" t="b">
        <f>IF(Mapping!B243="Parent",TRUE,B249=Mapping!D243)</f>
        <v>1</v>
      </c>
    </row>
    <row r="250" spans="1:3">
      <c r="A250" s="400" t="s">
        <v>7997</v>
      </c>
      <c r="B250" s="400" t="str">
        <f t="shared" si="5"/>
        <v>/jin:Aktywa_A_III_2</v>
      </c>
      <c r="C250" s="327" t="b">
        <f>IF(Mapping!B244="Parent",TRUE,B250=Mapping!D244)</f>
        <v>1</v>
      </c>
    </row>
    <row r="251" spans="1:3">
      <c r="A251" s="400" t="s">
        <v>7998</v>
      </c>
      <c r="B251" s="400" t="str">
        <f t="shared" si="5"/>
        <v>jin:Aktywa_A_III_3</v>
      </c>
      <c r="C251" s="327" t="b">
        <f>IF(Mapping!B245="Parent",TRUE,B251=Mapping!D245)</f>
        <v>1</v>
      </c>
    </row>
    <row r="252" spans="1:3">
      <c r="A252" s="400" t="s">
        <v>7961</v>
      </c>
      <c r="B252" s="400" t="str">
        <f t="shared" si="5"/>
        <v>dtsf:KwotaA</v>
      </c>
      <c r="C252" s="327" t="b">
        <f>IF(Mapping!B246="Parent",TRUE,B252=Mapping!D246)</f>
        <v>1</v>
      </c>
    </row>
    <row r="253" spans="1:3">
      <c r="A253" s="400" t="s">
        <v>7962</v>
      </c>
      <c r="B253" s="400" t="str">
        <f t="shared" si="5"/>
        <v>dtsf:KwotaB</v>
      </c>
      <c r="C253" s="327" t="b">
        <f>IF(Mapping!B247="Parent",TRUE,B253=Mapping!D247)</f>
        <v>1</v>
      </c>
    </row>
    <row r="254" spans="1:3">
      <c r="A254" s="400" t="s">
        <v>7963</v>
      </c>
      <c r="B254" s="400" t="str">
        <f t="shared" si="5"/>
        <v>dtsf:KwotaB1</v>
      </c>
      <c r="C254" s="327" t="b">
        <f>IF(Mapping!B248="Parent",TRUE,B254=Mapping!D248)</f>
        <v>1</v>
      </c>
    </row>
    <row r="255" spans="1:3">
      <c r="A255" s="400" t="s">
        <v>7999</v>
      </c>
      <c r="B255" s="400" t="str">
        <f t="shared" si="5"/>
        <v>/jin:Aktywa_A_III_3</v>
      </c>
      <c r="C255" s="327" t="b">
        <f>IF(Mapping!B249="Parent",TRUE,B255=Mapping!D249)</f>
        <v>1</v>
      </c>
    </row>
    <row r="256" spans="1:3">
      <c r="A256" s="400" t="s">
        <v>8000</v>
      </c>
      <c r="B256" s="400" t="str">
        <f t="shared" si="5"/>
        <v>/jin:Aktywa_A_III</v>
      </c>
      <c r="C256" s="327" t="b">
        <f>IF(Mapping!B250="Parent",TRUE,B256=Mapping!D250)</f>
        <v>1</v>
      </c>
    </row>
    <row r="257" spans="1:3">
      <c r="A257" s="400" t="s">
        <v>8001</v>
      </c>
      <c r="B257" s="400" t="str">
        <f t="shared" si="5"/>
        <v>jin:Aktywa_A_IV</v>
      </c>
      <c r="C257" s="327" t="b">
        <f>IF(Mapping!B251="Parent",TRUE,B257=Mapping!D251)</f>
        <v>1</v>
      </c>
    </row>
    <row r="258" spans="1:3">
      <c r="A258" s="400" t="s">
        <v>7957</v>
      </c>
      <c r="B258" s="400" t="str">
        <f t="shared" si="5"/>
        <v>dtsf:KwotaA</v>
      </c>
      <c r="C258" s="327" t="b">
        <f>IF(Mapping!B252="Parent",TRUE,B258=Mapping!D252)</f>
        <v>1</v>
      </c>
    </row>
    <row r="259" spans="1:3">
      <c r="A259" s="400" t="s">
        <v>7958</v>
      </c>
      <c r="B259" s="400" t="str">
        <f t="shared" si="5"/>
        <v>dtsf:KwotaB</v>
      </c>
      <c r="C259" s="327" t="b">
        <f>IF(Mapping!B253="Parent",TRUE,B259=Mapping!D253)</f>
        <v>1</v>
      </c>
    </row>
    <row r="260" spans="1:3">
      <c r="A260" s="400" t="s">
        <v>7959</v>
      </c>
      <c r="B260" s="400" t="str">
        <f t="shared" si="5"/>
        <v>dtsf:KwotaB1</v>
      </c>
      <c r="C260" s="327" t="b">
        <f>IF(Mapping!B254="Parent",TRUE,B260=Mapping!D254)</f>
        <v>1</v>
      </c>
    </row>
    <row r="261" spans="1:3">
      <c r="A261" s="400" t="s">
        <v>8002</v>
      </c>
      <c r="B261" s="400" t="str">
        <f t="shared" si="5"/>
        <v>jin:Aktywa_A_IV_1</v>
      </c>
      <c r="C261" s="327" t="b">
        <f>IF(Mapping!B255="Parent",TRUE,B261=Mapping!D255)</f>
        <v>1</v>
      </c>
    </row>
    <row r="262" spans="1:3">
      <c r="A262" s="400" t="s">
        <v>7961</v>
      </c>
      <c r="B262" s="400" t="str">
        <f t="shared" si="5"/>
        <v>dtsf:KwotaA</v>
      </c>
      <c r="C262" s="327" t="b">
        <f>IF(Mapping!B256="Parent",TRUE,B262=Mapping!D256)</f>
        <v>1</v>
      </c>
    </row>
    <row r="263" spans="1:3">
      <c r="A263" s="400" t="s">
        <v>7962</v>
      </c>
      <c r="B263" s="400" t="str">
        <f t="shared" si="5"/>
        <v>dtsf:KwotaB</v>
      </c>
      <c r="C263" s="327" t="b">
        <f>IF(Mapping!B257="Parent",TRUE,B263=Mapping!D257)</f>
        <v>1</v>
      </c>
    </row>
    <row r="264" spans="1:3">
      <c r="A264" s="400" t="s">
        <v>7963</v>
      </c>
      <c r="B264" s="400" t="str">
        <f t="shared" si="5"/>
        <v>dtsf:KwotaB1</v>
      </c>
      <c r="C264" s="327" t="b">
        <f>IF(Mapping!B258="Parent",TRUE,B264=Mapping!D258)</f>
        <v>1</v>
      </c>
    </row>
    <row r="265" spans="1:3">
      <c r="A265" s="400" t="s">
        <v>8003</v>
      </c>
      <c r="B265" s="400" t="str">
        <f t="shared" si="5"/>
        <v>/jin:Aktywa_A_IV_1</v>
      </c>
      <c r="C265" s="327" t="b">
        <f>IF(Mapping!B259="Parent",TRUE,B265=Mapping!D259)</f>
        <v>1</v>
      </c>
    </row>
    <row r="266" spans="1:3">
      <c r="A266" s="400" t="s">
        <v>8004</v>
      </c>
      <c r="B266" s="400" t="str">
        <f t="shared" si="5"/>
        <v>jin:Aktywa_A_IV_2</v>
      </c>
      <c r="C266" s="327" t="b">
        <f>IF(Mapping!B260="Parent",TRUE,B266=Mapping!D260)</f>
        <v>1</v>
      </c>
    </row>
    <row r="267" spans="1:3">
      <c r="A267" s="400" t="s">
        <v>7961</v>
      </c>
      <c r="B267" s="400" t="str">
        <f t="shared" si="5"/>
        <v>dtsf:KwotaA</v>
      </c>
      <c r="C267" s="327" t="b">
        <f>IF(Mapping!B261="Parent",TRUE,B267=Mapping!D261)</f>
        <v>1</v>
      </c>
    </row>
    <row r="268" spans="1:3">
      <c r="A268" s="400" t="s">
        <v>7962</v>
      </c>
      <c r="B268" s="400" t="str">
        <f t="shared" si="5"/>
        <v>dtsf:KwotaB</v>
      </c>
      <c r="C268" s="327" t="b">
        <f>IF(Mapping!B262="Parent",TRUE,B268=Mapping!D262)</f>
        <v>1</v>
      </c>
    </row>
    <row r="269" spans="1:3">
      <c r="A269" s="400" t="s">
        <v>7963</v>
      </c>
      <c r="B269" s="400" t="str">
        <f t="shared" si="5"/>
        <v>dtsf:KwotaB1</v>
      </c>
      <c r="C269" s="327" t="b">
        <f>IF(Mapping!B263="Parent",TRUE,B269=Mapping!D263)</f>
        <v>1</v>
      </c>
    </row>
    <row r="270" spans="1:3">
      <c r="A270" s="400" t="s">
        <v>8005</v>
      </c>
      <c r="B270" s="400" t="str">
        <f t="shared" si="5"/>
        <v>/jin:Aktywa_A_IV_2</v>
      </c>
      <c r="C270" s="327" t="b">
        <f>IF(Mapping!B264="Parent",TRUE,B270=Mapping!D264)</f>
        <v>1</v>
      </c>
    </row>
    <row r="271" spans="1:3">
      <c r="A271" s="400" t="s">
        <v>8006</v>
      </c>
      <c r="B271" s="400" t="str">
        <f t="shared" si="5"/>
        <v>jin:Aktywa_A_IV_3</v>
      </c>
      <c r="C271" s="327" t="b">
        <f>IF(Mapping!B265="Parent",TRUE,B271=Mapping!D265)</f>
        <v>1</v>
      </c>
    </row>
    <row r="272" spans="1:3">
      <c r="A272" s="400" t="s">
        <v>7961</v>
      </c>
      <c r="B272" s="400" t="str">
        <f t="shared" si="5"/>
        <v>dtsf:KwotaA</v>
      </c>
      <c r="C272" s="327" t="b">
        <f>IF(Mapping!B266="Parent",TRUE,B272=Mapping!D266)</f>
        <v>1</v>
      </c>
    </row>
    <row r="273" spans="1:3">
      <c r="A273" s="400" t="s">
        <v>7962</v>
      </c>
      <c r="B273" s="400" t="str">
        <f t="shared" si="5"/>
        <v>dtsf:KwotaB</v>
      </c>
      <c r="C273" s="327" t="b">
        <f>IF(Mapping!B267="Parent",TRUE,B273=Mapping!D267)</f>
        <v>1</v>
      </c>
    </row>
    <row r="274" spans="1:3">
      <c r="A274" s="400" t="s">
        <v>7963</v>
      </c>
      <c r="B274" s="400" t="str">
        <f t="shared" si="5"/>
        <v>dtsf:KwotaB1</v>
      </c>
      <c r="C274" s="327" t="b">
        <f>IF(Mapping!B268="Parent",TRUE,B274=Mapping!D268)</f>
        <v>1</v>
      </c>
    </row>
    <row r="275" spans="1:3">
      <c r="A275" s="400" t="s">
        <v>8007</v>
      </c>
      <c r="B275" s="400" t="str">
        <f t="shared" si="5"/>
        <v>jin:Aktywa_A_IV_3_A</v>
      </c>
      <c r="C275" s="327" t="b">
        <f>IF(Mapping!B269="Parent",TRUE,B275=Mapping!D269)</f>
        <v>1</v>
      </c>
    </row>
    <row r="276" spans="1:3">
      <c r="A276" s="400" t="s">
        <v>7975</v>
      </c>
      <c r="B276" s="400" t="str">
        <f t="shared" si="5"/>
        <v>dtsf:KwotaA</v>
      </c>
      <c r="C276" s="327" t="b">
        <f>IF(Mapping!B270="Parent",TRUE,B276=Mapping!D270)</f>
        <v>1</v>
      </c>
    </row>
    <row r="277" spans="1:3">
      <c r="A277" s="400" t="s">
        <v>7976</v>
      </c>
      <c r="B277" s="400" t="str">
        <f t="shared" si="5"/>
        <v>dtsf:KwotaB</v>
      </c>
      <c r="C277" s="327" t="b">
        <f>IF(Mapping!B271="Parent",TRUE,B277=Mapping!D271)</f>
        <v>1</v>
      </c>
    </row>
    <row r="278" spans="1:3">
      <c r="A278" s="400" t="s">
        <v>7977</v>
      </c>
      <c r="B278" s="400" t="str">
        <f t="shared" si="5"/>
        <v>dtsf:KwotaB1</v>
      </c>
      <c r="C278" s="327" t="b">
        <f>IF(Mapping!B272="Parent",TRUE,B278=Mapping!D272)</f>
        <v>1</v>
      </c>
    </row>
    <row r="279" spans="1:3">
      <c r="A279" s="400" t="s">
        <v>8008</v>
      </c>
      <c r="B279" s="400" t="str">
        <f t="shared" si="5"/>
        <v>jin:Aktywa_A_IV_3_A_1</v>
      </c>
      <c r="C279" s="327" t="b">
        <f>IF(Mapping!B273="Parent",TRUE,B279=Mapping!D273)</f>
        <v>1</v>
      </c>
    </row>
    <row r="280" spans="1:3">
      <c r="A280" s="400" t="s">
        <v>8009</v>
      </c>
      <c r="B280" s="400" t="str">
        <f t="shared" si="5"/>
        <v>dtsf:KwotaA</v>
      </c>
      <c r="C280" s="327" t="b">
        <f>IF(Mapping!B274="Parent",TRUE,B280=Mapping!D274)</f>
        <v>1</v>
      </c>
    </row>
    <row r="281" spans="1:3">
      <c r="A281" s="400" t="s">
        <v>8010</v>
      </c>
      <c r="B281" s="400" t="str">
        <f t="shared" si="5"/>
        <v>dtsf:KwotaB</v>
      </c>
      <c r="C281" s="327" t="b">
        <f>IF(Mapping!B275="Parent",TRUE,B281=Mapping!D275)</f>
        <v>1</v>
      </c>
    </row>
    <row r="282" spans="1:3">
      <c r="A282" s="400" t="s">
        <v>8011</v>
      </c>
      <c r="B282" s="400" t="str">
        <f t="shared" si="5"/>
        <v>dtsf:KwotaB1</v>
      </c>
      <c r="C282" s="327" t="b">
        <f>IF(Mapping!B276="Parent",TRUE,B282=Mapping!D276)</f>
        <v>1</v>
      </c>
    </row>
    <row r="283" spans="1:3">
      <c r="A283" s="400" t="s">
        <v>8012</v>
      </c>
      <c r="B283" s="400" t="str">
        <f t="shared" si="5"/>
        <v>/jin:Aktywa_A_IV_3_A_1</v>
      </c>
      <c r="C283" s="327" t="b">
        <f>IF(Mapping!B277="Parent",TRUE,B283=Mapping!D277)</f>
        <v>1</v>
      </c>
    </row>
    <row r="284" spans="1:3">
      <c r="A284" s="400" t="s">
        <v>8013</v>
      </c>
      <c r="B284" s="400" t="str">
        <f t="shared" si="5"/>
        <v>jin:Aktywa_A_IV_3_A_2</v>
      </c>
      <c r="C284" s="327" t="b">
        <f>IF(Mapping!B278="Parent",TRUE,B284=Mapping!D278)</f>
        <v>1</v>
      </c>
    </row>
    <row r="285" spans="1:3">
      <c r="A285" s="400" t="s">
        <v>8009</v>
      </c>
      <c r="B285" s="400" t="str">
        <f t="shared" si="5"/>
        <v>dtsf:KwotaA</v>
      </c>
      <c r="C285" s="327" t="b">
        <f>IF(Mapping!B279="Parent",TRUE,B285=Mapping!D279)</f>
        <v>1</v>
      </c>
    </row>
    <row r="286" spans="1:3">
      <c r="A286" s="400" t="s">
        <v>8010</v>
      </c>
      <c r="B286" s="400" t="str">
        <f t="shared" si="5"/>
        <v>dtsf:KwotaB</v>
      </c>
      <c r="C286" s="327" t="b">
        <f>IF(Mapping!B280="Parent",TRUE,B286=Mapping!D280)</f>
        <v>1</v>
      </c>
    </row>
    <row r="287" spans="1:3">
      <c r="A287" s="400" t="s">
        <v>8011</v>
      </c>
      <c r="B287" s="400" t="str">
        <f t="shared" si="5"/>
        <v>dtsf:KwotaB1</v>
      </c>
      <c r="C287" s="327" t="b">
        <f>IF(Mapping!B281="Parent",TRUE,B287=Mapping!D281)</f>
        <v>1</v>
      </c>
    </row>
    <row r="288" spans="1:3">
      <c r="A288" s="400" t="s">
        <v>8014</v>
      </c>
      <c r="B288" s="400" t="str">
        <f t="shared" si="5"/>
        <v>/jin:Aktywa_A_IV_3_A_2</v>
      </c>
      <c r="C288" s="327" t="b">
        <f>IF(Mapping!B282="Parent",TRUE,B288=Mapping!D282)</f>
        <v>1</v>
      </c>
    </row>
    <row r="289" spans="1:3">
      <c r="A289" s="400" t="s">
        <v>8015</v>
      </c>
      <c r="B289" s="400" t="str">
        <f t="shared" si="5"/>
        <v>jin:Aktywa_A_IV_3_A_3</v>
      </c>
      <c r="C289" s="327" t="b">
        <f>IF(Mapping!B283="Parent",TRUE,B289=Mapping!D283)</f>
        <v>1</v>
      </c>
    </row>
    <row r="290" spans="1:3">
      <c r="A290" s="400" t="s">
        <v>8009</v>
      </c>
      <c r="B290" s="400" t="str">
        <f t="shared" ref="B290:B353" si="6">MID(A290,FIND("&lt;",A290)+1,FIND("&gt;",A290)-FIND("&lt;",A290)-1)</f>
        <v>dtsf:KwotaA</v>
      </c>
      <c r="C290" s="327" t="b">
        <f>IF(Mapping!B284="Parent",TRUE,B290=Mapping!D284)</f>
        <v>1</v>
      </c>
    </row>
    <row r="291" spans="1:3">
      <c r="A291" s="400" t="s">
        <v>8010</v>
      </c>
      <c r="B291" s="400" t="str">
        <f t="shared" si="6"/>
        <v>dtsf:KwotaB</v>
      </c>
      <c r="C291" s="327" t="b">
        <f>IF(Mapping!B285="Parent",TRUE,B291=Mapping!D285)</f>
        <v>1</v>
      </c>
    </row>
    <row r="292" spans="1:3">
      <c r="A292" s="400" t="s">
        <v>8011</v>
      </c>
      <c r="B292" s="400" t="str">
        <f t="shared" si="6"/>
        <v>dtsf:KwotaB1</v>
      </c>
      <c r="C292" s="327" t="b">
        <f>IF(Mapping!B286="Parent",TRUE,B292=Mapping!D286)</f>
        <v>1</v>
      </c>
    </row>
    <row r="293" spans="1:3">
      <c r="A293" s="400" t="s">
        <v>8016</v>
      </c>
      <c r="B293" s="400" t="str">
        <f t="shared" si="6"/>
        <v>/jin:Aktywa_A_IV_3_A_3</v>
      </c>
      <c r="C293" s="327" t="b">
        <f>IF(Mapping!B287="Parent",TRUE,B293=Mapping!D287)</f>
        <v>1</v>
      </c>
    </row>
    <row r="294" spans="1:3" ht="14.25" customHeight="1">
      <c r="A294" s="400" t="s">
        <v>8017</v>
      </c>
      <c r="B294" s="400" t="str">
        <f t="shared" si="6"/>
        <v>jin:Aktywa_A_IV_3_A_4</v>
      </c>
      <c r="C294" s="327" t="b">
        <f>IF(Mapping!B288="Parent",TRUE,B294=Mapping!D288)</f>
        <v>1</v>
      </c>
    </row>
    <row r="295" spans="1:3" ht="14.25" customHeight="1">
      <c r="A295" s="400" t="s">
        <v>8009</v>
      </c>
      <c r="B295" s="400" t="str">
        <f t="shared" si="6"/>
        <v>dtsf:KwotaA</v>
      </c>
      <c r="C295" s="327" t="b">
        <f>IF(Mapping!B289="Parent",TRUE,B295=Mapping!D289)</f>
        <v>1</v>
      </c>
    </row>
    <row r="296" spans="1:3" ht="14.25" customHeight="1">
      <c r="A296" s="400" t="s">
        <v>8010</v>
      </c>
      <c r="B296" s="400" t="str">
        <f t="shared" si="6"/>
        <v>dtsf:KwotaB</v>
      </c>
      <c r="C296" s="327" t="b">
        <f>IF(Mapping!B290="Parent",TRUE,B296=Mapping!D290)</f>
        <v>1</v>
      </c>
    </row>
    <row r="297" spans="1:3" ht="14.25" customHeight="1">
      <c r="A297" s="400" t="s">
        <v>8011</v>
      </c>
      <c r="B297" s="400" t="str">
        <f t="shared" si="6"/>
        <v>dtsf:KwotaB1</v>
      </c>
      <c r="C297" s="327" t="b">
        <f>IF(Mapping!B291="Parent",TRUE,B297=Mapping!D291)</f>
        <v>1</v>
      </c>
    </row>
    <row r="298" spans="1:3">
      <c r="A298" s="400" t="s">
        <v>8018</v>
      </c>
      <c r="B298" s="400" t="str">
        <f t="shared" si="6"/>
        <v>/jin:Aktywa_A_IV_3_A_4</v>
      </c>
      <c r="C298" s="327" t="b">
        <f>IF(Mapping!B292="Parent",TRUE,B298=Mapping!D292)</f>
        <v>1</v>
      </c>
    </row>
    <row r="299" spans="1:3">
      <c r="A299" s="400" t="s">
        <v>8019</v>
      </c>
      <c r="B299" s="400" t="str">
        <f t="shared" si="6"/>
        <v>/jin:Aktywa_A_IV_3_A</v>
      </c>
      <c r="C299" s="327" t="b">
        <f>IF(Mapping!B293="Parent",TRUE,B299=Mapping!D293)</f>
        <v>1</v>
      </c>
    </row>
    <row r="300" spans="1:3">
      <c r="A300" s="400" t="s">
        <v>8020</v>
      </c>
      <c r="B300" s="400" t="str">
        <f t="shared" si="6"/>
        <v>jin:Aktywa_A_IV_3_B</v>
      </c>
      <c r="C300" s="327" t="b">
        <f>IF(Mapping!B294="Parent",TRUE,B300=Mapping!D294)</f>
        <v>1</v>
      </c>
    </row>
    <row r="301" spans="1:3">
      <c r="A301" s="400" t="s">
        <v>7975</v>
      </c>
      <c r="B301" s="400" t="str">
        <f t="shared" si="6"/>
        <v>dtsf:KwotaA</v>
      </c>
      <c r="C301" s="327" t="b">
        <f>IF(Mapping!B295="Parent",TRUE,B301=Mapping!D295)</f>
        <v>1</v>
      </c>
    </row>
    <row r="302" spans="1:3">
      <c r="A302" s="400" t="s">
        <v>7976</v>
      </c>
      <c r="B302" s="400" t="str">
        <f t="shared" si="6"/>
        <v>dtsf:KwotaB</v>
      </c>
      <c r="C302" s="327" t="b">
        <f>IF(Mapping!B296="Parent",TRUE,B302=Mapping!D296)</f>
        <v>1</v>
      </c>
    </row>
    <row r="303" spans="1:3">
      <c r="A303" s="400" t="s">
        <v>7977</v>
      </c>
      <c r="B303" s="400" t="str">
        <f t="shared" si="6"/>
        <v>dtsf:KwotaB1</v>
      </c>
      <c r="C303" s="327" t="b">
        <f>IF(Mapping!B297="Parent",TRUE,B303=Mapping!D297)</f>
        <v>1</v>
      </c>
    </row>
    <row r="304" spans="1:3">
      <c r="A304" s="400" t="s">
        <v>8021</v>
      </c>
      <c r="B304" s="400" t="str">
        <f t="shared" si="6"/>
        <v>jin:Aktywa_A_IV_3_B_1</v>
      </c>
      <c r="C304" s="327" t="b">
        <f>IF(Mapping!B298="Parent",TRUE,B304=Mapping!D298)</f>
        <v>1</v>
      </c>
    </row>
    <row r="305" spans="1:3">
      <c r="A305" s="400" t="s">
        <v>8009</v>
      </c>
      <c r="B305" s="400" t="str">
        <f t="shared" si="6"/>
        <v>dtsf:KwotaA</v>
      </c>
      <c r="C305" s="327" t="b">
        <f>IF(Mapping!B299="Parent",TRUE,B305=Mapping!D299)</f>
        <v>1</v>
      </c>
    </row>
    <row r="306" spans="1:3">
      <c r="A306" s="400" t="s">
        <v>8010</v>
      </c>
      <c r="B306" s="400" t="str">
        <f t="shared" si="6"/>
        <v>dtsf:KwotaB</v>
      </c>
      <c r="C306" s="327" t="b">
        <f>IF(Mapping!B300="Parent",TRUE,B306=Mapping!D300)</f>
        <v>1</v>
      </c>
    </row>
    <row r="307" spans="1:3">
      <c r="A307" s="400" t="s">
        <v>8011</v>
      </c>
      <c r="B307" s="400" t="str">
        <f t="shared" si="6"/>
        <v>dtsf:KwotaB1</v>
      </c>
      <c r="C307" s="327" t="b">
        <f>IF(Mapping!B301="Parent",TRUE,B307=Mapping!D301)</f>
        <v>1</v>
      </c>
    </row>
    <row r="308" spans="1:3">
      <c r="A308" s="400" t="s">
        <v>8022</v>
      </c>
      <c r="B308" s="400" t="str">
        <f t="shared" si="6"/>
        <v>/jin:Aktywa_A_IV_3_B_1</v>
      </c>
      <c r="C308" s="327" t="b">
        <f>IF(Mapping!B302="Parent",TRUE,B308=Mapping!D302)</f>
        <v>1</v>
      </c>
    </row>
    <row r="309" spans="1:3">
      <c r="A309" s="400" t="s">
        <v>8023</v>
      </c>
      <c r="B309" s="400" t="str">
        <f t="shared" si="6"/>
        <v>jin:Aktywa_A_IV_3_B_2</v>
      </c>
      <c r="C309" s="327" t="b">
        <f>IF(Mapping!B303="Parent",TRUE,B309=Mapping!D303)</f>
        <v>1</v>
      </c>
    </row>
    <row r="310" spans="1:3">
      <c r="A310" s="400" t="s">
        <v>8009</v>
      </c>
      <c r="B310" s="400" t="str">
        <f t="shared" si="6"/>
        <v>dtsf:KwotaA</v>
      </c>
      <c r="C310" s="327" t="b">
        <f>IF(Mapping!B304="Parent",TRUE,B310=Mapping!D304)</f>
        <v>1</v>
      </c>
    </row>
    <row r="311" spans="1:3">
      <c r="A311" s="400" t="s">
        <v>8010</v>
      </c>
      <c r="B311" s="400" t="str">
        <f t="shared" si="6"/>
        <v>dtsf:KwotaB</v>
      </c>
      <c r="C311" s="327" t="b">
        <f>IF(Mapping!B305="Parent",TRUE,B311=Mapping!D305)</f>
        <v>1</v>
      </c>
    </row>
    <row r="312" spans="1:3">
      <c r="A312" s="400" t="s">
        <v>8011</v>
      </c>
      <c r="B312" s="400" t="str">
        <f t="shared" si="6"/>
        <v>dtsf:KwotaB1</v>
      </c>
      <c r="C312" s="327" t="b">
        <f>IF(Mapping!B306="Parent",TRUE,B312=Mapping!D306)</f>
        <v>1</v>
      </c>
    </row>
    <row r="313" spans="1:3">
      <c r="A313" s="400" t="s">
        <v>8024</v>
      </c>
      <c r="B313" s="400" t="str">
        <f t="shared" si="6"/>
        <v>/jin:Aktywa_A_IV_3_B_2</v>
      </c>
      <c r="C313" s="327" t="b">
        <f>IF(Mapping!B307="Parent",TRUE,B313=Mapping!D307)</f>
        <v>1</v>
      </c>
    </row>
    <row r="314" spans="1:3">
      <c r="A314" s="400" t="s">
        <v>8025</v>
      </c>
      <c r="B314" s="400" t="str">
        <f t="shared" si="6"/>
        <v>jin:Aktywa_A_IV_3_B_3</v>
      </c>
      <c r="C314" s="327" t="b">
        <f>IF(Mapping!B308="Parent",TRUE,B314=Mapping!D308)</f>
        <v>1</v>
      </c>
    </row>
    <row r="315" spans="1:3">
      <c r="A315" s="400" t="s">
        <v>8009</v>
      </c>
      <c r="B315" s="400" t="str">
        <f t="shared" si="6"/>
        <v>dtsf:KwotaA</v>
      </c>
      <c r="C315" s="327" t="b">
        <f>IF(Mapping!B309="Parent",TRUE,B315=Mapping!D309)</f>
        <v>1</v>
      </c>
    </row>
    <row r="316" spans="1:3">
      <c r="A316" s="400" t="s">
        <v>8010</v>
      </c>
      <c r="B316" s="400" t="str">
        <f t="shared" si="6"/>
        <v>dtsf:KwotaB</v>
      </c>
      <c r="C316" s="327" t="b">
        <f>IF(Mapping!B310="Parent",TRUE,B316=Mapping!D310)</f>
        <v>1</v>
      </c>
    </row>
    <row r="317" spans="1:3">
      <c r="A317" s="400" t="s">
        <v>8011</v>
      </c>
      <c r="B317" s="400" t="str">
        <f t="shared" si="6"/>
        <v>dtsf:KwotaB1</v>
      </c>
      <c r="C317" s="327" t="b">
        <f>IF(Mapping!B311="Parent",TRUE,B317=Mapping!D311)</f>
        <v>1</v>
      </c>
    </row>
    <row r="318" spans="1:3">
      <c r="A318" s="400" t="s">
        <v>8026</v>
      </c>
      <c r="B318" s="400" t="str">
        <f t="shared" si="6"/>
        <v>/jin:Aktywa_A_IV_3_B_3</v>
      </c>
      <c r="C318" s="327" t="b">
        <f>IF(Mapping!B312="Parent",TRUE,B318=Mapping!D312)</f>
        <v>1</v>
      </c>
    </row>
    <row r="319" spans="1:3">
      <c r="A319" s="400" t="s">
        <v>8027</v>
      </c>
      <c r="B319" s="400" t="str">
        <f t="shared" si="6"/>
        <v>jin:Aktywa_A_IV_3_B_4</v>
      </c>
      <c r="C319" s="327" t="b">
        <f>IF(Mapping!B313="Parent",TRUE,B319=Mapping!D313)</f>
        <v>1</v>
      </c>
    </row>
    <row r="320" spans="1:3">
      <c r="A320" s="400" t="s">
        <v>8009</v>
      </c>
      <c r="B320" s="400" t="str">
        <f t="shared" si="6"/>
        <v>dtsf:KwotaA</v>
      </c>
      <c r="C320" s="327" t="b">
        <f>IF(Mapping!B314="Parent",TRUE,B320=Mapping!D314)</f>
        <v>1</v>
      </c>
    </row>
    <row r="321" spans="1:3">
      <c r="A321" s="400" t="s">
        <v>8010</v>
      </c>
      <c r="B321" s="400" t="str">
        <f t="shared" si="6"/>
        <v>dtsf:KwotaB</v>
      </c>
      <c r="C321" s="327" t="b">
        <f>IF(Mapping!B315="Parent",TRUE,B321=Mapping!D315)</f>
        <v>1</v>
      </c>
    </row>
    <row r="322" spans="1:3">
      <c r="A322" s="400" t="s">
        <v>8011</v>
      </c>
      <c r="B322" s="400" t="str">
        <f t="shared" si="6"/>
        <v>dtsf:KwotaB1</v>
      </c>
      <c r="C322" s="327" t="b">
        <f>IF(Mapping!B316="Parent",TRUE,B322=Mapping!D316)</f>
        <v>1</v>
      </c>
    </row>
    <row r="323" spans="1:3">
      <c r="A323" s="400" t="s">
        <v>8028</v>
      </c>
      <c r="B323" s="400" t="str">
        <f t="shared" si="6"/>
        <v>/jin:Aktywa_A_IV_3_B_4</v>
      </c>
      <c r="C323" s="327" t="b">
        <f>IF(Mapping!B317="Parent",TRUE,B323=Mapping!D317)</f>
        <v>1</v>
      </c>
    </row>
    <row r="324" spans="1:3">
      <c r="A324" s="400" t="s">
        <v>8029</v>
      </c>
      <c r="B324" s="400" t="str">
        <f t="shared" si="6"/>
        <v>/jin:Aktywa_A_IV_3_B</v>
      </c>
      <c r="C324" s="327" t="b">
        <f>IF(Mapping!B318="Parent",TRUE,B324=Mapping!D318)</f>
        <v>1</v>
      </c>
    </row>
    <row r="325" spans="1:3">
      <c r="A325" s="400" t="s">
        <v>8030</v>
      </c>
      <c r="B325" s="400" t="str">
        <f t="shared" si="6"/>
        <v>jin:Aktywa_A_IV_3_C</v>
      </c>
      <c r="C325" s="327" t="b">
        <f>IF(Mapping!B319="Parent",TRUE,B325=Mapping!D319)</f>
        <v>1</v>
      </c>
    </row>
    <row r="326" spans="1:3">
      <c r="A326" s="400" t="s">
        <v>7975</v>
      </c>
      <c r="B326" s="400" t="str">
        <f t="shared" si="6"/>
        <v>dtsf:KwotaA</v>
      </c>
      <c r="C326" s="327" t="b">
        <f>IF(Mapping!B320="Parent",TRUE,B326=Mapping!D320)</f>
        <v>1</v>
      </c>
    </row>
    <row r="327" spans="1:3">
      <c r="A327" s="400" t="s">
        <v>7976</v>
      </c>
      <c r="B327" s="400" t="str">
        <f t="shared" si="6"/>
        <v>dtsf:KwotaB</v>
      </c>
      <c r="C327" s="327" t="b">
        <f>IF(Mapping!B321="Parent",TRUE,B327=Mapping!D321)</f>
        <v>1</v>
      </c>
    </row>
    <row r="328" spans="1:3">
      <c r="A328" s="400" t="s">
        <v>7977</v>
      </c>
      <c r="B328" s="400" t="str">
        <f t="shared" si="6"/>
        <v>dtsf:KwotaB1</v>
      </c>
      <c r="C328" s="327" t="b">
        <f>IF(Mapping!B322="Parent",TRUE,B328=Mapping!D322)</f>
        <v>1</v>
      </c>
    </row>
    <row r="329" spans="1:3">
      <c r="A329" s="400" t="s">
        <v>8031</v>
      </c>
      <c r="B329" s="400" t="str">
        <f t="shared" si="6"/>
        <v>jin:Aktywa_A_IV_3_C_1</v>
      </c>
      <c r="C329" s="327" t="b">
        <f>IF(Mapping!B323="Parent",TRUE,B329=Mapping!D323)</f>
        <v>1</v>
      </c>
    </row>
    <row r="330" spans="1:3">
      <c r="A330" s="400" t="s">
        <v>8009</v>
      </c>
      <c r="B330" s="400" t="str">
        <f t="shared" si="6"/>
        <v>dtsf:KwotaA</v>
      </c>
      <c r="C330" s="327" t="b">
        <f>IF(Mapping!B324="Parent",TRUE,B330=Mapping!D324)</f>
        <v>1</v>
      </c>
    </row>
    <row r="331" spans="1:3">
      <c r="A331" s="400" t="s">
        <v>8010</v>
      </c>
      <c r="B331" s="400" t="str">
        <f t="shared" si="6"/>
        <v>dtsf:KwotaB</v>
      </c>
      <c r="C331" s="327" t="b">
        <f>IF(Mapping!B325="Parent",TRUE,B331=Mapping!D325)</f>
        <v>1</v>
      </c>
    </row>
    <row r="332" spans="1:3">
      <c r="A332" s="400" t="s">
        <v>8011</v>
      </c>
      <c r="B332" s="400" t="str">
        <f t="shared" si="6"/>
        <v>dtsf:KwotaB1</v>
      </c>
      <c r="C332" s="327" t="b">
        <f>IF(Mapping!B326="Parent",TRUE,B332=Mapping!D326)</f>
        <v>1</v>
      </c>
    </row>
    <row r="333" spans="1:3">
      <c r="A333" s="400" t="s">
        <v>8032</v>
      </c>
      <c r="B333" s="400" t="str">
        <f t="shared" si="6"/>
        <v>/jin:Aktywa_A_IV_3_C_1</v>
      </c>
      <c r="C333" s="327" t="b">
        <f>IF(Mapping!B327="Parent",TRUE,B333=Mapping!D327)</f>
        <v>1</v>
      </c>
    </row>
    <row r="334" spans="1:3">
      <c r="A334" s="400" t="s">
        <v>8033</v>
      </c>
      <c r="B334" s="400" t="str">
        <f t="shared" si="6"/>
        <v>jin:Aktywa_A_IV_3_C_2</v>
      </c>
      <c r="C334" s="327" t="b">
        <f>IF(Mapping!B328="Parent",TRUE,B334=Mapping!D328)</f>
        <v>1</v>
      </c>
    </row>
    <row r="335" spans="1:3">
      <c r="A335" s="400" t="s">
        <v>8009</v>
      </c>
      <c r="B335" s="400" t="str">
        <f t="shared" si="6"/>
        <v>dtsf:KwotaA</v>
      </c>
      <c r="C335" s="327" t="b">
        <f>IF(Mapping!B329="Parent",TRUE,B335=Mapping!D329)</f>
        <v>1</v>
      </c>
    </row>
    <row r="336" spans="1:3">
      <c r="A336" s="400" t="s">
        <v>8010</v>
      </c>
      <c r="B336" s="400" t="str">
        <f t="shared" si="6"/>
        <v>dtsf:KwotaB</v>
      </c>
      <c r="C336" s="327" t="b">
        <f>IF(Mapping!B330="Parent",TRUE,B336=Mapping!D330)</f>
        <v>1</v>
      </c>
    </row>
    <row r="337" spans="1:3">
      <c r="A337" s="400" t="s">
        <v>8011</v>
      </c>
      <c r="B337" s="400" t="str">
        <f t="shared" si="6"/>
        <v>dtsf:KwotaB1</v>
      </c>
      <c r="C337" s="327" t="b">
        <f>IF(Mapping!B331="Parent",TRUE,B337=Mapping!D331)</f>
        <v>1</v>
      </c>
    </row>
    <row r="338" spans="1:3">
      <c r="A338" s="400" t="s">
        <v>8034</v>
      </c>
      <c r="B338" s="400" t="str">
        <f t="shared" si="6"/>
        <v>/jin:Aktywa_A_IV_3_C_2</v>
      </c>
      <c r="C338" s="327" t="b">
        <f>IF(Mapping!B332="Parent",TRUE,B338=Mapping!D332)</f>
        <v>1</v>
      </c>
    </row>
    <row r="339" spans="1:3">
      <c r="A339" s="400" t="s">
        <v>8035</v>
      </c>
      <c r="B339" s="400" t="str">
        <f t="shared" si="6"/>
        <v>jin:Aktywa_A_IV_3_C_3</v>
      </c>
      <c r="C339" s="327" t="b">
        <f>IF(Mapping!B333="Parent",TRUE,B339=Mapping!D333)</f>
        <v>1</v>
      </c>
    </row>
    <row r="340" spans="1:3">
      <c r="A340" s="400" t="s">
        <v>8009</v>
      </c>
      <c r="B340" s="400" t="str">
        <f t="shared" si="6"/>
        <v>dtsf:KwotaA</v>
      </c>
      <c r="C340" s="327" t="b">
        <f>IF(Mapping!B334="Parent",TRUE,B340=Mapping!D334)</f>
        <v>1</v>
      </c>
    </row>
    <row r="341" spans="1:3">
      <c r="A341" s="400" t="s">
        <v>8010</v>
      </c>
      <c r="B341" s="400" t="str">
        <f t="shared" si="6"/>
        <v>dtsf:KwotaB</v>
      </c>
      <c r="C341" s="327" t="b">
        <f>IF(Mapping!B335="Parent",TRUE,B341=Mapping!D335)</f>
        <v>1</v>
      </c>
    </row>
    <row r="342" spans="1:3">
      <c r="A342" s="400" t="s">
        <v>8011</v>
      </c>
      <c r="B342" s="400" t="str">
        <f t="shared" si="6"/>
        <v>dtsf:KwotaB1</v>
      </c>
      <c r="C342" s="327" t="b">
        <f>IF(Mapping!B336="Parent",TRUE,B342=Mapping!D336)</f>
        <v>1</v>
      </c>
    </row>
    <row r="343" spans="1:3">
      <c r="A343" s="400" t="s">
        <v>8036</v>
      </c>
      <c r="B343" s="400" t="str">
        <f t="shared" si="6"/>
        <v>/jin:Aktywa_A_IV_3_C_3</v>
      </c>
      <c r="C343" s="327" t="b">
        <f>IF(Mapping!B337="Parent",TRUE,B343=Mapping!D337)</f>
        <v>1</v>
      </c>
    </row>
    <row r="344" spans="1:3">
      <c r="A344" s="400" t="s">
        <v>8037</v>
      </c>
      <c r="B344" s="400" t="str">
        <f t="shared" si="6"/>
        <v>jin:Aktywa_A_IV_3_C_4</v>
      </c>
      <c r="C344" s="327" t="b">
        <f>IF(Mapping!B338="Parent",TRUE,B344=Mapping!D338)</f>
        <v>1</v>
      </c>
    </row>
    <row r="345" spans="1:3">
      <c r="A345" s="400" t="s">
        <v>8009</v>
      </c>
      <c r="B345" s="400" t="str">
        <f t="shared" si="6"/>
        <v>dtsf:KwotaA</v>
      </c>
      <c r="C345" s="327" t="b">
        <f>IF(Mapping!B339="Parent",TRUE,B345=Mapping!D339)</f>
        <v>1</v>
      </c>
    </row>
    <row r="346" spans="1:3">
      <c r="A346" s="400" t="s">
        <v>8010</v>
      </c>
      <c r="B346" s="400" t="str">
        <f t="shared" si="6"/>
        <v>dtsf:KwotaB</v>
      </c>
      <c r="C346" s="327" t="b">
        <f>IF(Mapping!B340="Parent",TRUE,B346=Mapping!D340)</f>
        <v>1</v>
      </c>
    </row>
    <row r="347" spans="1:3">
      <c r="A347" s="400" t="s">
        <v>8011</v>
      </c>
      <c r="B347" s="400" t="str">
        <f t="shared" si="6"/>
        <v>dtsf:KwotaB1</v>
      </c>
      <c r="C347" s="327" t="b">
        <f>IF(Mapping!B341="Parent",TRUE,B347=Mapping!D341)</f>
        <v>1</v>
      </c>
    </row>
    <row r="348" spans="1:3">
      <c r="A348" s="400" t="s">
        <v>8038</v>
      </c>
      <c r="B348" s="400" t="str">
        <f t="shared" si="6"/>
        <v>/jin:Aktywa_A_IV_3_C_4</v>
      </c>
      <c r="C348" s="327" t="b">
        <f>IF(Mapping!B342="Parent",TRUE,B348=Mapping!D342)</f>
        <v>1</v>
      </c>
    </row>
    <row r="349" spans="1:3">
      <c r="A349" s="400" t="s">
        <v>8039</v>
      </c>
      <c r="B349" s="400" t="str">
        <f t="shared" si="6"/>
        <v>/jin:Aktywa_A_IV_3_C</v>
      </c>
      <c r="C349" s="327" t="b">
        <f>IF(Mapping!B343="Parent",TRUE,B349=Mapping!D343)</f>
        <v>1</v>
      </c>
    </row>
    <row r="350" spans="1:3">
      <c r="A350" s="400" t="s">
        <v>8040</v>
      </c>
      <c r="B350" s="400" t="str">
        <f t="shared" si="6"/>
        <v>/jin:Aktywa_A_IV_3</v>
      </c>
      <c r="C350" s="327" t="b">
        <f>IF(Mapping!B344="Parent",TRUE,B350=Mapping!D344)</f>
        <v>1</v>
      </c>
    </row>
    <row r="351" spans="1:3">
      <c r="A351" s="400" t="s">
        <v>8041</v>
      </c>
      <c r="B351" s="400" t="str">
        <f t="shared" si="6"/>
        <v>jin:Aktywa_A_IV_4</v>
      </c>
      <c r="C351" s="327" t="b">
        <f>IF(Mapping!B345="Parent",TRUE,B351=Mapping!D345)</f>
        <v>1</v>
      </c>
    </row>
    <row r="352" spans="1:3">
      <c r="A352" s="400" t="s">
        <v>7961</v>
      </c>
      <c r="B352" s="400" t="str">
        <f t="shared" si="6"/>
        <v>dtsf:KwotaA</v>
      </c>
      <c r="C352" s="327" t="b">
        <f>IF(Mapping!B346="Parent",TRUE,B352=Mapping!D346)</f>
        <v>1</v>
      </c>
    </row>
    <row r="353" spans="1:3">
      <c r="A353" s="400" t="s">
        <v>7962</v>
      </c>
      <c r="B353" s="400" t="str">
        <f t="shared" si="6"/>
        <v>dtsf:KwotaB</v>
      </c>
      <c r="C353" s="327" t="b">
        <f>IF(Mapping!B347="Parent",TRUE,B353=Mapping!D347)</f>
        <v>1</v>
      </c>
    </row>
    <row r="354" spans="1:3">
      <c r="A354" s="400" t="s">
        <v>7963</v>
      </c>
      <c r="B354" s="400" t="str">
        <f t="shared" ref="B354:B417" si="7">MID(A354,FIND("&lt;",A354)+1,FIND("&gt;",A354)-FIND("&lt;",A354)-1)</f>
        <v>dtsf:KwotaB1</v>
      </c>
      <c r="C354" s="327" t="b">
        <f>IF(Mapping!B348="Parent",TRUE,B354=Mapping!D348)</f>
        <v>1</v>
      </c>
    </row>
    <row r="355" spans="1:3">
      <c r="A355" s="400" t="s">
        <v>8042</v>
      </c>
      <c r="B355" s="400" t="str">
        <f t="shared" si="7"/>
        <v>/jin:Aktywa_A_IV_4</v>
      </c>
      <c r="C355" s="327" t="b">
        <f>IF(Mapping!B349="Parent",TRUE,B355=Mapping!D349)</f>
        <v>1</v>
      </c>
    </row>
    <row r="356" spans="1:3">
      <c r="A356" s="400" t="s">
        <v>8043</v>
      </c>
      <c r="B356" s="400" t="str">
        <f t="shared" si="7"/>
        <v>/jin:Aktywa_A_IV</v>
      </c>
      <c r="C356" s="327" t="b">
        <f>IF(Mapping!B350="Parent",TRUE,B356=Mapping!D350)</f>
        <v>1</v>
      </c>
    </row>
    <row r="357" spans="1:3">
      <c r="A357" s="400" t="s">
        <v>8044</v>
      </c>
      <c r="B357" s="400" t="str">
        <f t="shared" si="7"/>
        <v>jin:Aktywa_A_V</v>
      </c>
      <c r="C357" s="327" t="b">
        <f>IF(Mapping!B351="Parent",TRUE,B357=Mapping!D351)</f>
        <v>1</v>
      </c>
    </row>
    <row r="358" spans="1:3">
      <c r="A358" s="400" t="s">
        <v>7957</v>
      </c>
      <c r="B358" s="400" t="str">
        <f t="shared" si="7"/>
        <v>dtsf:KwotaA</v>
      </c>
      <c r="C358" s="327" t="b">
        <f>IF(Mapping!B352="Parent",TRUE,B358=Mapping!D352)</f>
        <v>1</v>
      </c>
    </row>
    <row r="359" spans="1:3">
      <c r="A359" s="400" t="s">
        <v>7958</v>
      </c>
      <c r="B359" s="400" t="str">
        <f t="shared" si="7"/>
        <v>dtsf:KwotaB</v>
      </c>
      <c r="C359" s="327" t="b">
        <f>IF(Mapping!B353="Parent",TRUE,B359=Mapping!D353)</f>
        <v>1</v>
      </c>
    </row>
    <row r="360" spans="1:3">
      <c r="A360" s="400" t="s">
        <v>7959</v>
      </c>
      <c r="B360" s="400" t="str">
        <f t="shared" si="7"/>
        <v>dtsf:KwotaB1</v>
      </c>
      <c r="C360" s="327" t="b">
        <f>IF(Mapping!B354="Parent",TRUE,B360=Mapping!D354)</f>
        <v>1</v>
      </c>
    </row>
    <row r="361" spans="1:3">
      <c r="A361" s="400" t="s">
        <v>8045</v>
      </c>
      <c r="B361" s="400" t="str">
        <f t="shared" si="7"/>
        <v>jin:Aktywa_A_V_1</v>
      </c>
      <c r="C361" s="327" t="b">
        <f>IF(Mapping!B355="Parent",TRUE,B361=Mapping!D355)</f>
        <v>1</v>
      </c>
    </row>
    <row r="362" spans="1:3">
      <c r="A362" s="400" t="s">
        <v>7961</v>
      </c>
      <c r="B362" s="400" t="str">
        <f t="shared" si="7"/>
        <v>dtsf:KwotaA</v>
      </c>
      <c r="C362" s="327" t="b">
        <f>IF(Mapping!B356="Parent",TRUE,B362=Mapping!D356)</f>
        <v>1</v>
      </c>
    </row>
    <row r="363" spans="1:3">
      <c r="A363" s="400" t="s">
        <v>7962</v>
      </c>
      <c r="B363" s="400" t="str">
        <f t="shared" si="7"/>
        <v>dtsf:KwotaB</v>
      </c>
      <c r="C363" s="327" t="b">
        <f>IF(Mapping!B357="Parent",TRUE,B363=Mapping!D357)</f>
        <v>1</v>
      </c>
    </row>
    <row r="364" spans="1:3">
      <c r="A364" s="400" t="s">
        <v>7963</v>
      </c>
      <c r="B364" s="400" t="str">
        <f t="shared" si="7"/>
        <v>dtsf:KwotaB1</v>
      </c>
      <c r="C364" s="327" t="b">
        <f>IF(Mapping!B358="Parent",TRUE,B364=Mapping!D358)</f>
        <v>1</v>
      </c>
    </row>
    <row r="365" spans="1:3">
      <c r="A365" s="400" t="s">
        <v>8046</v>
      </c>
      <c r="B365" s="400" t="str">
        <f t="shared" si="7"/>
        <v>/jin:Aktywa_A_V_1</v>
      </c>
      <c r="C365" s="327" t="b">
        <f>IF(Mapping!B359="Parent",TRUE,B365=Mapping!D359)</f>
        <v>1</v>
      </c>
    </row>
    <row r="366" spans="1:3">
      <c r="A366" s="400" t="s">
        <v>8047</v>
      </c>
      <c r="B366" s="400" t="str">
        <f t="shared" si="7"/>
        <v>jin:Aktywa_A_V_2</v>
      </c>
      <c r="C366" s="327" t="b">
        <f>IF(Mapping!B360="Parent",TRUE,B366=Mapping!D360)</f>
        <v>1</v>
      </c>
    </row>
    <row r="367" spans="1:3">
      <c r="A367" s="400" t="s">
        <v>7961</v>
      </c>
      <c r="B367" s="400" t="str">
        <f t="shared" si="7"/>
        <v>dtsf:KwotaA</v>
      </c>
      <c r="C367" s="327" t="b">
        <f>IF(Mapping!B361="Parent",TRUE,B367=Mapping!D361)</f>
        <v>1</v>
      </c>
    </row>
    <row r="368" spans="1:3">
      <c r="A368" s="400" t="s">
        <v>7962</v>
      </c>
      <c r="B368" s="400" t="str">
        <f t="shared" si="7"/>
        <v>dtsf:KwotaB</v>
      </c>
      <c r="C368" s="327" t="b">
        <f>IF(Mapping!B362="Parent",TRUE,B368=Mapping!D362)</f>
        <v>1</v>
      </c>
    </row>
    <row r="369" spans="1:3">
      <c r="A369" s="400" t="s">
        <v>7963</v>
      </c>
      <c r="B369" s="400" t="str">
        <f t="shared" si="7"/>
        <v>dtsf:KwotaB1</v>
      </c>
      <c r="C369" s="327" t="b">
        <f>IF(Mapping!B363="Parent",TRUE,B369=Mapping!D363)</f>
        <v>1</v>
      </c>
    </row>
    <row r="370" spans="1:3">
      <c r="A370" s="400" t="s">
        <v>8048</v>
      </c>
      <c r="B370" s="400" t="str">
        <f t="shared" si="7"/>
        <v>/jin:Aktywa_A_V_2</v>
      </c>
      <c r="C370" s="327" t="b">
        <f>IF(Mapping!B364="Parent",TRUE,B370=Mapping!D364)</f>
        <v>1</v>
      </c>
    </row>
    <row r="371" spans="1:3">
      <c r="A371" s="400" t="s">
        <v>8049</v>
      </c>
      <c r="B371" s="400" t="str">
        <f t="shared" si="7"/>
        <v>/jin:Aktywa_A_V</v>
      </c>
      <c r="C371" s="327" t="b">
        <f>IF(Mapping!B365="Parent",TRUE,B371=Mapping!D365)</f>
        <v>1</v>
      </c>
    </row>
    <row r="372" spans="1:3">
      <c r="A372" s="400" t="s">
        <v>8050</v>
      </c>
      <c r="B372" s="400" t="str">
        <f t="shared" si="7"/>
        <v>/jin:Aktywa_A</v>
      </c>
      <c r="C372" s="327" t="b">
        <f>IF(Mapping!B366="Parent",TRUE,B372=Mapping!D366)</f>
        <v>1</v>
      </c>
    </row>
    <row r="373" spans="1:3">
      <c r="A373" s="400" t="s">
        <v>8051</v>
      </c>
      <c r="B373" s="400" t="str">
        <f t="shared" si="7"/>
        <v>jin:Aktywa_B</v>
      </c>
      <c r="C373" s="327" t="b">
        <f>IF(Mapping!B367="Parent",TRUE,B373=Mapping!D367)</f>
        <v>1</v>
      </c>
    </row>
    <row r="374" spans="1:3">
      <c r="A374" s="400" t="s">
        <v>7953</v>
      </c>
      <c r="B374" s="400" t="str">
        <f t="shared" si="7"/>
        <v>dtsf:KwotaA</v>
      </c>
      <c r="C374" s="327" t="b">
        <f>IF(Mapping!B368="Parent",TRUE,B374=Mapping!D368)</f>
        <v>1</v>
      </c>
    </row>
    <row r="375" spans="1:3">
      <c r="A375" s="400" t="s">
        <v>7954</v>
      </c>
      <c r="B375" s="400" t="str">
        <f t="shared" si="7"/>
        <v>dtsf:KwotaB</v>
      </c>
      <c r="C375" s="327" t="b">
        <f>IF(Mapping!B369="Parent",TRUE,B375=Mapping!D369)</f>
        <v>1</v>
      </c>
    </row>
    <row r="376" spans="1:3">
      <c r="A376" s="400" t="s">
        <v>7955</v>
      </c>
      <c r="B376" s="400" t="str">
        <f t="shared" si="7"/>
        <v>dtsf:KwotaB1</v>
      </c>
      <c r="C376" s="327" t="b">
        <f>IF(Mapping!B370="Parent",TRUE,B376=Mapping!D370)</f>
        <v>1</v>
      </c>
    </row>
    <row r="377" spans="1:3">
      <c r="A377" s="400" t="s">
        <v>8052</v>
      </c>
      <c r="B377" s="400" t="str">
        <f t="shared" si="7"/>
        <v>jin:Aktywa_B_I</v>
      </c>
      <c r="C377" s="327" t="b">
        <f>IF(Mapping!B371="Parent",TRUE,B377=Mapping!D371)</f>
        <v>1</v>
      </c>
    </row>
    <row r="378" spans="1:3">
      <c r="A378" s="400" t="s">
        <v>7957</v>
      </c>
      <c r="B378" s="400" t="str">
        <f t="shared" si="7"/>
        <v>dtsf:KwotaA</v>
      </c>
      <c r="C378" s="327" t="b">
        <f>IF(Mapping!B372="Parent",TRUE,B378=Mapping!D372)</f>
        <v>1</v>
      </c>
    </row>
    <row r="379" spans="1:3">
      <c r="A379" s="400" t="s">
        <v>7958</v>
      </c>
      <c r="B379" s="400" t="str">
        <f t="shared" si="7"/>
        <v>dtsf:KwotaB</v>
      </c>
      <c r="C379" s="327" t="b">
        <f>IF(Mapping!B373="Parent",TRUE,B379=Mapping!D373)</f>
        <v>1</v>
      </c>
    </row>
    <row r="380" spans="1:3">
      <c r="A380" s="400" t="s">
        <v>7959</v>
      </c>
      <c r="B380" s="400" t="str">
        <f t="shared" si="7"/>
        <v>dtsf:KwotaB1</v>
      </c>
      <c r="C380" s="327" t="b">
        <f>IF(Mapping!B374="Parent",TRUE,B380=Mapping!D374)</f>
        <v>1</v>
      </c>
    </row>
    <row r="381" spans="1:3">
      <c r="A381" s="400" t="s">
        <v>8053</v>
      </c>
      <c r="B381" s="400" t="str">
        <f t="shared" si="7"/>
        <v>jin:Aktywa_B_I_1</v>
      </c>
      <c r="C381" s="327" t="b">
        <f>IF(Mapping!B375="Parent",TRUE,B381=Mapping!D375)</f>
        <v>1</v>
      </c>
    </row>
    <row r="382" spans="1:3">
      <c r="A382" s="400" t="s">
        <v>7961</v>
      </c>
      <c r="B382" s="400" t="str">
        <f t="shared" si="7"/>
        <v>dtsf:KwotaA</v>
      </c>
      <c r="C382" s="327" t="b">
        <f>IF(Mapping!B376="Parent",TRUE,B382=Mapping!D376)</f>
        <v>1</v>
      </c>
    </row>
    <row r="383" spans="1:3">
      <c r="A383" s="400" t="s">
        <v>7962</v>
      </c>
      <c r="B383" s="400" t="str">
        <f t="shared" si="7"/>
        <v>dtsf:KwotaB</v>
      </c>
      <c r="C383" s="327" t="b">
        <f>IF(Mapping!B377="Parent",TRUE,B383=Mapping!D377)</f>
        <v>1</v>
      </c>
    </row>
    <row r="384" spans="1:3">
      <c r="A384" s="400" t="s">
        <v>7963</v>
      </c>
      <c r="B384" s="400" t="str">
        <f t="shared" si="7"/>
        <v>dtsf:KwotaB1</v>
      </c>
      <c r="C384" s="327" t="b">
        <f>IF(Mapping!B378="Parent",TRUE,B384=Mapping!D378)</f>
        <v>1</v>
      </c>
    </row>
    <row r="385" spans="1:3">
      <c r="A385" s="400" t="s">
        <v>8054</v>
      </c>
      <c r="B385" s="400" t="str">
        <f t="shared" si="7"/>
        <v>/jin:Aktywa_B_I_1</v>
      </c>
      <c r="C385" s="327" t="b">
        <f>IF(Mapping!B379="Parent",TRUE,B385=Mapping!D379)</f>
        <v>1</v>
      </c>
    </row>
    <row r="386" spans="1:3">
      <c r="A386" s="400" t="s">
        <v>8055</v>
      </c>
      <c r="B386" s="400" t="str">
        <f t="shared" si="7"/>
        <v>jin:Aktywa_B_I_2</v>
      </c>
      <c r="C386" s="327" t="b">
        <f>IF(Mapping!B380="Parent",TRUE,B386=Mapping!D380)</f>
        <v>1</v>
      </c>
    </row>
    <row r="387" spans="1:3">
      <c r="A387" s="400" t="s">
        <v>7961</v>
      </c>
      <c r="B387" s="400" t="str">
        <f t="shared" si="7"/>
        <v>dtsf:KwotaA</v>
      </c>
      <c r="C387" s="327" t="b">
        <f>IF(Mapping!B381="Parent",TRUE,B387=Mapping!D381)</f>
        <v>1</v>
      </c>
    </row>
    <row r="388" spans="1:3">
      <c r="A388" s="400" t="s">
        <v>7962</v>
      </c>
      <c r="B388" s="400" t="str">
        <f t="shared" si="7"/>
        <v>dtsf:KwotaB</v>
      </c>
      <c r="C388" s="327" t="b">
        <f>IF(Mapping!B382="Parent",TRUE,B388=Mapping!D382)</f>
        <v>1</v>
      </c>
    </row>
    <row r="389" spans="1:3">
      <c r="A389" s="400" t="s">
        <v>7963</v>
      </c>
      <c r="B389" s="400" t="str">
        <f t="shared" si="7"/>
        <v>dtsf:KwotaB1</v>
      </c>
      <c r="C389" s="327" t="b">
        <f>IF(Mapping!B383="Parent",TRUE,B389=Mapping!D383)</f>
        <v>1</v>
      </c>
    </row>
    <row r="390" spans="1:3">
      <c r="A390" s="400" t="s">
        <v>8056</v>
      </c>
      <c r="B390" s="400" t="str">
        <f t="shared" si="7"/>
        <v>/jin:Aktywa_B_I_2</v>
      </c>
      <c r="C390" s="327" t="b">
        <f>IF(Mapping!B384="Parent",TRUE,B390=Mapping!D384)</f>
        <v>1</v>
      </c>
    </row>
    <row r="391" spans="1:3">
      <c r="A391" s="400" t="s">
        <v>8057</v>
      </c>
      <c r="B391" s="400" t="str">
        <f t="shared" si="7"/>
        <v>jin:Aktywa_B_I_3</v>
      </c>
      <c r="C391" s="327" t="b">
        <f>IF(Mapping!B385="Parent",TRUE,B391=Mapping!D385)</f>
        <v>1</v>
      </c>
    </row>
    <row r="392" spans="1:3">
      <c r="A392" s="400" t="s">
        <v>7961</v>
      </c>
      <c r="B392" s="400" t="str">
        <f t="shared" si="7"/>
        <v>dtsf:KwotaA</v>
      </c>
      <c r="C392" s="327" t="b">
        <f>IF(Mapping!B386="Parent",TRUE,B392=Mapping!D386)</f>
        <v>1</v>
      </c>
    </row>
    <row r="393" spans="1:3">
      <c r="A393" s="400" t="s">
        <v>7962</v>
      </c>
      <c r="B393" s="400" t="str">
        <f t="shared" si="7"/>
        <v>dtsf:KwotaB</v>
      </c>
      <c r="C393" s="327" t="b">
        <f>IF(Mapping!B387="Parent",TRUE,B393=Mapping!D387)</f>
        <v>1</v>
      </c>
    </row>
    <row r="394" spans="1:3">
      <c r="A394" s="400" t="s">
        <v>7963</v>
      </c>
      <c r="B394" s="400" t="str">
        <f t="shared" si="7"/>
        <v>dtsf:KwotaB1</v>
      </c>
      <c r="C394" s="327" t="b">
        <f>IF(Mapping!B388="Parent",TRUE,B394=Mapping!D388)</f>
        <v>1</v>
      </c>
    </row>
    <row r="395" spans="1:3">
      <c r="A395" s="400" t="s">
        <v>8058</v>
      </c>
      <c r="B395" s="400" t="str">
        <f t="shared" si="7"/>
        <v>/jin:Aktywa_B_I_3</v>
      </c>
      <c r="C395" s="327" t="b">
        <f>IF(Mapping!B389="Parent",TRUE,B395=Mapping!D389)</f>
        <v>1</v>
      </c>
    </row>
    <row r="396" spans="1:3">
      <c r="A396" s="400" t="s">
        <v>8059</v>
      </c>
      <c r="B396" s="400" t="str">
        <f t="shared" si="7"/>
        <v>jin:Aktywa_B_I_4</v>
      </c>
      <c r="C396" s="327" t="b">
        <f>IF(Mapping!B390="Parent",TRUE,B396=Mapping!D390)</f>
        <v>1</v>
      </c>
    </row>
    <row r="397" spans="1:3">
      <c r="A397" s="400" t="s">
        <v>7961</v>
      </c>
      <c r="B397" s="400" t="str">
        <f t="shared" si="7"/>
        <v>dtsf:KwotaA</v>
      </c>
      <c r="C397" s="327" t="b">
        <f>IF(Mapping!B391="Parent",TRUE,B397=Mapping!D391)</f>
        <v>1</v>
      </c>
    </row>
    <row r="398" spans="1:3">
      <c r="A398" s="400" t="s">
        <v>7962</v>
      </c>
      <c r="B398" s="400" t="str">
        <f t="shared" si="7"/>
        <v>dtsf:KwotaB</v>
      </c>
      <c r="C398" s="327" t="b">
        <f>IF(Mapping!B392="Parent",TRUE,B398=Mapping!D392)</f>
        <v>1</v>
      </c>
    </row>
    <row r="399" spans="1:3">
      <c r="A399" s="400" t="s">
        <v>7963</v>
      </c>
      <c r="B399" s="400" t="str">
        <f t="shared" si="7"/>
        <v>dtsf:KwotaB1</v>
      </c>
      <c r="C399" s="327" t="b">
        <f>IF(Mapping!B393="Parent",TRUE,B399=Mapping!D393)</f>
        <v>1</v>
      </c>
    </row>
    <row r="400" spans="1:3">
      <c r="A400" s="400" t="s">
        <v>8060</v>
      </c>
      <c r="B400" s="400" t="str">
        <f t="shared" si="7"/>
        <v>/jin:Aktywa_B_I_4</v>
      </c>
      <c r="C400" s="327" t="b">
        <f>IF(Mapping!B394="Parent",TRUE,B400=Mapping!D394)</f>
        <v>1</v>
      </c>
    </row>
    <row r="401" spans="1:3">
      <c r="A401" s="400" t="s">
        <v>8061</v>
      </c>
      <c r="B401" s="400" t="str">
        <f t="shared" si="7"/>
        <v>jin:Aktywa_B_I_5</v>
      </c>
      <c r="C401" s="327" t="b">
        <f>IF(Mapping!B395="Parent",TRUE,B401=Mapping!D395)</f>
        <v>1</v>
      </c>
    </row>
    <row r="402" spans="1:3">
      <c r="A402" s="400" t="s">
        <v>7961</v>
      </c>
      <c r="B402" s="400" t="str">
        <f t="shared" si="7"/>
        <v>dtsf:KwotaA</v>
      </c>
      <c r="C402" s="327" t="b">
        <f>IF(Mapping!B396="Parent",TRUE,B402=Mapping!D396)</f>
        <v>1</v>
      </c>
    </row>
    <row r="403" spans="1:3">
      <c r="A403" s="400" t="s">
        <v>7962</v>
      </c>
      <c r="B403" s="400" t="str">
        <f t="shared" si="7"/>
        <v>dtsf:KwotaB</v>
      </c>
      <c r="C403" s="327" t="b">
        <f>IF(Mapping!B397="Parent",TRUE,B403=Mapping!D397)</f>
        <v>1</v>
      </c>
    </row>
    <row r="404" spans="1:3">
      <c r="A404" s="400" t="s">
        <v>7963</v>
      </c>
      <c r="B404" s="400" t="str">
        <f t="shared" si="7"/>
        <v>dtsf:KwotaB1</v>
      </c>
      <c r="C404" s="327" t="b">
        <f>IF(Mapping!B398="Parent",TRUE,B404=Mapping!D398)</f>
        <v>1</v>
      </c>
    </row>
    <row r="405" spans="1:3">
      <c r="A405" s="400" t="s">
        <v>8062</v>
      </c>
      <c r="B405" s="400" t="str">
        <f t="shared" si="7"/>
        <v>/jin:Aktywa_B_I_5</v>
      </c>
      <c r="C405" s="327" t="b">
        <f>IF(Mapping!B399="Parent",TRUE,B405=Mapping!D399)</f>
        <v>1</v>
      </c>
    </row>
    <row r="406" spans="1:3">
      <c r="A406" s="400" t="s">
        <v>8063</v>
      </c>
      <c r="B406" s="400" t="str">
        <f t="shared" si="7"/>
        <v>/jin:Aktywa_B_I</v>
      </c>
      <c r="C406" s="327" t="b">
        <f>IF(Mapping!B400="Parent",TRUE,B406=Mapping!D400)</f>
        <v>1</v>
      </c>
    </row>
    <row r="407" spans="1:3">
      <c r="A407" s="400" t="s">
        <v>8064</v>
      </c>
      <c r="B407" s="400" t="str">
        <f t="shared" si="7"/>
        <v>jin:Aktywa_B_II</v>
      </c>
      <c r="C407" s="327" t="b">
        <f>IF(Mapping!B401="Parent",TRUE,B407=Mapping!D401)</f>
        <v>1</v>
      </c>
    </row>
    <row r="408" spans="1:3">
      <c r="A408" s="400" t="s">
        <v>7957</v>
      </c>
      <c r="B408" s="400" t="str">
        <f t="shared" si="7"/>
        <v>dtsf:KwotaA</v>
      </c>
      <c r="C408" s="327" t="b">
        <f>IF(Mapping!B402="Parent",TRUE,B408=Mapping!D402)</f>
        <v>1</v>
      </c>
    </row>
    <row r="409" spans="1:3">
      <c r="A409" s="400" t="s">
        <v>7958</v>
      </c>
      <c r="B409" s="400" t="str">
        <f t="shared" si="7"/>
        <v>dtsf:KwotaB</v>
      </c>
      <c r="C409" s="327" t="b">
        <f>IF(Mapping!B403="Parent",TRUE,B409=Mapping!D403)</f>
        <v>1</v>
      </c>
    </row>
    <row r="410" spans="1:3">
      <c r="A410" s="400" t="s">
        <v>7959</v>
      </c>
      <c r="B410" s="400" t="str">
        <f t="shared" si="7"/>
        <v>dtsf:KwotaB1</v>
      </c>
      <c r="C410" s="327" t="b">
        <f>IF(Mapping!B404="Parent",TRUE,B410=Mapping!D404)</f>
        <v>1</v>
      </c>
    </row>
    <row r="411" spans="1:3">
      <c r="A411" s="400" t="s">
        <v>8065</v>
      </c>
      <c r="B411" s="400" t="str">
        <f t="shared" si="7"/>
        <v>jin:Aktywa_B_II_1</v>
      </c>
      <c r="C411" s="327" t="b">
        <f>IF(Mapping!B405="Parent",TRUE,B411=Mapping!D405)</f>
        <v>1</v>
      </c>
    </row>
    <row r="412" spans="1:3">
      <c r="A412" s="400" t="s">
        <v>7961</v>
      </c>
      <c r="B412" s="400" t="str">
        <f t="shared" si="7"/>
        <v>dtsf:KwotaA</v>
      </c>
      <c r="C412" s="327" t="b">
        <f>IF(Mapping!B406="Parent",TRUE,B412=Mapping!D406)</f>
        <v>1</v>
      </c>
    </row>
    <row r="413" spans="1:3">
      <c r="A413" s="400" t="s">
        <v>7962</v>
      </c>
      <c r="B413" s="400" t="str">
        <f t="shared" si="7"/>
        <v>dtsf:KwotaB</v>
      </c>
      <c r="C413" s="327" t="b">
        <f>IF(Mapping!B407="Parent",TRUE,B413=Mapping!D407)</f>
        <v>1</v>
      </c>
    </row>
    <row r="414" spans="1:3">
      <c r="A414" s="400" t="s">
        <v>7963</v>
      </c>
      <c r="B414" s="400" t="str">
        <f t="shared" si="7"/>
        <v>dtsf:KwotaB1</v>
      </c>
      <c r="C414" s="327" t="b">
        <f>IF(Mapping!B408="Parent",TRUE,B414=Mapping!D408)</f>
        <v>1</v>
      </c>
    </row>
    <row r="415" spans="1:3">
      <c r="A415" s="400" t="s">
        <v>8066</v>
      </c>
      <c r="B415" s="400" t="str">
        <f t="shared" si="7"/>
        <v>jin:Aktywa_B_II_1_A</v>
      </c>
      <c r="C415" s="327" t="b">
        <f>IF(Mapping!B409="Parent",TRUE,B415=Mapping!D409)</f>
        <v>1</v>
      </c>
    </row>
    <row r="416" spans="1:3">
      <c r="A416" s="400" t="s">
        <v>7975</v>
      </c>
      <c r="B416" s="400" t="str">
        <f t="shared" si="7"/>
        <v>dtsf:KwotaA</v>
      </c>
      <c r="C416" s="327" t="b">
        <f>IF(Mapping!B410="Parent",TRUE,B416=Mapping!D410)</f>
        <v>1</v>
      </c>
    </row>
    <row r="417" spans="1:3">
      <c r="A417" s="400" t="s">
        <v>7976</v>
      </c>
      <c r="B417" s="400" t="str">
        <f t="shared" si="7"/>
        <v>dtsf:KwotaB</v>
      </c>
      <c r="C417" s="327" t="b">
        <f>IF(Mapping!B411="Parent",TRUE,B417=Mapping!D411)</f>
        <v>1</v>
      </c>
    </row>
    <row r="418" spans="1:3">
      <c r="A418" s="400" t="s">
        <v>7977</v>
      </c>
      <c r="B418" s="400" t="str">
        <f t="shared" ref="B418:B481" si="8">MID(A418,FIND("&lt;",A418)+1,FIND("&gt;",A418)-FIND("&lt;",A418)-1)</f>
        <v>dtsf:KwotaB1</v>
      </c>
      <c r="C418" s="327" t="b">
        <f>IF(Mapping!B412="Parent",TRUE,B418=Mapping!D412)</f>
        <v>1</v>
      </c>
    </row>
    <row r="419" spans="1:3">
      <c r="A419" s="400" t="s">
        <v>8067</v>
      </c>
      <c r="B419" s="400" t="str">
        <f t="shared" si="8"/>
        <v>jin:Aktywa_B_II_1_A_1</v>
      </c>
      <c r="C419" s="327" t="b">
        <f>IF(Mapping!B413="Parent",TRUE,B419=Mapping!D413)</f>
        <v>1</v>
      </c>
    </row>
    <row r="420" spans="1:3">
      <c r="A420" s="400" t="s">
        <v>8009</v>
      </c>
      <c r="B420" s="400" t="str">
        <f t="shared" si="8"/>
        <v>dtsf:KwotaA</v>
      </c>
      <c r="C420" s="327" t="b">
        <f>IF(Mapping!B414="Parent",TRUE,B420=Mapping!D414)</f>
        <v>1</v>
      </c>
    </row>
    <row r="421" spans="1:3">
      <c r="A421" s="400" t="s">
        <v>8010</v>
      </c>
      <c r="B421" s="400" t="str">
        <f t="shared" si="8"/>
        <v>dtsf:KwotaB</v>
      </c>
      <c r="C421" s="327" t="b">
        <f>IF(Mapping!B415="Parent",TRUE,B421=Mapping!D415)</f>
        <v>1</v>
      </c>
    </row>
    <row r="422" spans="1:3">
      <c r="A422" s="400" t="s">
        <v>8011</v>
      </c>
      <c r="B422" s="400" t="str">
        <f t="shared" si="8"/>
        <v>dtsf:KwotaB1</v>
      </c>
      <c r="C422" s="327" t="b">
        <f>IF(Mapping!B416="Parent",TRUE,B422=Mapping!D416)</f>
        <v>1</v>
      </c>
    </row>
    <row r="423" spans="1:3">
      <c r="A423" s="400" t="s">
        <v>8068</v>
      </c>
      <c r="B423" s="400" t="str">
        <f t="shared" si="8"/>
        <v>/jin:Aktywa_B_II_1_A_1</v>
      </c>
      <c r="C423" s="327" t="b">
        <f>IF(Mapping!B417="Parent",TRUE,B423=Mapping!D417)</f>
        <v>1</v>
      </c>
    </row>
    <row r="424" spans="1:3">
      <c r="A424" s="400" t="s">
        <v>8069</v>
      </c>
      <c r="B424" s="400" t="str">
        <f t="shared" si="8"/>
        <v>jin:Aktywa_B_II_1_A_2</v>
      </c>
      <c r="C424" s="327" t="b">
        <f>IF(Mapping!B418="Parent",TRUE,B424=Mapping!D418)</f>
        <v>1</v>
      </c>
    </row>
    <row r="425" spans="1:3">
      <c r="A425" s="400" t="s">
        <v>8009</v>
      </c>
      <c r="B425" s="400" t="str">
        <f t="shared" si="8"/>
        <v>dtsf:KwotaA</v>
      </c>
      <c r="C425" s="327" t="b">
        <f>IF(Mapping!B419="Parent",TRUE,B425=Mapping!D419)</f>
        <v>1</v>
      </c>
    </row>
    <row r="426" spans="1:3">
      <c r="A426" s="400" t="s">
        <v>8010</v>
      </c>
      <c r="B426" s="400" t="str">
        <f t="shared" si="8"/>
        <v>dtsf:KwotaB</v>
      </c>
      <c r="C426" s="327" t="b">
        <f>IF(Mapping!B420="Parent",TRUE,B426=Mapping!D420)</f>
        <v>1</v>
      </c>
    </row>
    <row r="427" spans="1:3">
      <c r="A427" s="400" t="s">
        <v>8011</v>
      </c>
      <c r="B427" s="400" t="str">
        <f t="shared" si="8"/>
        <v>dtsf:KwotaB1</v>
      </c>
      <c r="C427" s="327" t="b">
        <f>IF(Mapping!B421="Parent",TRUE,B427=Mapping!D421)</f>
        <v>1</v>
      </c>
    </row>
    <row r="428" spans="1:3">
      <c r="A428" s="400" t="s">
        <v>8070</v>
      </c>
      <c r="B428" s="400" t="str">
        <f t="shared" si="8"/>
        <v>/jin:Aktywa_B_II_1_A_2</v>
      </c>
      <c r="C428" s="327" t="b">
        <f>IF(Mapping!B422="Parent",TRUE,B428=Mapping!D422)</f>
        <v>1</v>
      </c>
    </row>
    <row r="429" spans="1:3">
      <c r="A429" s="400" t="s">
        <v>8071</v>
      </c>
      <c r="B429" s="400" t="str">
        <f t="shared" si="8"/>
        <v>/jin:Aktywa_B_II_1_A</v>
      </c>
      <c r="C429" s="327" t="b">
        <f>IF(Mapping!B423="Parent",TRUE,B429=Mapping!D423)</f>
        <v>1</v>
      </c>
    </row>
    <row r="430" spans="1:3">
      <c r="A430" s="400" t="s">
        <v>8072</v>
      </c>
      <c r="B430" s="400" t="str">
        <f t="shared" si="8"/>
        <v>jin:Aktywa_B_II_1_B</v>
      </c>
      <c r="C430" s="327" t="b">
        <f>IF(Mapping!B424="Parent",TRUE,B430=Mapping!D424)</f>
        <v>1</v>
      </c>
    </row>
    <row r="431" spans="1:3">
      <c r="A431" s="400" t="s">
        <v>7975</v>
      </c>
      <c r="B431" s="400" t="str">
        <f t="shared" si="8"/>
        <v>dtsf:KwotaA</v>
      </c>
      <c r="C431" s="327" t="b">
        <f>IF(Mapping!B425="Parent",TRUE,B431=Mapping!D425)</f>
        <v>1</v>
      </c>
    </row>
    <row r="432" spans="1:3">
      <c r="A432" s="400" t="s">
        <v>7976</v>
      </c>
      <c r="B432" s="400" t="str">
        <f t="shared" si="8"/>
        <v>dtsf:KwotaB</v>
      </c>
      <c r="C432" s="327" t="b">
        <f>IF(Mapping!B426="Parent",TRUE,B432=Mapping!D426)</f>
        <v>1</v>
      </c>
    </row>
    <row r="433" spans="1:3">
      <c r="A433" s="400" t="s">
        <v>7977</v>
      </c>
      <c r="B433" s="400" t="str">
        <f t="shared" si="8"/>
        <v>dtsf:KwotaB1</v>
      </c>
      <c r="C433" s="327" t="b">
        <f>IF(Mapping!B427="Parent",TRUE,B433=Mapping!D427)</f>
        <v>1</v>
      </c>
    </row>
    <row r="434" spans="1:3">
      <c r="A434" s="400" t="s">
        <v>8073</v>
      </c>
      <c r="B434" s="400" t="str">
        <f t="shared" si="8"/>
        <v>/jin:Aktywa_B_II_1_B</v>
      </c>
      <c r="C434" s="327" t="b">
        <f>IF(Mapping!B428="Parent",TRUE,B434=Mapping!D428)</f>
        <v>1</v>
      </c>
    </row>
    <row r="435" spans="1:3">
      <c r="A435" s="400" t="s">
        <v>8074</v>
      </c>
      <c r="B435" s="400" t="str">
        <f t="shared" si="8"/>
        <v>/jin:Aktywa_B_II_1</v>
      </c>
      <c r="C435" s="327" t="b">
        <f>IF(Mapping!B429="Parent",TRUE,B435=Mapping!D429)</f>
        <v>1</v>
      </c>
    </row>
    <row r="436" spans="1:3">
      <c r="A436" s="400" t="s">
        <v>8075</v>
      </c>
      <c r="B436" s="400" t="str">
        <f t="shared" si="8"/>
        <v>jin:Aktywa_B_II_2</v>
      </c>
      <c r="C436" s="327" t="b">
        <f>IF(Mapping!B430="Parent",TRUE,B436=Mapping!D430)</f>
        <v>1</v>
      </c>
    </row>
    <row r="437" spans="1:3">
      <c r="A437" s="400" t="s">
        <v>7961</v>
      </c>
      <c r="B437" s="400" t="str">
        <f t="shared" si="8"/>
        <v>dtsf:KwotaA</v>
      </c>
      <c r="C437" s="327" t="b">
        <f>IF(Mapping!B431="Parent",TRUE,B437=Mapping!D431)</f>
        <v>1</v>
      </c>
    </row>
    <row r="438" spans="1:3">
      <c r="A438" s="400" t="s">
        <v>7962</v>
      </c>
      <c r="B438" s="400" t="str">
        <f t="shared" si="8"/>
        <v>dtsf:KwotaB</v>
      </c>
      <c r="C438" s="327" t="b">
        <f>IF(Mapping!B432="Parent",TRUE,B438=Mapping!D432)</f>
        <v>1</v>
      </c>
    </row>
    <row r="439" spans="1:3">
      <c r="A439" s="400" t="s">
        <v>7963</v>
      </c>
      <c r="B439" s="400" t="str">
        <f t="shared" si="8"/>
        <v>dtsf:KwotaB1</v>
      </c>
      <c r="C439" s="327" t="b">
        <f>IF(Mapping!B433="Parent",TRUE,B439=Mapping!D433)</f>
        <v>1</v>
      </c>
    </row>
    <row r="440" spans="1:3">
      <c r="A440" s="400" t="s">
        <v>8076</v>
      </c>
      <c r="B440" s="400" t="str">
        <f t="shared" si="8"/>
        <v>jin:Aktywa_B_II_2_A</v>
      </c>
      <c r="C440" s="327" t="b">
        <f>IF(Mapping!B434="Parent",TRUE,B440=Mapping!D434)</f>
        <v>1</v>
      </c>
    </row>
    <row r="441" spans="1:3">
      <c r="A441" s="400" t="s">
        <v>7975</v>
      </c>
      <c r="B441" s="400" t="str">
        <f t="shared" si="8"/>
        <v>dtsf:KwotaA</v>
      </c>
      <c r="C441" s="327" t="b">
        <f>IF(Mapping!B435="Parent",TRUE,B441=Mapping!D435)</f>
        <v>1</v>
      </c>
    </row>
    <row r="442" spans="1:3">
      <c r="A442" s="400" t="s">
        <v>7976</v>
      </c>
      <c r="B442" s="400" t="str">
        <f t="shared" si="8"/>
        <v>dtsf:KwotaB</v>
      </c>
      <c r="C442" s="327" t="b">
        <f>IF(Mapping!B436="Parent",TRUE,B442=Mapping!D436)</f>
        <v>1</v>
      </c>
    </row>
    <row r="443" spans="1:3">
      <c r="A443" s="400" t="s">
        <v>7977</v>
      </c>
      <c r="B443" s="400" t="str">
        <f t="shared" si="8"/>
        <v>dtsf:KwotaB1</v>
      </c>
      <c r="C443" s="327" t="b">
        <f>IF(Mapping!B437="Parent",TRUE,B443=Mapping!D437)</f>
        <v>1</v>
      </c>
    </row>
    <row r="444" spans="1:3">
      <c r="A444" s="400" t="s">
        <v>8077</v>
      </c>
      <c r="B444" s="400" t="str">
        <f t="shared" si="8"/>
        <v>jin:Aktywa_B_II_2_A_1</v>
      </c>
      <c r="C444" s="327" t="b">
        <f>IF(Mapping!B438="Parent",TRUE,B444=Mapping!D438)</f>
        <v>1</v>
      </c>
    </row>
    <row r="445" spans="1:3">
      <c r="A445" s="400" t="s">
        <v>8009</v>
      </c>
      <c r="B445" s="400" t="str">
        <f t="shared" si="8"/>
        <v>dtsf:KwotaA</v>
      </c>
      <c r="C445" s="327" t="b">
        <f>IF(Mapping!B439="Parent",TRUE,B445=Mapping!D439)</f>
        <v>1</v>
      </c>
    </row>
    <row r="446" spans="1:3">
      <c r="A446" s="400" t="s">
        <v>8010</v>
      </c>
      <c r="B446" s="400" t="str">
        <f t="shared" si="8"/>
        <v>dtsf:KwotaB</v>
      </c>
      <c r="C446" s="327" t="b">
        <f>IF(Mapping!B440="Parent",TRUE,B446=Mapping!D440)</f>
        <v>1</v>
      </c>
    </row>
    <row r="447" spans="1:3">
      <c r="A447" s="400" t="s">
        <v>8011</v>
      </c>
      <c r="B447" s="400" t="str">
        <f t="shared" si="8"/>
        <v>dtsf:KwotaB1</v>
      </c>
      <c r="C447" s="327" t="b">
        <f>IF(Mapping!B441="Parent",TRUE,B447=Mapping!D441)</f>
        <v>1</v>
      </c>
    </row>
    <row r="448" spans="1:3">
      <c r="A448" s="400" t="s">
        <v>8078</v>
      </c>
      <c r="B448" s="400" t="str">
        <f t="shared" si="8"/>
        <v>/jin:Aktywa_B_II_2_A_1</v>
      </c>
      <c r="C448" s="327" t="b">
        <f>IF(Mapping!B442="Parent",TRUE,B448=Mapping!D442)</f>
        <v>1</v>
      </c>
    </row>
    <row r="449" spans="1:3">
      <c r="A449" s="400" t="s">
        <v>8079</v>
      </c>
      <c r="B449" s="400" t="str">
        <f t="shared" si="8"/>
        <v>jin:Aktywa_B_II_2_A_2</v>
      </c>
      <c r="C449" s="327" t="b">
        <f>IF(Mapping!B443="Parent",TRUE,B449=Mapping!D443)</f>
        <v>1</v>
      </c>
    </row>
    <row r="450" spans="1:3">
      <c r="A450" s="400" t="s">
        <v>8009</v>
      </c>
      <c r="B450" s="400" t="str">
        <f t="shared" si="8"/>
        <v>dtsf:KwotaA</v>
      </c>
      <c r="C450" s="327" t="b">
        <f>IF(Mapping!B444="Parent",TRUE,B450=Mapping!D444)</f>
        <v>1</v>
      </c>
    </row>
    <row r="451" spans="1:3">
      <c r="A451" s="400" t="s">
        <v>8010</v>
      </c>
      <c r="B451" s="400" t="str">
        <f t="shared" si="8"/>
        <v>dtsf:KwotaB</v>
      </c>
      <c r="C451" s="327" t="b">
        <f>IF(Mapping!B445="Parent",TRUE,B451=Mapping!D445)</f>
        <v>1</v>
      </c>
    </row>
    <row r="452" spans="1:3">
      <c r="A452" s="400" t="s">
        <v>8011</v>
      </c>
      <c r="B452" s="400" t="str">
        <f t="shared" si="8"/>
        <v>dtsf:KwotaB1</v>
      </c>
      <c r="C452" s="327" t="b">
        <f>IF(Mapping!B446="Parent",TRUE,B452=Mapping!D446)</f>
        <v>1</v>
      </c>
    </row>
    <row r="453" spans="1:3">
      <c r="A453" s="400" t="s">
        <v>8080</v>
      </c>
      <c r="B453" s="400" t="str">
        <f t="shared" si="8"/>
        <v>/jin:Aktywa_B_II_2_A_2</v>
      </c>
      <c r="C453" s="327" t="b">
        <f>IF(Mapping!B447="Parent",TRUE,B453=Mapping!D447)</f>
        <v>1</v>
      </c>
    </row>
    <row r="454" spans="1:3">
      <c r="A454" s="400" t="s">
        <v>8081</v>
      </c>
      <c r="B454" s="400" t="str">
        <f t="shared" si="8"/>
        <v>/jin:Aktywa_B_II_2_A</v>
      </c>
      <c r="C454" s="327" t="b">
        <f>IF(Mapping!B448="Parent",TRUE,B454=Mapping!D448)</f>
        <v>1</v>
      </c>
    </row>
    <row r="455" spans="1:3">
      <c r="A455" s="400" t="s">
        <v>8082</v>
      </c>
      <c r="B455" s="400" t="str">
        <f t="shared" si="8"/>
        <v>jin:Aktywa_B_II_2_B</v>
      </c>
      <c r="C455" s="327" t="b">
        <f>IF(Mapping!B449="Parent",TRUE,B455=Mapping!D449)</f>
        <v>1</v>
      </c>
    </row>
    <row r="456" spans="1:3">
      <c r="A456" s="400" t="s">
        <v>7975</v>
      </c>
      <c r="B456" s="400" t="str">
        <f t="shared" si="8"/>
        <v>dtsf:KwotaA</v>
      </c>
      <c r="C456" s="327" t="b">
        <f>IF(Mapping!B450="Parent",TRUE,B456=Mapping!D450)</f>
        <v>1</v>
      </c>
    </row>
    <row r="457" spans="1:3">
      <c r="A457" s="400" t="s">
        <v>7976</v>
      </c>
      <c r="B457" s="400" t="str">
        <f t="shared" si="8"/>
        <v>dtsf:KwotaB</v>
      </c>
      <c r="C457" s="327" t="b">
        <f>IF(Mapping!B451="Parent",TRUE,B457=Mapping!D451)</f>
        <v>1</v>
      </c>
    </row>
    <row r="458" spans="1:3">
      <c r="A458" s="400" t="s">
        <v>7977</v>
      </c>
      <c r="B458" s="400" t="str">
        <f t="shared" si="8"/>
        <v>dtsf:KwotaB1</v>
      </c>
      <c r="C458" s="327" t="b">
        <f>IF(Mapping!B452="Parent",TRUE,B458=Mapping!D452)</f>
        <v>1</v>
      </c>
    </row>
    <row r="459" spans="1:3">
      <c r="A459" s="400" t="s">
        <v>8083</v>
      </c>
      <c r="B459" s="400" t="str">
        <f t="shared" si="8"/>
        <v>/jin:Aktywa_B_II_2_B</v>
      </c>
      <c r="C459" s="327" t="b">
        <f>IF(Mapping!B453="Parent",TRUE,B459=Mapping!D453)</f>
        <v>1</v>
      </c>
    </row>
    <row r="460" spans="1:3">
      <c r="A460" s="400" t="s">
        <v>8084</v>
      </c>
      <c r="B460" s="400" t="str">
        <f t="shared" si="8"/>
        <v>/jin:Aktywa_B_II_2</v>
      </c>
      <c r="C460" s="327" t="b">
        <f>IF(Mapping!B454="Parent",TRUE,B460=Mapping!D454)</f>
        <v>1</v>
      </c>
    </row>
    <row r="461" spans="1:3">
      <c r="A461" s="400" t="s">
        <v>8085</v>
      </c>
      <c r="B461" s="400" t="str">
        <f t="shared" si="8"/>
        <v>jin:Aktywa_B_II_3</v>
      </c>
      <c r="C461" s="327" t="b">
        <f>IF(Mapping!B455="Parent",TRUE,B461=Mapping!D455)</f>
        <v>1</v>
      </c>
    </row>
    <row r="462" spans="1:3">
      <c r="A462" s="400" t="s">
        <v>7961</v>
      </c>
      <c r="B462" s="400" t="str">
        <f t="shared" si="8"/>
        <v>dtsf:KwotaA</v>
      </c>
      <c r="C462" s="327" t="b">
        <f>IF(Mapping!B456="Parent",TRUE,B462=Mapping!D456)</f>
        <v>1</v>
      </c>
    </row>
    <row r="463" spans="1:3">
      <c r="A463" s="400" t="s">
        <v>7962</v>
      </c>
      <c r="B463" s="400" t="str">
        <f t="shared" si="8"/>
        <v>dtsf:KwotaB</v>
      </c>
      <c r="C463" s="327" t="b">
        <f>IF(Mapping!B457="Parent",TRUE,B463=Mapping!D457)</f>
        <v>1</v>
      </c>
    </row>
    <row r="464" spans="1:3">
      <c r="A464" s="400" t="s">
        <v>7963</v>
      </c>
      <c r="B464" s="400" t="str">
        <f t="shared" si="8"/>
        <v>dtsf:KwotaB1</v>
      </c>
      <c r="C464" s="327" t="b">
        <f>IF(Mapping!B458="Parent",TRUE,B464=Mapping!D458)</f>
        <v>1</v>
      </c>
    </row>
    <row r="465" spans="1:3">
      <c r="A465" s="400" t="s">
        <v>8086</v>
      </c>
      <c r="B465" s="400" t="str">
        <f t="shared" si="8"/>
        <v>jin:Aktywa_B_II_3_A</v>
      </c>
      <c r="C465" s="327" t="b">
        <f>IF(Mapping!B459="Parent",TRUE,B465=Mapping!D459)</f>
        <v>1</v>
      </c>
    </row>
    <row r="466" spans="1:3">
      <c r="A466" s="400" t="s">
        <v>7975</v>
      </c>
      <c r="B466" s="400" t="str">
        <f t="shared" si="8"/>
        <v>dtsf:KwotaA</v>
      </c>
      <c r="C466" s="327" t="b">
        <f>IF(Mapping!B460="Parent",TRUE,B466=Mapping!D460)</f>
        <v>1</v>
      </c>
    </row>
    <row r="467" spans="1:3">
      <c r="A467" s="400" t="s">
        <v>7976</v>
      </c>
      <c r="B467" s="400" t="str">
        <f t="shared" si="8"/>
        <v>dtsf:KwotaB</v>
      </c>
      <c r="C467" s="327" t="b">
        <f>IF(Mapping!B461="Parent",TRUE,B467=Mapping!D461)</f>
        <v>1</v>
      </c>
    </row>
    <row r="468" spans="1:3">
      <c r="A468" s="400" t="s">
        <v>7977</v>
      </c>
      <c r="B468" s="400" t="str">
        <f t="shared" si="8"/>
        <v>dtsf:KwotaB1</v>
      </c>
      <c r="C468" s="327" t="b">
        <f>IF(Mapping!B462="Parent",TRUE,B468=Mapping!D462)</f>
        <v>1</v>
      </c>
    </row>
    <row r="469" spans="1:3">
      <c r="A469" s="400" t="s">
        <v>8087</v>
      </c>
      <c r="B469" s="400" t="str">
        <f t="shared" si="8"/>
        <v>jin:Aktywa_B_II_3_A_1</v>
      </c>
      <c r="C469" s="327" t="b">
        <f>IF(Mapping!B463="Parent",TRUE,B469=Mapping!D463)</f>
        <v>1</v>
      </c>
    </row>
    <row r="470" spans="1:3">
      <c r="A470" s="400" t="s">
        <v>8009</v>
      </c>
      <c r="B470" s="400" t="str">
        <f t="shared" si="8"/>
        <v>dtsf:KwotaA</v>
      </c>
      <c r="C470" s="327" t="b">
        <f>IF(Mapping!B464="Parent",TRUE,B470=Mapping!D464)</f>
        <v>1</v>
      </c>
    </row>
    <row r="471" spans="1:3">
      <c r="A471" s="400" t="s">
        <v>8010</v>
      </c>
      <c r="B471" s="400" t="str">
        <f t="shared" si="8"/>
        <v>dtsf:KwotaB</v>
      </c>
      <c r="C471" s="327" t="b">
        <f>IF(Mapping!B465="Parent",TRUE,B471=Mapping!D465)</f>
        <v>1</v>
      </c>
    </row>
    <row r="472" spans="1:3">
      <c r="A472" s="400" t="s">
        <v>8011</v>
      </c>
      <c r="B472" s="400" t="str">
        <f t="shared" si="8"/>
        <v>dtsf:KwotaB1</v>
      </c>
      <c r="C472" s="327" t="b">
        <f>IF(Mapping!B466="Parent",TRUE,B472=Mapping!D466)</f>
        <v>1</v>
      </c>
    </row>
    <row r="473" spans="1:3">
      <c r="A473" s="400" t="s">
        <v>8088</v>
      </c>
      <c r="B473" s="400" t="str">
        <f t="shared" si="8"/>
        <v>/jin:Aktywa_B_II_3_A_1</v>
      </c>
      <c r="C473" s="327" t="b">
        <f>IF(Mapping!B467="Parent",TRUE,B473=Mapping!D467)</f>
        <v>1</v>
      </c>
    </row>
    <row r="474" spans="1:3">
      <c r="A474" s="400" t="s">
        <v>8089</v>
      </c>
      <c r="B474" s="400" t="str">
        <f t="shared" si="8"/>
        <v>jin:Aktywa_B_II_3_A_2</v>
      </c>
      <c r="C474" s="327" t="b">
        <f>IF(Mapping!B468="Parent",TRUE,B474=Mapping!D468)</f>
        <v>1</v>
      </c>
    </row>
    <row r="475" spans="1:3">
      <c r="A475" s="400" t="s">
        <v>8009</v>
      </c>
      <c r="B475" s="400" t="str">
        <f t="shared" si="8"/>
        <v>dtsf:KwotaA</v>
      </c>
      <c r="C475" s="327" t="b">
        <f>IF(Mapping!B469="Parent",TRUE,B475=Mapping!D469)</f>
        <v>1</v>
      </c>
    </row>
    <row r="476" spans="1:3">
      <c r="A476" s="400" t="s">
        <v>8010</v>
      </c>
      <c r="B476" s="400" t="str">
        <f t="shared" si="8"/>
        <v>dtsf:KwotaB</v>
      </c>
      <c r="C476" s="327" t="b">
        <f>IF(Mapping!B470="Parent",TRUE,B476=Mapping!D470)</f>
        <v>1</v>
      </c>
    </row>
    <row r="477" spans="1:3">
      <c r="A477" s="400" t="s">
        <v>8011</v>
      </c>
      <c r="B477" s="400" t="str">
        <f t="shared" si="8"/>
        <v>dtsf:KwotaB1</v>
      </c>
      <c r="C477" s="327" t="b">
        <f>IF(Mapping!B471="Parent",TRUE,B477=Mapping!D471)</f>
        <v>1</v>
      </c>
    </row>
    <row r="478" spans="1:3">
      <c r="A478" s="400" t="s">
        <v>8090</v>
      </c>
      <c r="B478" s="400" t="str">
        <f t="shared" si="8"/>
        <v>/jin:Aktywa_B_II_3_A_2</v>
      </c>
      <c r="C478" s="327" t="b">
        <f>IF(Mapping!B472="Parent",TRUE,B478=Mapping!D472)</f>
        <v>1</v>
      </c>
    </row>
    <row r="479" spans="1:3">
      <c r="A479" s="400" t="s">
        <v>8091</v>
      </c>
      <c r="B479" s="400" t="str">
        <f t="shared" si="8"/>
        <v>/jin:Aktywa_B_II_3_A</v>
      </c>
      <c r="C479" s="327" t="b">
        <f>IF(Mapping!B473="Parent",TRUE,B479=Mapping!D473)</f>
        <v>1</v>
      </c>
    </row>
    <row r="480" spans="1:3">
      <c r="A480" s="400" t="s">
        <v>8092</v>
      </c>
      <c r="B480" s="400" t="str">
        <f t="shared" si="8"/>
        <v>jin:Aktywa_B_II_3_B</v>
      </c>
      <c r="C480" s="327" t="b">
        <f>IF(Mapping!B474="Parent",TRUE,B480=Mapping!D474)</f>
        <v>1</v>
      </c>
    </row>
    <row r="481" spans="1:3">
      <c r="A481" s="400" t="s">
        <v>7975</v>
      </c>
      <c r="B481" s="400" t="str">
        <f t="shared" si="8"/>
        <v>dtsf:KwotaA</v>
      </c>
      <c r="C481" s="327" t="b">
        <f>IF(Mapping!B475="Parent",TRUE,B481=Mapping!D475)</f>
        <v>1</v>
      </c>
    </row>
    <row r="482" spans="1:3">
      <c r="A482" s="400" t="s">
        <v>7976</v>
      </c>
      <c r="B482" s="400" t="str">
        <f t="shared" ref="B482:B545" si="9">MID(A482,FIND("&lt;",A482)+1,FIND("&gt;",A482)-FIND("&lt;",A482)-1)</f>
        <v>dtsf:KwotaB</v>
      </c>
      <c r="C482" s="327" t="b">
        <f>IF(Mapping!B476="Parent",TRUE,B482=Mapping!D476)</f>
        <v>1</v>
      </c>
    </row>
    <row r="483" spans="1:3">
      <c r="A483" s="400" t="s">
        <v>7977</v>
      </c>
      <c r="B483" s="400" t="str">
        <f t="shared" si="9"/>
        <v>dtsf:KwotaB1</v>
      </c>
      <c r="C483" s="327" t="b">
        <f>IF(Mapping!B477="Parent",TRUE,B483=Mapping!D477)</f>
        <v>1</v>
      </c>
    </row>
    <row r="484" spans="1:3">
      <c r="A484" s="400" t="s">
        <v>8093</v>
      </c>
      <c r="B484" s="400" t="str">
        <f t="shared" si="9"/>
        <v>/jin:Aktywa_B_II_3_B</v>
      </c>
      <c r="C484" s="327" t="b">
        <f>IF(Mapping!B478="Parent",TRUE,B484=Mapping!D478)</f>
        <v>1</v>
      </c>
    </row>
    <row r="485" spans="1:3">
      <c r="A485" s="400" t="s">
        <v>8094</v>
      </c>
      <c r="B485" s="400" t="str">
        <f t="shared" si="9"/>
        <v>jin:Aktywa_B_II_3_C</v>
      </c>
      <c r="C485" s="327" t="b">
        <f>IF(Mapping!B479="Parent",TRUE,B485=Mapping!D479)</f>
        <v>1</v>
      </c>
    </row>
    <row r="486" spans="1:3">
      <c r="A486" s="400" t="s">
        <v>7975</v>
      </c>
      <c r="B486" s="400" t="str">
        <f t="shared" si="9"/>
        <v>dtsf:KwotaA</v>
      </c>
      <c r="C486" s="327" t="b">
        <f>IF(Mapping!B480="Parent",TRUE,B486=Mapping!D480)</f>
        <v>1</v>
      </c>
    </row>
    <row r="487" spans="1:3">
      <c r="A487" s="400" t="s">
        <v>7976</v>
      </c>
      <c r="B487" s="400" t="str">
        <f t="shared" si="9"/>
        <v>dtsf:KwotaB</v>
      </c>
      <c r="C487" s="327" t="b">
        <f>IF(Mapping!B481="Parent",TRUE,B487=Mapping!D481)</f>
        <v>1</v>
      </c>
    </row>
    <row r="488" spans="1:3">
      <c r="A488" s="400" t="s">
        <v>7977</v>
      </c>
      <c r="B488" s="400" t="str">
        <f t="shared" si="9"/>
        <v>dtsf:KwotaB1</v>
      </c>
      <c r="C488" s="327" t="b">
        <f>IF(Mapping!B482="Parent",TRUE,B488=Mapping!D482)</f>
        <v>1</v>
      </c>
    </row>
    <row r="489" spans="1:3">
      <c r="A489" s="400" t="s">
        <v>8095</v>
      </c>
      <c r="B489" s="400" t="str">
        <f t="shared" si="9"/>
        <v>/jin:Aktywa_B_II_3_C</v>
      </c>
      <c r="C489" s="327" t="b">
        <f>IF(Mapping!B483="Parent",TRUE,B489=Mapping!D483)</f>
        <v>1</v>
      </c>
    </row>
    <row r="490" spans="1:3">
      <c r="A490" s="400" t="s">
        <v>8096</v>
      </c>
      <c r="B490" s="400" t="str">
        <f t="shared" si="9"/>
        <v>jin:Aktywa_B_II_3_D</v>
      </c>
      <c r="C490" s="327" t="b">
        <f>IF(Mapping!B484="Parent",TRUE,B490=Mapping!D484)</f>
        <v>1</v>
      </c>
    </row>
    <row r="491" spans="1:3">
      <c r="A491" s="400" t="s">
        <v>7975</v>
      </c>
      <c r="B491" s="400" t="str">
        <f t="shared" si="9"/>
        <v>dtsf:KwotaA</v>
      </c>
      <c r="C491" s="327" t="b">
        <f>IF(Mapping!B485="Parent",TRUE,B491=Mapping!D485)</f>
        <v>1</v>
      </c>
    </row>
    <row r="492" spans="1:3">
      <c r="A492" s="400" t="s">
        <v>7976</v>
      </c>
      <c r="B492" s="400" t="str">
        <f t="shared" si="9"/>
        <v>dtsf:KwotaB</v>
      </c>
      <c r="C492" s="327" t="b">
        <f>IF(Mapping!B486="Parent",TRUE,B492=Mapping!D486)</f>
        <v>1</v>
      </c>
    </row>
    <row r="493" spans="1:3">
      <c r="A493" s="400" t="s">
        <v>7977</v>
      </c>
      <c r="B493" s="400" t="str">
        <f t="shared" si="9"/>
        <v>dtsf:KwotaB1</v>
      </c>
      <c r="C493" s="327" t="b">
        <f>IF(Mapping!B487="Parent",TRUE,B493=Mapping!D487)</f>
        <v>1</v>
      </c>
    </row>
    <row r="494" spans="1:3">
      <c r="A494" s="400" t="s">
        <v>8097</v>
      </c>
      <c r="B494" s="400" t="str">
        <f t="shared" si="9"/>
        <v>/jin:Aktywa_B_II_3_D</v>
      </c>
      <c r="C494" s="327" t="b">
        <f>IF(Mapping!B488="Parent",TRUE,B494=Mapping!D488)</f>
        <v>1</v>
      </c>
    </row>
    <row r="495" spans="1:3">
      <c r="A495" s="400" t="s">
        <v>8098</v>
      </c>
      <c r="B495" s="400" t="str">
        <f t="shared" si="9"/>
        <v>/jin:Aktywa_B_II_3</v>
      </c>
      <c r="C495" s="327" t="b">
        <f>IF(Mapping!B489="Parent",TRUE,B495=Mapping!D489)</f>
        <v>1</v>
      </c>
    </row>
    <row r="496" spans="1:3">
      <c r="A496" s="400" t="s">
        <v>8099</v>
      </c>
      <c r="B496" s="400" t="str">
        <f t="shared" si="9"/>
        <v>/jin:Aktywa_B_II</v>
      </c>
      <c r="C496" s="327" t="b">
        <f>IF(Mapping!B490="Parent",TRUE,B496=Mapping!D490)</f>
        <v>1</v>
      </c>
    </row>
    <row r="497" spans="1:3">
      <c r="A497" s="400" t="s">
        <v>8100</v>
      </c>
      <c r="B497" s="400" t="str">
        <f t="shared" si="9"/>
        <v>jin:Aktywa_B_III</v>
      </c>
      <c r="C497" s="327" t="b">
        <f>IF(Mapping!B491="Parent",TRUE,B497=Mapping!D491)</f>
        <v>1</v>
      </c>
    </row>
    <row r="498" spans="1:3">
      <c r="A498" s="400" t="s">
        <v>7957</v>
      </c>
      <c r="B498" s="400" t="str">
        <f t="shared" si="9"/>
        <v>dtsf:KwotaA</v>
      </c>
      <c r="C498" s="327" t="b">
        <f>IF(Mapping!B492="Parent",TRUE,B498=Mapping!D492)</f>
        <v>1</v>
      </c>
    </row>
    <row r="499" spans="1:3">
      <c r="A499" s="400" t="s">
        <v>7958</v>
      </c>
      <c r="B499" s="400" t="str">
        <f t="shared" si="9"/>
        <v>dtsf:KwotaB</v>
      </c>
      <c r="C499" s="327" t="b">
        <f>IF(Mapping!B493="Parent",TRUE,B499=Mapping!D493)</f>
        <v>1</v>
      </c>
    </row>
    <row r="500" spans="1:3">
      <c r="A500" s="400" t="s">
        <v>7959</v>
      </c>
      <c r="B500" s="400" t="str">
        <f t="shared" si="9"/>
        <v>dtsf:KwotaB1</v>
      </c>
      <c r="C500" s="327" t="b">
        <f>IF(Mapping!B494="Parent",TRUE,B500=Mapping!D494)</f>
        <v>1</v>
      </c>
    </row>
    <row r="501" spans="1:3">
      <c r="A501" s="400" t="s">
        <v>8101</v>
      </c>
      <c r="B501" s="400" t="str">
        <f t="shared" si="9"/>
        <v>jin:Aktywa_B_III_1</v>
      </c>
      <c r="C501" s="327" t="b">
        <f>IF(Mapping!B495="Parent",TRUE,B501=Mapping!D495)</f>
        <v>1</v>
      </c>
    </row>
    <row r="502" spans="1:3">
      <c r="A502" s="400" t="s">
        <v>7961</v>
      </c>
      <c r="B502" s="400" t="str">
        <f t="shared" si="9"/>
        <v>dtsf:KwotaA</v>
      </c>
      <c r="C502" s="327" t="b">
        <f>IF(Mapping!B496="Parent",TRUE,B502=Mapping!D496)</f>
        <v>1</v>
      </c>
    </row>
    <row r="503" spans="1:3">
      <c r="A503" s="400" t="s">
        <v>7962</v>
      </c>
      <c r="B503" s="400" t="str">
        <f t="shared" si="9"/>
        <v>dtsf:KwotaB</v>
      </c>
      <c r="C503" s="327" t="b">
        <f>IF(Mapping!B497="Parent",TRUE,B503=Mapping!D497)</f>
        <v>1</v>
      </c>
    </row>
    <row r="504" spans="1:3">
      <c r="A504" s="400" t="s">
        <v>7963</v>
      </c>
      <c r="B504" s="400" t="str">
        <f t="shared" si="9"/>
        <v>dtsf:KwotaB1</v>
      </c>
      <c r="C504" s="327" t="b">
        <f>IF(Mapping!B498="Parent",TRUE,B504=Mapping!D498)</f>
        <v>1</v>
      </c>
    </row>
    <row r="505" spans="1:3">
      <c r="A505" s="400" t="s">
        <v>8102</v>
      </c>
      <c r="B505" s="400" t="str">
        <f t="shared" si="9"/>
        <v>jin:Aktywa_B_III_1_A</v>
      </c>
      <c r="C505" s="327" t="b">
        <f>IF(Mapping!B499="Parent",TRUE,B505=Mapping!D499)</f>
        <v>1</v>
      </c>
    </row>
    <row r="506" spans="1:3">
      <c r="A506" s="400" t="s">
        <v>7975</v>
      </c>
      <c r="B506" s="400" t="str">
        <f t="shared" si="9"/>
        <v>dtsf:KwotaA</v>
      </c>
      <c r="C506" s="327" t="b">
        <f>IF(Mapping!B500="Parent",TRUE,B506=Mapping!D500)</f>
        <v>1</v>
      </c>
    </row>
    <row r="507" spans="1:3">
      <c r="A507" s="400" t="s">
        <v>7976</v>
      </c>
      <c r="B507" s="400" t="str">
        <f t="shared" si="9"/>
        <v>dtsf:KwotaB</v>
      </c>
      <c r="C507" s="327" t="b">
        <f>IF(Mapping!B501="Parent",TRUE,B507=Mapping!D501)</f>
        <v>1</v>
      </c>
    </row>
    <row r="508" spans="1:3">
      <c r="A508" s="400" t="s">
        <v>7977</v>
      </c>
      <c r="B508" s="400" t="str">
        <f t="shared" si="9"/>
        <v>dtsf:KwotaB1</v>
      </c>
      <c r="C508" s="327" t="b">
        <f>IF(Mapping!B502="Parent",TRUE,B508=Mapping!D502)</f>
        <v>1</v>
      </c>
    </row>
    <row r="509" spans="1:3">
      <c r="A509" s="400" t="s">
        <v>8103</v>
      </c>
      <c r="B509" s="400" t="str">
        <f t="shared" si="9"/>
        <v>jin:Aktywa_B_III_1_A_1</v>
      </c>
      <c r="C509" s="327" t="b">
        <f>IF(Mapping!B503="Parent",TRUE,B509=Mapping!D503)</f>
        <v>1</v>
      </c>
    </row>
    <row r="510" spans="1:3">
      <c r="A510" s="400" t="s">
        <v>8009</v>
      </c>
      <c r="B510" s="400" t="str">
        <f t="shared" si="9"/>
        <v>dtsf:KwotaA</v>
      </c>
      <c r="C510" s="327" t="b">
        <f>IF(Mapping!B504="Parent",TRUE,B510=Mapping!D504)</f>
        <v>1</v>
      </c>
    </row>
    <row r="511" spans="1:3">
      <c r="A511" s="400" t="s">
        <v>8010</v>
      </c>
      <c r="B511" s="400" t="str">
        <f t="shared" si="9"/>
        <v>dtsf:KwotaB</v>
      </c>
      <c r="C511" s="327" t="b">
        <f>IF(Mapping!B505="Parent",TRUE,B511=Mapping!D505)</f>
        <v>1</v>
      </c>
    </row>
    <row r="512" spans="1:3">
      <c r="A512" s="400" t="s">
        <v>8011</v>
      </c>
      <c r="B512" s="400" t="str">
        <f t="shared" si="9"/>
        <v>dtsf:KwotaB1</v>
      </c>
      <c r="C512" s="327" t="b">
        <f>IF(Mapping!B506="Parent",TRUE,B512=Mapping!D506)</f>
        <v>1</v>
      </c>
    </row>
    <row r="513" spans="1:3">
      <c r="A513" s="400" t="s">
        <v>8104</v>
      </c>
      <c r="B513" s="400" t="str">
        <f t="shared" si="9"/>
        <v>/jin:Aktywa_B_III_1_A_1</v>
      </c>
      <c r="C513" s="327" t="b">
        <f>IF(Mapping!B507="Parent",TRUE,B513=Mapping!D507)</f>
        <v>1</v>
      </c>
    </row>
    <row r="514" spans="1:3">
      <c r="A514" s="400" t="s">
        <v>8105</v>
      </c>
      <c r="B514" s="400" t="str">
        <f t="shared" si="9"/>
        <v>jin:Aktywa_B_III_1_A_2</v>
      </c>
      <c r="C514" s="327" t="b">
        <f>IF(Mapping!B508="Parent",TRUE,B514=Mapping!D508)</f>
        <v>1</v>
      </c>
    </row>
    <row r="515" spans="1:3">
      <c r="A515" s="400" t="s">
        <v>8009</v>
      </c>
      <c r="B515" s="400" t="str">
        <f t="shared" si="9"/>
        <v>dtsf:KwotaA</v>
      </c>
      <c r="C515" s="327" t="b">
        <f>IF(Mapping!B509="Parent",TRUE,B515=Mapping!D509)</f>
        <v>1</v>
      </c>
    </row>
    <row r="516" spans="1:3">
      <c r="A516" s="400" t="s">
        <v>8010</v>
      </c>
      <c r="B516" s="400" t="str">
        <f t="shared" si="9"/>
        <v>dtsf:KwotaB</v>
      </c>
      <c r="C516" s="327" t="b">
        <f>IF(Mapping!B510="Parent",TRUE,B516=Mapping!D510)</f>
        <v>1</v>
      </c>
    </row>
    <row r="517" spans="1:3">
      <c r="A517" s="400" t="s">
        <v>8011</v>
      </c>
      <c r="B517" s="400" t="str">
        <f t="shared" si="9"/>
        <v>dtsf:KwotaB1</v>
      </c>
      <c r="C517" s="327" t="b">
        <f>IF(Mapping!B511="Parent",TRUE,B517=Mapping!D511)</f>
        <v>1</v>
      </c>
    </row>
    <row r="518" spans="1:3">
      <c r="A518" s="400" t="s">
        <v>8106</v>
      </c>
      <c r="B518" s="400" t="str">
        <f t="shared" si="9"/>
        <v>/jin:Aktywa_B_III_1_A_2</v>
      </c>
      <c r="C518" s="327" t="b">
        <f>IF(Mapping!B512="Parent",TRUE,B518=Mapping!D512)</f>
        <v>1</v>
      </c>
    </row>
    <row r="519" spans="1:3">
      <c r="A519" s="400" t="s">
        <v>8107</v>
      </c>
      <c r="B519" s="400" t="str">
        <f t="shared" si="9"/>
        <v>jin:Aktywa_B_III_1_A_3</v>
      </c>
      <c r="C519" s="327" t="b">
        <f>IF(Mapping!B513="Parent",TRUE,B519=Mapping!D513)</f>
        <v>1</v>
      </c>
    </row>
    <row r="520" spans="1:3">
      <c r="A520" s="400" t="s">
        <v>8009</v>
      </c>
      <c r="B520" s="400" t="str">
        <f t="shared" si="9"/>
        <v>dtsf:KwotaA</v>
      </c>
      <c r="C520" s="327" t="b">
        <f>IF(Mapping!B514="Parent",TRUE,B520=Mapping!D514)</f>
        <v>1</v>
      </c>
    </row>
    <row r="521" spans="1:3">
      <c r="A521" s="400" t="s">
        <v>8010</v>
      </c>
      <c r="B521" s="400" t="str">
        <f t="shared" si="9"/>
        <v>dtsf:KwotaB</v>
      </c>
      <c r="C521" s="327" t="b">
        <f>IF(Mapping!B515="Parent",TRUE,B521=Mapping!D515)</f>
        <v>1</v>
      </c>
    </row>
    <row r="522" spans="1:3">
      <c r="A522" s="400" t="s">
        <v>8011</v>
      </c>
      <c r="B522" s="400" t="str">
        <f t="shared" si="9"/>
        <v>dtsf:KwotaB1</v>
      </c>
      <c r="C522" s="327" t="b">
        <f>IF(Mapping!B516="Parent",TRUE,B522=Mapping!D516)</f>
        <v>1</v>
      </c>
    </row>
    <row r="523" spans="1:3">
      <c r="A523" s="400" t="s">
        <v>8108</v>
      </c>
      <c r="B523" s="400" t="str">
        <f t="shared" si="9"/>
        <v>/jin:Aktywa_B_III_1_A_3</v>
      </c>
      <c r="C523" s="327" t="b">
        <f>IF(Mapping!B517="Parent",TRUE,B523=Mapping!D517)</f>
        <v>1</v>
      </c>
    </row>
    <row r="524" spans="1:3">
      <c r="A524" s="400" t="s">
        <v>8109</v>
      </c>
      <c r="B524" s="400" t="str">
        <f t="shared" si="9"/>
        <v>jin:Aktywa_B_III_1_A_4</v>
      </c>
      <c r="C524" s="327" t="b">
        <f>IF(Mapping!B518="Parent",TRUE,B524=Mapping!D518)</f>
        <v>1</v>
      </c>
    </row>
    <row r="525" spans="1:3">
      <c r="A525" s="400" t="s">
        <v>8009</v>
      </c>
      <c r="B525" s="400" t="str">
        <f t="shared" si="9"/>
        <v>dtsf:KwotaA</v>
      </c>
      <c r="C525" s="327" t="b">
        <f>IF(Mapping!B519="Parent",TRUE,B525=Mapping!D519)</f>
        <v>1</v>
      </c>
    </row>
    <row r="526" spans="1:3">
      <c r="A526" s="400" t="s">
        <v>8010</v>
      </c>
      <c r="B526" s="400" t="str">
        <f t="shared" si="9"/>
        <v>dtsf:KwotaB</v>
      </c>
      <c r="C526" s="327" t="b">
        <f>IF(Mapping!B520="Parent",TRUE,B526=Mapping!D520)</f>
        <v>1</v>
      </c>
    </row>
    <row r="527" spans="1:3">
      <c r="A527" s="400" t="s">
        <v>8011</v>
      </c>
      <c r="B527" s="400" t="str">
        <f t="shared" si="9"/>
        <v>dtsf:KwotaB1</v>
      </c>
      <c r="C527" s="327" t="b">
        <f>IF(Mapping!B521="Parent",TRUE,B527=Mapping!D521)</f>
        <v>1</v>
      </c>
    </row>
    <row r="528" spans="1:3">
      <c r="A528" s="400" t="s">
        <v>8110</v>
      </c>
      <c r="B528" s="400" t="str">
        <f t="shared" si="9"/>
        <v>/jin:Aktywa_B_III_1_A_4</v>
      </c>
      <c r="C528" s="327" t="b">
        <f>IF(Mapping!B522="Parent",TRUE,B528=Mapping!D522)</f>
        <v>1</v>
      </c>
    </row>
    <row r="529" spans="1:3">
      <c r="A529" s="400" t="s">
        <v>8111</v>
      </c>
      <c r="B529" s="400" t="str">
        <f t="shared" si="9"/>
        <v>/jin:Aktywa_B_III_1_A</v>
      </c>
      <c r="C529" s="327" t="b">
        <f>IF(Mapping!B523="Parent",TRUE,B529=Mapping!D523)</f>
        <v>1</v>
      </c>
    </row>
    <row r="530" spans="1:3">
      <c r="A530" s="400" t="s">
        <v>8112</v>
      </c>
      <c r="B530" s="400" t="str">
        <f t="shared" si="9"/>
        <v>jin:Aktywa_B_III_1_B</v>
      </c>
      <c r="C530" s="327" t="b">
        <f>IF(Mapping!B524="Parent",TRUE,B530=Mapping!D524)</f>
        <v>1</v>
      </c>
    </row>
    <row r="531" spans="1:3">
      <c r="A531" s="400" t="s">
        <v>7975</v>
      </c>
      <c r="B531" s="400" t="str">
        <f t="shared" si="9"/>
        <v>dtsf:KwotaA</v>
      </c>
      <c r="C531" s="327" t="b">
        <f>IF(Mapping!B525="Parent",TRUE,B531=Mapping!D525)</f>
        <v>1</v>
      </c>
    </row>
    <row r="532" spans="1:3">
      <c r="A532" s="400" t="s">
        <v>7976</v>
      </c>
      <c r="B532" s="400" t="str">
        <f t="shared" si="9"/>
        <v>dtsf:KwotaB</v>
      </c>
      <c r="C532" s="327" t="b">
        <f>IF(Mapping!B526="Parent",TRUE,B532=Mapping!D526)</f>
        <v>1</v>
      </c>
    </row>
    <row r="533" spans="1:3">
      <c r="A533" s="400" t="s">
        <v>7977</v>
      </c>
      <c r="B533" s="400" t="str">
        <f t="shared" si="9"/>
        <v>dtsf:KwotaB1</v>
      </c>
      <c r="C533" s="327" t="b">
        <f>IF(Mapping!B527="Parent",TRUE,B533=Mapping!D527)</f>
        <v>1</v>
      </c>
    </row>
    <row r="534" spans="1:3">
      <c r="A534" s="400" t="s">
        <v>8113</v>
      </c>
      <c r="B534" s="400" t="str">
        <f t="shared" si="9"/>
        <v>jin:Aktywa_B_III_1_B_1</v>
      </c>
      <c r="C534" s="327" t="b">
        <f>IF(Mapping!B528="Parent",TRUE,B534=Mapping!D528)</f>
        <v>1</v>
      </c>
    </row>
    <row r="535" spans="1:3">
      <c r="A535" s="400" t="s">
        <v>8009</v>
      </c>
      <c r="B535" s="400" t="str">
        <f t="shared" si="9"/>
        <v>dtsf:KwotaA</v>
      </c>
      <c r="C535" s="327" t="b">
        <f>IF(Mapping!B529="Parent",TRUE,B535=Mapping!D529)</f>
        <v>1</v>
      </c>
    </row>
    <row r="536" spans="1:3">
      <c r="A536" s="400" t="s">
        <v>8010</v>
      </c>
      <c r="B536" s="400" t="str">
        <f t="shared" si="9"/>
        <v>dtsf:KwotaB</v>
      </c>
      <c r="C536" s="327" t="b">
        <f>IF(Mapping!B530="Parent",TRUE,B536=Mapping!D530)</f>
        <v>1</v>
      </c>
    </row>
    <row r="537" spans="1:3">
      <c r="A537" s="400" t="s">
        <v>8011</v>
      </c>
      <c r="B537" s="400" t="str">
        <f t="shared" si="9"/>
        <v>dtsf:KwotaB1</v>
      </c>
      <c r="C537" s="327" t="b">
        <f>IF(Mapping!B531="Parent",TRUE,B537=Mapping!D531)</f>
        <v>1</v>
      </c>
    </row>
    <row r="538" spans="1:3">
      <c r="A538" s="400" t="s">
        <v>8114</v>
      </c>
      <c r="B538" s="400" t="str">
        <f t="shared" si="9"/>
        <v>/jin:Aktywa_B_III_1_B_1</v>
      </c>
      <c r="C538" s="327" t="b">
        <f>IF(Mapping!B532="Parent",TRUE,B538=Mapping!D532)</f>
        <v>1</v>
      </c>
    </row>
    <row r="539" spans="1:3">
      <c r="A539" s="400" t="s">
        <v>8115</v>
      </c>
      <c r="B539" s="400" t="str">
        <f t="shared" si="9"/>
        <v>jin:Aktywa_B_III_1_B_2</v>
      </c>
      <c r="C539" s="327" t="b">
        <f>IF(Mapping!B533="Parent",TRUE,B539=Mapping!D533)</f>
        <v>1</v>
      </c>
    </row>
    <row r="540" spans="1:3">
      <c r="A540" s="400" t="s">
        <v>8009</v>
      </c>
      <c r="B540" s="400" t="str">
        <f t="shared" si="9"/>
        <v>dtsf:KwotaA</v>
      </c>
      <c r="C540" s="327" t="b">
        <f>IF(Mapping!B534="Parent",TRUE,B540=Mapping!D534)</f>
        <v>1</v>
      </c>
    </row>
    <row r="541" spans="1:3">
      <c r="A541" s="400" t="s">
        <v>8010</v>
      </c>
      <c r="B541" s="400" t="str">
        <f t="shared" si="9"/>
        <v>dtsf:KwotaB</v>
      </c>
      <c r="C541" s="327" t="b">
        <f>IF(Mapping!B535="Parent",TRUE,B541=Mapping!D535)</f>
        <v>1</v>
      </c>
    </row>
    <row r="542" spans="1:3">
      <c r="A542" s="400" t="s">
        <v>8011</v>
      </c>
      <c r="B542" s="400" t="str">
        <f t="shared" si="9"/>
        <v>dtsf:KwotaB1</v>
      </c>
      <c r="C542" s="327" t="b">
        <f>IF(Mapping!B536="Parent",TRUE,B542=Mapping!D536)</f>
        <v>1</v>
      </c>
    </row>
    <row r="543" spans="1:3">
      <c r="A543" s="400" t="s">
        <v>8116</v>
      </c>
      <c r="B543" s="400" t="str">
        <f t="shared" si="9"/>
        <v>/jin:Aktywa_B_III_1_B_2</v>
      </c>
      <c r="C543" s="327" t="b">
        <f>IF(Mapping!B537="Parent",TRUE,B543=Mapping!D537)</f>
        <v>1</v>
      </c>
    </row>
    <row r="544" spans="1:3">
      <c r="A544" s="400" t="s">
        <v>8117</v>
      </c>
      <c r="B544" s="400" t="str">
        <f t="shared" si="9"/>
        <v>jin:Aktywa_B_III_1_B_3</v>
      </c>
      <c r="C544" s="327" t="b">
        <f>IF(Mapping!B538="Parent",TRUE,B544=Mapping!D538)</f>
        <v>1</v>
      </c>
    </row>
    <row r="545" spans="1:3">
      <c r="A545" s="400" t="s">
        <v>8009</v>
      </c>
      <c r="B545" s="400" t="str">
        <f t="shared" si="9"/>
        <v>dtsf:KwotaA</v>
      </c>
      <c r="C545" s="327" t="b">
        <f>IF(Mapping!B539="Parent",TRUE,B545=Mapping!D539)</f>
        <v>1</v>
      </c>
    </row>
    <row r="546" spans="1:3">
      <c r="A546" s="400" t="s">
        <v>8010</v>
      </c>
      <c r="B546" s="400" t="str">
        <f t="shared" ref="B546:B609" si="10">MID(A546,FIND("&lt;",A546)+1,FIND("&gt;",A546)-FIND("&lt;",A546)-1)</f>
        <v>dtsf:KwotaB</v>
      </c>
      <c r="C546" s="327" t="b">
        <f>IF(Mapping!B540="Parent",TRUE,B546=Mapping!D540)</f>
        <v>1</v>
      </c>
    </row>
    <row r="547" spans="1:3">
      <c r="A547" s="400" t="s">
        <v>8011</v>
      </c>
      <c r="B547" s="400" t="str">
        <f t="shared" si="10"/>
        <v>dtsf:KwotaB1</v>
      </c>
      <c r="C547" s="327" t="b">
        <f>IF(Mapping!B541="Parent",TRUE,B547=Mapping!D541)</f>
        <v>1</v>
      </c>
    </row>
    <row r="548" spans="1:3">
      <c r="A548" s="400" t="s">
        <v>8118</v>
      </c>
      <c r="B548" s="400" t="str">
        <f t="shared" si="10"/>
        <v>/jin:Aktywa_B_III_1_B_3</v>
      </c>
      <c r="C548" s="327" t="b">
        <f>IF(Mapping!B542="Parent",TRUE,B548=Mapping!D542)</f>
        <v>1</v>
      </c>
    </row>
    <row r="549" spans="1:3">
      <c r="A549" s="400" t="s">
        <v>8119</v>
      </c>
      <c r="B549" s="400" t="str">
        <f t="shared" si="10"/>
        <v>jin:Aktywa_B_III_1_B_4</v>
      </c>
      <c r="C549" s="327" t="b">
        <f>IF(Mapping!B543="Parent",TRUE,B549=Mapping!D543)</f>
        <v>1</v>
      </c>
    </row>
    <row r="550" spans="1:3">
      <c r="A550" s="400" t="s">
        <v>8009</v>
      </c>
      <c r="B550" s="400" t="str">
        <f t="shared" si="10"/>
        <v>dtsf:KwotaA</v>
      </c>
      <c r="C550" s="327" t="b">
        <f>IF(Mapping!B544="Parent",TRUE,B550=Mapping!D544)</f>
        <v>1</v>
      </c>
    </row>
    <row r="551" spans="1:3">
      <c r="A551" s="400" t="s">
        <v>8010</v>
      </c>
      <c r="B551" s="400" t="str">
        <f t="shared" si="10"/>
        <v>dtsf:KwotaB</v>
      </c>
      <c r="C551" s="327" t="b">
        <f>IF(Mapping!B545="Parent",TRUE,B551=Mapping!D545)</f>
        <v>1</v>
      </c>
    </row>
    <row r="552" spans="1:3">
      <c r="A552" s="400" t="s">
        <v>8011</v>
      </c>
      <c r="B552" s="400" t="str">
        <f t="shared" si="10"/>
        <v>dtsf:KwotaB1</v>
      </c>
      <c r="C552" s="327" t="b">
        <f>IF(Mapping!B546="Parent",TRUE,B552=Mapping!D546)</f>
        <v>1</v>
      </c>
    </row>
    <row r="553" spans="1:3">
      <c r="A553" s="400" t="s">
        <v>8120</v>
      </c>
      <c r="B553" s="400" t="str">
        <f t="shared" si="10"/>
        <v>/jin:Aktywa_B_III_1_B_4</v>
      </c>
      <c r="C553" s="327" t="b">
        <f>IF(Mapping!B547="Parent",TRUE,B553=Mapping!D547)</f>
        <v>1</v>
      </c>
    </row>
    <row r="554" spans="1:3">
      <c r="A554" s="400" t="s">
        <v>8121</v>
      </c>
      <c r="B554" s="400" t="str">
        <f t="shared" si="10"/>
        <v>/jin:Aktywa_B_III_1_B</v>
      </c>
      <c r="C554" s="327" t="b">
        <f>IF(Mapping!B548="Parent",TRUE,B554=Mapping!D548)</f>
        <v>1</v>
      </c>
    </row>
    <row r="555" spans="1:3">
      <c r="A555" s="400" t="s">
        <v>8122</v>
      </c>
      <c r="B555" s="400" t="str">
        <f t="shared" si="10"/>
        <v>jin:Aktywa_B_III_1_C</v>
      </c>
      <c r="C555" s="327" t="b">
        <f>IF(Mapping!B549="Parent",TRUE,B555=Mapping!D549)</f>
        <v>1</v>
      </c>
    </row>
    <row r="556" spans="1:3">
      <c r="A556" s="400" t="s">
        <v>7975</v>
      </c>
      <c r="B556" s="400" t="str">
        <f t="shared" si="10"/>
        <v>dtsf:KwotaA</v>
      </c>
      <c r="C556" s="327" t="b">
        <f>IF(Mapping!B550="Parent",TRUE,B556=Mapping!D550)</f>
        <v>1</v>
      </c>
    </row>
    <row r="557" spans="1:3">
      <c r="A557" s="400" t="s">
        <v>7976</v>
      </c>
      <c r="B557" s="400" t="str">
        <f t="shared" si="10"/>
        <v>dtsf:KwotaB</v>
      </c>
      <c r="C557" s="327" t="b">
        <f>IF(Mapping!B551="Parent",TRUE,B557=Mapping!D551)</f>
        <v>1</v>
      </c>
    </row>
    <row r="558" spans="1:3">
      <c r="A558" s="400" t="s">
        <v>7977</v>
      </c>
      <c r="B558" s="400" t="str">
        <f t="shared" si="10"/>
        <v>dtsf:KwotaB1</v>
      </c>
      <c r="C558" s="327" t="b">
        <f>IF(Mapping!B552="Parent",TRUE,B558=Mapping!D552)</f>
        <v>1</v>
      </c>
    </row>
    <row r="559" spans="1:3">
      <c r="A559" s="400" t="s">
        <v>8123</v>
      </c>
      <c r="B559" s="400" t="str">
        <f t="shared" si="10"/>
        <v>jin:Aktywa_B_III_1_C_1</v>
      </c>
      <c r="C559" s="327" t="b">
        <f>IF(Mapping!B553="Parent",TRUE,B559=Mapping!D553)</f>
        <v>1</v>
      </c>
    </row>
    <row r="560" spans="1:3">
      <c r="A560" s="400" t="s">
        <v>8009</v>
      </c>
      <c r="B560" s="400" t="str">
        <f t="shared" si="10"/>
        <v>dtsf:KwotaA</v>
      </c>
      <c r="C560" s="327" t="b">
        <f>IF(Mapping!B554="Parent",TRUE,B560=Mapping!D554)</f>
        <v>1</v>
      </c>
    </row>
    <row r="561" spans="1:3">
      <c r="A561" s="400" t="s">
        <v>8010</v>
      </c>
      <c r="B561" s="400" t="str">
        <f t="shared" si="10"/>
        <v>dtsf:KwotaB</v>
      </c>
      <c r="C561" s="327" t="b">
        <f>IF(Mapping!B555="Parent",TRUE,B561=Mapping!D555)</f>
        <v>1</v>
      </c>
    </row>
    <row r="562" spans="1:3">
      <c r="A562" s="400" t="s">
        <v>8011</v>
      </c>
      <c r="B562" s="400" t="str">
        <f t="shared" si="10"/>
        <v>dtsf:KwotaB1</v>
      </c>
      <c r="C562" s="327" t="b">
        <f>IF(Mapping!B556="Parent",TRUE,B562=Mapping!D556)</f>
        <v>1</v>
      </c>
    </row>
    <row r="563" spans="1:3">
      <c r="A563" s="400" t="s">
        <v>8124</v>
      </c>
      <c r="B563" s="400" t="str">
        <f t="shared" si="10"/>
        <v>/jin:Aktywa_B_III_1_C_1</v>
      </c>
      <c r="C563" s="327" t="b">
        <f>IF(Mapping!B557="Parent",TRUE,B563=Mapping!D557)</f>
        <v>1</v>
      </c>
    </row>
    <row r="564" spans="1:3">
      <c r="A564" s="400" t="s">
        <v>8125</v>
      </c>
      <c r="B564" s="400" t="str">
        <f t="shared" si="10"/>
        <v>jin:Aktywa_B_III_1_C_2</v>
      </c>
      <c r="C564" s="327" t="b">
        <f>IF(Mapping!B558="Parent",TRUE,B564=Mapping!D558)</f>
        <v>1</v>
      </c>
    </row>
    <row r="565" spans="1:3">
      <c r="A565" s="400" t="s">
        <v>8009</v>
      </c>
      <c r="B565" s="400" t="str">
        <f t="shared" si="10"/>
        <v>dtsf:KwotaA</v>
      </c>
      <c r="C565" s="327" t="b">
        <f>IF(Mapping!B559="Parent",TRUE,B565=Mapping!D559)</f>
        <v>1</v>
      </c>
    </row>
    <row r="566" spans="1:3">
      <c r="A566" s="400" t="s">
        <v>8010</v>
      </c>
      <c r="B566" s="400" t="str">
        <f t="shared" si="10"/>
        <v>dtsf:KwotaB</v>
      </c>
      <c r="C566" s="327" t="b">
        <f>IF(Mapping!B560="Parent",TRUE,B566=Mapping!D560)</f>
        <v>1</v>
      </c>
    </row>
    <row r="567" spans="1:3">
      <c r="A567" s="400" t="s">
        <v>8011</v>
      </c>
      <c r="B567" s="400" t="str">
        <f t="shared" si="10"/>
        <v>dtsf:KwotaB1</v>
      </c>
      <c r="C567" s="327" t="b">
        <f>IF(Mapping!B561="Parent",TRUE,B567=Mapping!D561)</f>
        <v>1</v>
      </c>
    </row>
    <row r="568" spans="1:3">
      <c r="A568" s="400" t="s">
        <v>8126</v>
      </c>
      <c r="B568" s="400" t="str">
        <f t="shared" si="10"/>
        <v>/jin:Aktywa_B_III_1_C_2</v>
      </c>
      <c r="C568" s="327" t="b">
        <f>IF(Mapping!B562="Parent",TRUE,B568=Mapping!D562)</f>
        <v>1</v>
      </c>
    </row>
    <row r="569" spans="1:3">
      <c r="A569" s="400" t="s">
        <v>8127</v>
      </c>
      <c r="B569" s="400" t="str">
        <f t="shared" si="10"/>
        <v>jin:Aktywa_B_III_1_C_3</v>
      </c>
      <c r="C569" s="327" t="b">
        <f>IF(Mapping!B563="Parent",TRUE,B569=Mapping!D563)</f>
        <v>1</v>
      </c>
    </row>
    <row r="570" spans="1:3">
      <c r="A570" s="400" t="s">
        <v>8009</v>
      </c>
      <c r="B570" s="400" t="str">
        <f t="shared" si="10"/>
        <v>dtsf:KwotaA</v>
      </c>
      <c r="C570" s="327" t="b">
        <f>IF(Mapping!B564="Parent",TRUE,B570=Mapping!D564)</f>
        <v>1</v>
      </c>
    </row>
    <row r="571" spans="1:3">
      <c r="A571" s="400" t="s">
        <v>8010</v>
      </c>
      <c r="B571" s="400" t="str">
        <f t="shared" si="10"/>
        <v>dtsf:KwotaB</v>
      </c>
      <c r="C571" s="327" t="b">
        <f>IF(Mapping!B565="Parent",TRUE,B571=Mapping!D565)</f>
        <v>1</v>
      </c>
    </row>
    <row r="572" spans="1:3">
      <c r="A572" s="400" t="s">
        <v>8011</v>
      </c>
      <c r="B572" s="400" t="str">
        <f t="shared" si="10"/>
        <v>dtsf:KwotaB1</v>
      </c>
      <c r="C572" s="327" t="b">
        <f>IF(Mapping!B566="Parent",TRUE,B572=Mapping!D566)</f>
        <v>1</v>
      </c>
    </row>
    <row r="573" spans="1:3">
      <c r="A573" s="400" t="s">
        <v>8128</v>
      </c>
      <c r="B573" s="400" t="str">
        <f t="shared" si="10"/>
        <v>/jin:Aktywa_B_III_1_C_3</v>
      </c>
      <c r="C573" s="327" t="b">
        <f>IF(Mapping!B567="Parent",TRUE,B573=Mapping!D567)</f>
        <v>1</v>
      </c>
    </row>
    <row r="574" spans="1:3">
      <c r="A574" s="400" t="s">
        <v>8129</v>
      </c>
      <c r="B574" s="400" t="str">
        <f t="shared" si="10"/>
        <v>/jin:Aktywa_B_III_1_C</v>
      </c>
      <c r="C574" s="327" t="b">
        <f>IF(Mapping!B568="Parent",TRUE,B574=Mapping!D568)</f>
        <v>1</v>
      </c>
    </row>
    <row r="575" spans="1:3">
      <c r="A575" s="400" t="s">
        <v>8130</v>
      </c>
      <c r="B575" s="400" t="str">
        <f t="shared" si="10"/>
        <v>/jin:Aktywa_B_III_1</v>
      </c>
      <c r="C575" s="327" t="b">
        <f>IF(Mapping!B569="Parent",TRUE,B575=Mapping!D569)</f>
        <v>1</v>
      </c>
    </row>
    <row r="576" spans="1:3">
      <c r="A576" s="400" t="s">
        <v>8131</v>
      </c>
      <c r="B576" s="400" t="str">
        <f t="shared" si="10"/>
        <v>jin:Aktywa_B_III_2</v>
      </c>
      <c r="C576" s="327" t="b">
        <f>IF(Mapping!B570="Parent",TRUE,B576=Mapping!D570)</f>
        <v>1</v>
      </c>
    </row>
    <row r="577" spans="1:3">
      <c r="A577" s="400" t="s">
        <v>7961</v>
      </c>
      <c r="B577" s="400" t="str">
        <f t="shared" si="10"/>
        <v>dtsf:KwotaA</v>
      </c>
      <c r="C577" s="327" t="b">
        <f>IF(Mapping!B571="Parent",TRUE,B577=Mapping!D571)</f>
        <v>1</v>
      </c>
    </row>
    <row r="578" spans="1:3">
      <c r="A578" s="400" t="s">
        <v>7962</v>
      </c>
      <c r="B578" s="400" t="str">
        <f t="shared" si="10"/>
        <v>dtsf:KwotaB</v>
      </c>
      <c r="C578" s="327" t="b">
        <f>IF(Mapping!B572="Parent",TRUE,B578=Mapping!D572)</f>
        <v>1</v>
      </c>
    </row>
    <row r="579" spans="1:3">
      <c r="A579" s="400" t="s">
        <v>7963</v>
      </c>
      <c r="B579" s="400" t="str">
        <f t="shared" si="10"/>
        <v>dtsf:KwotaB1</v>
      </c>
      <c r="C579" s="327" t="b">
        <f>IF(Mapping!B573="Parent",TRUE,B579=Mapping!D573)</f>
        <v>1</v>
      </c>
    </row>
    <row r="580" spans="1:3">
      <c r="A580" s="400" t="s">
        <v>8132</v>
      </c>
      <c r="B580" s="400" t="str">
        <f t="shared" si="10"/>
        <v>/jin:Aktywa_B_III_2</v>
      </c>
      <c r="C580" s="327" t="b">
        <f>IF(Mapping!B574="Parent",TRUE,B580=Mapping!D574)</f>
        <v>1</v>
      </c>
    </row>
    <row r="581" spans="1:3">
      <c r="A581" s="400" t="s">
        <v>8133</v>
      </c>
      <c r="B581" s="400" t="str">
        <f t="shared" si="10"/>
        <v>/jin:Aktywa_B_III</v>
      </c>
      <c r="C581" s="327" t="b">
        <f>IF(Mapping!B575="Parent",TRUE,B581=Mapping!D575)</f>
        <v>1</v>
      </c>
    </row>
    <row r="582" spans="1:3">
      <c r="A582" s="400" t="s">
        <v>8134</v>
      </c>
      <c r="B582" s="400" t="str">
        <f t="shared" si="10"/>
        <v>jin:Aktywa_B_IV</v>
      </c>
      <c r="C582" s="327" t="b">
        <f>IF(Mapping!B576="Parent",TRUE,B582=Mapping!D576)</f>
        <v>1</v>
      </c>
    </row>
    <row r="583" spans="1:3">
      <c r="A583" s="400" t="s">
        <v>7957</v>
      </c>
      <c r="B583" s="400" t="str">
        <f t="shared" si="10"/>
        <v>dtsf:KwotaA</v>
      </c>
      <c r="C583" s="327" t="b">
        <f>IF(Mapping!B577="Parent",TRUE,B583=Mapping!D577)</f>
        <v>1</v>
      </c>
    </row>
    <row r="584" spans="1:3">
      <c r="A584" s="400" t="s">
        <v>7958</v>
      </c>
      <c r="B584" s="400" t="str">
        <f t="shared" si="10"/>
        <v>dtsf:KwotaB</v>
      </c>
      <c r="C584" s="327" t="b">
        <f>IF(Mapping!B578="Parent",TRUE,B584=Mapping!D578)</f>
        <v>1</v>
      </c>
    </row>
    <row r="585" spans="1:3">
      <c r="A585" s="400" t="s">
        <v>7959</v>
      </c>
      <c r="B585" s="400" t="str">
        <f t="shared" si="10"/>
        <v>dtsf:KwotaB1</v>
      </c>
      <c r="C585" s="327" t="b">
        <f>IF(Mapping!B579="Parent",TRUE,B585=Mapping!D579)</f>
        <v>1</v>
      </c>
    </row>
    <row r="586" spans="1:3">
      <c r="A586" s="400" t="s">
        <v>8135</v>
      </c>
      <c r="B586" s="400" t="str">
        <f t="shared" si="10"/>
        <v>/jin:Aktywa_B_IV</v>
      </c>
      <c r="C586" s="327" t="b">
        <f>IF(Mapping!B580="Parent",TRUE,B586=Mapping!D580)</f>
        <v>1</v>
      </c>
    </row>
    <row r="587" spans="1:3">
      <c r="A587" s="400" t="s">
        <v>8136</v>
      </c>
      <c r="B587" s="400" t="str">
        <f t="shared" si="10"/>
        <v>/jin:Aktywa_B</v>
      </c>
      <c r="C587" s="327" t="b">
        <f>IF(Mapping!B581="Parent",TRUE,B587=Mapping!D581)</f>
        <v>1</v>
      </c>
    </row>
    <row r="588" spans="1:3">
      <c r="A588" s="400" t="s">
        <v>8137</v>
      </c>
      <c r="B588" s="400" t="str">
        <f t="shared" si="10"/>
        <v>jin:Aktywa_C</v>
      </c>
      <c r="C588" s="327" t="b">
        <f>IF(Mapping!B582="Parent",TRUE,B588=Mapping!D582)</f>
        <v>1</v>
      </c>
    </row>
    <row r="589" spans="1:3">
      <c r="A589" s="400" t="s">
        <v>7953</v>
      </c>
      <c r="B589" s="400" t="str">
        <f t="shared" si="10"/>
        <v>dtsf:KwotaA</v>
      </c>
      <c r="C589" s="327" t="b">
        <f>IF(Mapping!B583="Parent",TRUE,B589=Mapping!D583)</f>
        <v>1</v>
      </c>
    </row>
    <row r="590" spans="1:3">
      <c r="A590" s="400" t="s">
        <v>7954</v>
      </c>
      <c r="B590" s="400" t="str">
        <f t="shared" si="10"/>
        <v>dtsf:KwotaB</v>
      </c>
      <c r="C590" s="327" t="b">
        <f>IF(Mapping!B584="Parent",TRUE,B590=Mapping!D584)</f>
        <v>1</v>
      </c>
    </row>
    <row r="591" spans="1:3">
      <c r="A591" s="400" t="s">
        <v>7955</v>
      </c>
      <c r="B591" s="400" t="str">
        <f t="shared" si="10"/>
        <v>dtsf:KwotaB1</v>
      </c>
      <c r="C591" s="327" t="b">
        <f>IF(Mapping!B585="Parent",TRUE,B591=Mapping!D585)</f>
        <v>1</v>
      </c>
    </row>
    <row r="592" spans="1:3">
      <c r="A592" s="400" t="s">
        <v>8138</v>
      </c>
      <c r="B592" s="400" t="str">
        <f t="shared" si="10"/>
        <v>/jin:Aktywa_C</v>
      </c>
      <c r="C592" s="327" t="b">
        <f>IF(Mapping!B586="Parent",TRUE,B592=Mapping!D586)</f>
        <v>1</v>
      </c>
    </row>
    <row r="593" spans="1:3">
      <c r="A593" s="400" t="s">
        <v>8139</v>
      </c>
      <c r="B593" s="400" t="str">
        <f t="shared" si="10"/>
        <v>jin:Aktywa_D</v>
      </c>
      <c r="C593" s="327" t="b">
        <f>IF(Mapping!B587="Parent",TRUE,B593=Mapping!D587)</f>
        <v>1</v>
      </c>
    </row>
    <row r="594" spans="1:3">
      <c r="A594" s="400" t="s">
        <v>7953</v>
      </c>
      <c r="B594" s="400" t="str">
        <f t="shared" si="10"/>
        <v>dtsf:KwotaA</v>
      </c>
      <c r="C594" s="327" t="b">
        <f>IF(Mapping!B588="Parent",TRUE,B594=Mapping!D588)</f>
        <v>1</v>
      </c>
    </row>
    <row r="595" spans="1:3">
      <c r="A595" s="400" t="s">
        <v>7954</v>
      </c>
      <c r="B595" s="400" t="str">
        <f t="shared" si="10"/>
        <v>dtsf:KwotaB</v>
      </c>
      <c r="C595" s="327" t="b">
        <f>IF(Mapping!B589="Parent",TRUE,B595=Mapping!D589)</f>
        <v>1</v>
      </c>
    </row>
    <row r="596" spans="1:3">
      <c r="A596" s="400" t="s">
        <v>7955</v>
      </c>
      <c r="B596" s="400" t="str">
        <f t="shared" si="10"/>
        <v>dtsf:KwotaB1</v>
      </c>
      <c r="C596" s="327" t="b">
        <f>IF(Mapping!B590="Parent",TRUE,B596=Mapping!D590)</f>
        <v>1</v>
      </c>
    </row>
    <row r="597" spans="1:3">
      <c r="A597" s="400" t="s">
        <v>8140</v>
      </c>
      <c r="B597" s="400" t="str">
        <f t="shared" si="10"/>
        <v>/jin:Aktywa_D</v>
      </c>
      <c r="C597" s="327" t="b">
        <f>IF(Mapping!B591="Parent",TRUE,B597=Mapping!D591)</f>
        <v>1</v>
      </c>
    </row>
    <row r="598" spans="1:3">
      <c r="A598" s="400" t="s">
        <v>8141</v>
      </c>
      <c r="B598" s="400" t="str">
        <f t="shared" si="10"/>
        <v>/jin:Aktywa</v>
      </c>
      <c r="C598" s="327" t="b">
        <f>IF(Mapping!B592="Parent",TRUE,B598=Mapping!D592)</f>
        <v>1</v>
      </c>
    </row>
    <row r="599" spans="1:3">
      <c r="A599" s="400" t="s">
        <v>8142</v>
      </c>
      <c r="B599" s="400" t="str">
        <f t="shared" si="10"/>
        <v>jin:Pasywa</v>
      </c>
      <c r="C599" s="327" t="b">
        <f>IF(Mapping!B593="Parent",TRUE,B599=Mapping!D593)</f>
        <v>1</v>
      </c>
    </row>
    <row r="600" spans="1:3">
      <c r="A600" s="400" t="s">
        <v>7949</v>
      </c>
      <c r="B600" s="400" t="str">
        <f t="shared" si="10"/>
        <v>dtsf:KwotaA</v>
      </c>
      <c r="C600" s="327" t="b">
        <f>IF(Mapping!B594="Parent",TRUE,B600=Mapping!D594)</f>
        <v>1</v>
      </c>
    </row>
    <row r="601" spans="1:3">
      <c r="A601" s="400" t="s">
        <v>7950</v>
      </c>
      <c r="B601" s="400" t="str">
        <f t="shared" si="10"/>
        <v>dtsf:KwotaB</v>
      </c>
      <c r="C601" s="327" t="b">
        <f>IF(Mapping!B595="Parent",TRUE,B601=Mapping!D595)</f>
        <v>1</v>
      </c>
    </row>
    <row r="602" spans="1:3">
      <c r="A602" s="400" t="s">
        <v>7951</v>
      </c>
      <c r="B602" s="400" t="str">
        <f t="shared" si="10"/>
        <v>dtsf:KwotaB1</v>
      </c>
      <c r="C602" s="327" t="b">
        <f>IF(Mapping!B596="Parent",TRUE,B602=Mapping!D596)</f>
        <v>1</v>
      </c>
    </row>
    <row r="603" spans="1:3">
      <c r="A603" s="400" t="s">
        <v>8143</v>
      </c>
      <c r="B603" s="400" t="str">
        <f t="shared" si="10"/>
        <v>jin:Pasywa_A</v>
      </c>
      <c r="C603" s="327" t="b">
        <f>IF(Mapping!B597="Parent",TRUE,B603=Mapping!D597)</f>
        <v>1</v>
      </c>
    </row>
    <row r="604" spans="1:3">
      <c r="A604" s="400" t="s">
        <v>7953</v>
      </c>
      <c r="B604" s="400" t="str">
        <f t="shared" si="10"/>
        <v>dtsf:KwotaA</v>
      </c>
      <c r="C604" s="327" t="b">
        <f>IF(Mapping!B598="Parent",TRUE,B604=Mapping!D598)</f>
        <v>1</v>
      </c>
    </row>
    <row r="605" spans="1:3">
      <c r="A605" s="400" t="s">
        <v>7954</v>
      </c>
      <c r="B605" s="400" t="str">
        <f t="shared" si="10"/>
        <v>dtsf:KwotaB</v>
      </c>
      <c r="C605" s="327" t="b">
        <f>IF(Mapping!B599="Parent",TRUE,B605=Mapping!D599)</f>
        <v>1</v>
      </c>
    </row>
    <row r="606" spans="1:3">
      <c r="A606" s="400" t="s">
        <v>7955</v>
      </c>
      <c r="B606" s="400" t="str">
        <f t="shared" si="10"/>
        <v>dtsf:KwotaB1</v>
      </c>
      <c r="C606" s="327" t="b">
        <f>IF(Mapping!B600="Parent",TRUE,B606=Mapping!D600)</f>
        <v>1</v>
      </c>
    </row>
    <row r="607" spans="1:3">
      <c r="A607" s="400" t="s">
        <v>8144</v>
      </c>
      <c r="B607" s="400" t="str">
        <f t="shared" si="10"/>
        <v>jin:Pasywa_A_I</v>
      </c>
      <c r="C607" s="327" t="b">
        <f>IF(Mapping!B601="Parent",TRUE,B607=Mapping!D601)</f>
        <v>1</v>
      </c>
    </row>
    <row r="608" spans="1:3">
      <c r="A608" s="400" t="s">
        <v>7957</v>
      </c>
      <c r="B608" s="400" t="str">
        <f t="shared" si="10"/>
        <v>dtsf:KwotaA</v>
      </c>
      <c r="C608" s="327" t="b">
        <f>IF(Mapping!B602="Parent",TRUE,B608=Mapping!D602)</f>
        <v>1</v>
      </c>
    </row>
    <row r="609" spans="1:3">
      <c r="A609" s="400" t="s">
        <v>7958</v>
      </c>
      <c r="B609" s="400" t="str">
        <f t="shared" si="10"/>
        <v>dtsf:KwotaB</v>
      </c>
      <c r="C609" s="327" t="b">
        <f>IF(Mapping!B603="Parent",TRUE,B609=Mapping!D603)</f>
        <v>1</v>
      </c>
    </row>
    <row r="610" spans="1:3">
      <c r="A610" s="400" t="s">
        <v>7959</v>
      </c>
      <c r="B610" s="400" t="str">
        <f t="shared" ref="B610:B673" si="11">MID(A610,FIND("&lt;",A610)+1,FIND("&gt;",A610)-FIND("&lt;",A610)-1)</f>
        <v>dtsf:KwotaB1</v>
      </c>
      <c r="C610" s="327" t="b">
        <f>IF(Mapping!B604="Parent",TRUE,B610=Mapping!D604)</f>
        <v>1</v>
      </c>
    </row>
    <row r="611" spans="1:3">
      <c r="A611" s="400" t="s">
        <v>8145</v>
      </c>
      <c r="B611" s="400" t="str">
        <f t="shared" si="11"/>
        <v>/jin:Pasywa_A_I</v>
      </c>
      <c r="C611" s="327" t="b">
        <f>IF(Mapping!B605="Parent",TRUE,B611=Mapping!D605)</f>
        <v>1</v>
      </c>
    </row>
    <row r="612" spans="1:3">
      <c r="A612" s="400" t="s">
        <v>8146</v>
      </c>
      <c r="B612" s="400" t="str">
        <f t="shared" si="11"/>
        <v>jin:Pasywa_A_II</v>
      </c>
      <c r="C612" s="327" t="b">
        <f>IF(Mapping!B606="Parent",TRUE,B612=Mapping!D606)</f>
        <v>1</v>
      </c>
    </row>
    <row r="613" spans="1:3">
      <c r="A613" s="400" t="s">
        <v>7957</v>
      </c>
      <c r="B613" s="400" t="str">
        <f t="shared" si="11"/>
        <v>dtsf:KwotaA</v>
      </c>
      <c r="C613" s="327" t="b">
        <f>IF(Mapping!B607="Parent",TRUE,B613=Mapping!D607)</f>
        <v>1</v>
      </c>
    </row>
    <row r="614" spans="1:3">
      <c r="A614" s="400" t="s">
        <v>7958</v>
      </c>
      <c r="B614" s="400" t="str">
        <f t="shared" si="11"/>
        <v>dtsf:KwotaB</v>
      </c>
      <c r="C614" s="327" t="b">
        <f>IF(Mapping!B608="Parent",TRUE,B614=Mapping!D608)</f>
        <v>1</v>
      </c>
    </row>
    <row r="615" spans="1:3">
      <c r="A615" s="400" t="s">
        <v>7959</v>
      </c>
      <c r="B615" s="400" t="str">
        <f t="shared" si="11"/>
        <v>dtsf:KwotaB1</v>
      </c>
      <c r="C615" s="327" t="b">
        <f>IF(Mapping!B609="Parent",TRUE,B615=Mapping!D609)</f>
        <v>1</v>
      </c>
    </row>
    <row r="616" spans="1:3">
      <c r="A616" s="400" t="s">
        <v>8147</v>
      </c>
      <c r="B616" s="400" t="str">
        <f t="shared" si="11"/>
        <v>jin:Pasywa_A_II_1</v>
      </c>
      <c r="C616" s="327" t="b">
        <f>IF(Mapping!B610="Parent",TRUE,B616=Mapping!D610)</f>
        <v>1</v>
      </c>
    </row>
    <row r="617" spans="1:3">
      <c r="A617" s="400" t="s">
        <v>7961</v>
      </c>
      <c r="B617" s="400" t="str">
        <f t="shared" si="11"/>
        <v>dtsf:KwotaA</v>
      </c>
      <c r="C617" s="327" t="b">
        <f>IF(Mapping!B611="Parent",TRUE,B617=Mapping!D611)</f>
        <v>1</v>
      </c>
    </row>
    <row r="618" spans="1:3">
      <c r="A618" s="400" t="s">
        <v>7962</v>
      </c>
      <c r="B618" s="400" t="str">
        <f t="shared" si="11"/>
        <v>dtsf:KwotaB</v>
      </c>
      <c r="C618" s="327" t="b">
        <f>IF(Mapping!B612="Parent",TRUE,B618=Mapping!D612)</f>
        <v>1</v>
      </c>
    </row>
    <row r="619" spans="1:3">
      <c r="A619" s="400" t="s">
        <v>7963</v>
      </c>
      <c r="B619" s="400" t="str">
        <f t="shared" si="11"/>
        <v>dtsf:KwotaB1</v>
      </c>
      <c r="C619" s="327" t="b">
        <f>IF(Mapping!B613="Parent",TRUE,B619=Mapping!D613)</f>
        <v>1</v>
      </c>
    </row>
    <row r="620" spans="1:3">
      <c r="A620" s="400" t="s">
        <v>8148</v>
      </c>
      <c r="B620" s="400" t="str">
        <f t="shared" si="11"/>
        <v>/jin:Pasywa_A_II_1</v>
      </c>
      <c r="C620" s="327" t="b">
        <f>IF(Mapping!B614="Parent",TRUE,B620=Mapping!D614)</f>
        <v>1</v>
      </c>
    </row>
    <row r="621" spans="1:3">
      <c r="A621" s="400" t="s">
        <v>8149</v>
      </c>
      <c r="B621" s="400" t="str">
        <f t="shared" si="11"/>
        <v>/jin:Pasywa_A_II</v>
      </c>
      <c r="C621" s="327" t="b">
        <f>IF(Mapping!B615="Parent",TRUE,B621=Mapping!D615)</f>
        <v>1</v>
      </c>
    </row>
    <row r="622" spans="1:3">
      <c r="A622" s="400" t="s">
        <v>8150</v>
      </c>
      <c r="B622" s="400" t="str">
        <f t="shared" si="11"/>
        <v>jin:Pasywa_A_III</v>
      </c>
      <c r="C622" s="327" t="b">
        <f>IF(Mapping!B616="Parent",TRUE,B622=Mapping!D616)</f>
        <v>1</v>
      </c>
    </row>
    <row r="623" spans="1:3">
      <c r="A623" s="400" t="s">
        <v>7957</v>
      </c>
      <c r="B623" s="400" t="str">
        <f t="shared" si="11"/>
        <v>dtsf:KwotaA</v>
      </c>
      <c r="C623" s="327" t="b">
        <f>IF(Mapping!B617="Parent",TRUE,B623=Mapping!D617)</f>
        <v>1</v>
      </c>
    </row>
    <row r="624" spans="1:3">
      <c r="A624" s="400" t="s">
        <v>7958</v>
      </c>
      <c r="B624" s="400" t="str">
        <f t="shared" si="11"/>
        <v>dtsf:KwotaB</v>
      </c>
      <c r="C624" s="327" t="b">
        <f>IF(Mapping!B618="Parent",TRUE,B624=Mapping!D618)</f>
        <v>1</v>
      </c>
    </row>
    <row r="625" spans="1:3">
      <c r="A625" s="400" t="s">
        <v>7959</v>
      </c>
      <c r="B625" s="400" t="str">
        <f t="shared" si="11"/>
        <v>dtsf:KwotaB1</v>
      </c>
      <c r="C625" s="327" t="b">
        <f>IF(Mapping!B619="Parent",TRUE,B625=Mapping!D619)</f>
        <v>1</v>
      </c>
    </row>
    <row r="626" spans="1:3">
      <c r="A626" s="400" t="s">
        <v>8151</v>
      </c>
      <c r="B626" s="400" t="str">
        <f t="shared" si="11"/>
        <v>jin:Pasywa_A_III_1</v>
      </c>
      <c r="C626" s="327" t="b">
        <f>IF(Mapping!B620="Parent",TRUE,B626=Mapping!D620)</f>
        <v>1</v>
      </c>
    </row>
    <row r="627" spans="1:3">
      <c r="A627" s="400" t="s">
        <v>7961</v>
      </c>
      <c r="B627" s="400" t="str">
        <f t="shared" si="11"/>
        <v>dtsf:KwotaA</v>
      </c>
      <c r="C627" s="327" t="b">
        <f>IF(Mapping!B621="Parent",TRUE,B627=Mapping!D621)</f>
        <v>1</v>
      </c>
    </row>
    <row r="628" spans="1:3">
      <c r="A628" s="400" t="s">
        <v>7962</v>
      </c>
      <c r="B628" s="400" t="str">
        <f t="shared" si="11"/>
        <v>dtsf:KwotaB</v>
      </c>
      <c r="C628" s="327" t="b">
        <f>IF(Mapping!B622="Parent",TRUE,B628=Mapping!D622)</f>
        <v>1</v>
      </c>
    </row>
    <row r="629" spans="1:3">
      <c r="A629" s="400" t="s">
        <v>7963</v>
      </c>
      <c r="B629" s="400" t="str">
        <f t="shared" si="11"/>
        <v>dtsf:KwotaB1</v>
      </c>
      <c r="C629" s="327" t="b">
        <f>IF(Mapping!B623="Parent",TRUE,B629=Mapping!D623)</f>
        <v>1</v>
      </c>
    </row>
    <row r="630" spans="1:3">
      <c r="A630" s="400" t="s">
        <v>8152</v>
      </c>
      <c r="B630" s="400" t="str">
        <f t="shared" si="11"/>
        <v>/jin:Pasywa_A_III_1</v>
      </c>
      <c r="C630" s="327" t="b">
        <f>IF(Mapping!B624="Parent",TRUE,B630=Mapping!D624)</f>
        <v>1</v>
      </c>
    </row>
    <row r="631" spans="1:3">
      <c r="A631" s="400" t="s">
        <v>8153</v>
      </c>
      <c r="B631" s="400" t="str">
        <f t="shared" si="11"/>
        <v>/jin:Pasywa_A_III</v>
      </c>
      <c r="C631" s="327" t="b">
        <f>IF(Mapping!B625="Parent",TRUE,B631=Mapping!D625)</f>
        <v>1</v>
      </c>
    </row>
    <row r="632" spans="1:3">
      <c r="A632" s="400" t="s">
        <v>8154</v>
      </c>
      <c r="B632" s="400" t="str">
        <f t="shared" si="11"/>
        <v>jin:Pasywa_A_IV</v>
      </c>
      <c r="C632" s="327" t="b">
        <f>IF(Mapping!B626="Parent",TRUE,B632=Mapping!D626)</f>
        <v>1</v>
      </c>
    </row>
    <row r="633" spans="1:3">
      <c r="A633" s="400" t="s">
        <v>7957</v>
      </c>
      <c r="B633" s="400" t="str">
        <f t="shared" si="11"/>
        <v>dtsf:KwotaA</v>
      </c>
      <c r="C633" s="327" t="b">
        <f>IF(Mapping!B627="Parent",TRUE,B633=Mapping!D627)</f>
        <v>1</v>
      </c>
    </row>
    <row r="634" spans="1:3">
      <c r="A634" s="400" t="s">
        <v>7958</v>
      </c>
      <c r="B634" s="400" t="str">
        <f t="shared" si="11"/>
        <v>dtsf:KwotaB</v>
      </c>
      <c r="C634" s="327" t="b">
        <f>IF(Mapping!B628="Parent",TRUE,B634=Mapping!D628)</f>
        <v>1</v>
      </c>
    </row>
    <row r="635" spans="1:3">
      <c r="A635" s="400" t="s">
        <v>7959</v>
      </c>
      <c r="B635" s="400" t="str">
        <f t="shared" si="11"/>
        <v>dtsf:KwotaB1</v>
      </c>
      <c r="C635" s="327" t="b">
        <f>IF(Mapping!B629="Parent",TRUE,B635=Mapping!D629)</f>
        <v>1</v>
      </c>
    </row>
    <row r="636" spans="1:3">
      <c r="A636" s="400" t="s">
        <v>8155</v>
      </c>
      <c r="B636" s="400" t="str">
        <f t="shared" si="11"/>
        <v>jin:Pasywa_A_IV_1</v>
      </c>
      <c r="C636" s="327" t="b">
        <f>IF(Mapping!B630="Parent",TRUE,B636=Mapping!D630)</f>
        <v>1</v>
      </c>
    </row>
    <row r="637" spans="1:3">
      <c r="A637" s="400" t="s">
        <v>7961</v>
      </c>
      <c r="B637" s="400" t="str">
        <f t="shared" si="11"/>
        <v>dtsf:KwotaA</v>
      </c>
      <c r="C637" s="327" t="b">
        <f>IF(Mapping!B631="Parent",TRUE,B637=Mapping!D631)</f>
        <v>1</v>
      </c>
    </row>
    <row r="638" spans="1:3">
      <c r="A638" s="400" t="s">
        <v>7962</v>
      </c>
      <c r="B638" s="400" t="str">
        <f t="shared" si="11"/>
        <v>dtsf:KwotaB</v>
      </c>
      <c r="C638" s="327" t="b">
        <f>IF(Mapping!B632="Parent",TRUE,B638=Mapping!D632)</f>
        <v>1</v>
      </c>
    </row>
    <row r="639" spans="1:3">
      <c r="A639" s="400" t="s">
        <v>7963</v>
      </c>
      <c r="B639" s="400" t="str">
        <f t="shared" si="11"/>
        <v>dtsf:KwotaB1</v>
      </c>
      <c r="C639" s="327" t="b">
        <f>IF(Mapping!B633="Parent",TRUE,B639=Mapping!D633)</f>
        <v>1</v>
      </c>
    </row>
    <row r="640" spans="1:3">
      <c r="A640" s="400" t="s">
        <v>8156</v>
      </c>
      <c r="B640" s="400" t="str">
        <f t="shared" si="11"/>
        <v>/jin:Pasywa_A_IV_1</v>
      </c>
      <c r="C640" s="327" t="b">
        <f>IF(Mapping!B634="Parent",TRUE,B640=Mapping!D634)</f>
        <v>1</v>
      </c>
    </row>
    <row r="641" spans="1:3">
      <c r="A641" s="400" t="s">
        <v>8157</v>
      </c>
      <c r="B641" s="400" t="str">
        <f t="shared" si="11"/>
        <v>jin:Pasywa_A_IV_2</v>
      </c>
      <c r="C641" s="327" t="b">
        <f>IF(Mapping!B635="Parent",TRUE,B641=Mapping!D635)</f>
        <v>1</v>
      </c>
    </row>
    <row r="642" spans="1:3">
      <c r="A642" s="400" t="s">
        <v>7961</v>
      </c>
      <c r="B642" s="400" t="str">
        <f t="shared" si="11"/>
        <v>dtsf:KwotaA</v>
      </c>
      <c r="C642" s="327" t="b">
        <f>IF(Mapping!B636="Parent",TRUE,B642=Mapping!D636)</f>
        <v>1</v>
      </c>
    </row>
    <row r="643" spans="1:3">
      <c r="A643" s="400" t="s">
        <v>7962</v>
      </c>
      <c r="B643" s="400" t="str">
        <f t="shared" si="11"/>
        <v>dtsf:KwotaB</v>
      </c>
      <c r="C643" s="327" t="b">
        <f>IF(Mapping!B637="Parent",TRUE,B643=Mapping!D637)</f>
        <v>1</v>
      </c>
    </row>
    <row r="644" spans="1:3">
      <c r="A644" s="400" t="s">
        <v>7963</v>
      </c>
      <c r="B644" s="400" t="str">
        <f t="shared" si="11"/>
        <v>dtsf:KwotaB1</v>
      </c>
      <c r="C644" s="327" t="b">
        <f>IF(Mapping!B638="Parent",TRUE,B644=Mapping!D638)</f>
        <v>1</v>
      </c>
    </row>
    <row r="645" spans="1:3">
      <c r="A645" s="400" t="s">
        <v>8158</v>
      </c>
      <c r="B645" s="400" t="str">
        <f t="shared" si="11"/>
        <v>/jin:Pasywa_A_IV_2</v>
      </c>
      <c r="C645" s="327" t="b">
        <f>IF(Mapping!B639="Parent",TRUE,B645=Mapping!D639)</f>
        <v>1</v>
      </c>
    </row>
    <row r="646" spans="1:3">
      <c r="A646" s="400" t="s">
        <v>8159</v>
      </c>
      <c r="B646" s="400" t="str">
        <f t="shared" si="11"/>
        <v>/jin:Pasywa_A_IV</v>
      </c>
      <c r="C646" s="327" t="b">
        <f>IF(Mapping!B640="Parent",TRUE,B646=Mapping!D640)</f>
        <v>1</v>
      </c>
    </row>
    <row r="647" spans="1:3">
      <c r="A647" s="400" t="s">
        <v>8160</v>
      </c>
      <c r="B647" s="400" t="str">
        <f t="shared" si="11"/>
        <v>jin:Pasywa_A_V</v>
      </c>
      <c r="C647" s="327" t="b">
        <f>IF(Mapping!B641="Parent",TRUE,B647=Mapping!D641)</f>
        <v>1</v>
      </c>
    </row>
    <row r="648" spans="1:3">
      <c r="A648" s="400" t="s">
        <v>7957</v>
      </c>
      <c r="B648" s="400" t="str">
        <f t="shared" si="11"/>
        <v>dtsf:KwotaA</v>
      </c>
      <c r="C648" s="327" t="b">
        <f>IF(Mapping!B642="Parent",TRUE,B648=Mapping!D642)</f>
        <v>1</v>
      </c>
    </row>
    <row r="649" spans="1:3">
      <c r="A649" s="400" t="s">
        <v>7958</v>
      </c>
      <c r="B649" s="400" t="str">
        <f t="shared" si="11"/>
        <v>dtsf:KwotaB</v>
      </c>
      <c r="C649" s="327" t="b">
        <f>IF(Mapping!B643="Parent",TRUE,B649=Mapping!D643)</f>
        <v>1</v>
      </c>
    </row>
    <row r="650" spans="1:3">
      <c r="A650" s="400" t="s">
        <v>7959</v>
      </c>
      <c r="B650" s="400" t="str">
        <f t="shared" si="11"/>
        <v>dtsf:KwotaB1</v>
      </c>
      <c r="C650" s="327" t="b">
        <f>IF(Mapping!B644="Parent",TRUE,B650=Mapping!D644)</f>
        <v>1</v>
      </c>
    </row>
    <row r="651" spans="1:3">
      <c r="A651" s="400" t="s">
        <v>8161</v>
      </c>
      <c r="B651" s="400" t="str">
        <f t="shared" si="11"/>
        <v>/jin:Pasywa_A_V</v>
      </c>
      <c r="C651" s="327" t="b">
        <f>IF(Mapping!B645="Parent",TRUE,B651=Mapping!D645)</f>
        <v>1</v>
      </c>
    </row>
    <row r="652" spans="1:3">
      <c r="A652" s="400" t="s">
        <v>8162</v>
      </c>
      <c r="B652" s="400" t="str">
        <f t="shared" si="11"/>
        <v>jin:Pasywa_A_VI</v>
      </c>
      <c r="C652" s="327" t="b">
        <f>IF(Mapping!B646="Parent",TRUE,B652=Mapping!D646)</f>
        <v>1</v>
      </c>
    </row>
    <row r="653" spans="1:3">
      <c r="A653" s="400" t="s">
        <v>7957</v>
      </c>
      <c r="B653" s="400" t="str">
        <f t="shared" si="11"/>
        <v>dtsf:KwotaA</v>
      </c>
      <c r="C653" s="327" t="b">
        <f>IF(Mapping!B647="Parent",TRUE,B653=Mapping!D647)</f>
        <v>1</v>
      </c>
    </row>
    <row r="654" spans="1:3">
      <c r="A654" s="400" t="s">
        <v>7958</v>
      </c>
      <c r="B654" s="400" t="str">
        <f t="shared" si="11"/>
        <v>dtsf:KwotaB</v>
      </c>
      <c r="C654" s="327" t="b">
        <f>IF(Mapping!B648="Parent",TRUE,B654=Mapping!D648)</f>
        <v>1</v>
      </c>
    </row>
    <row r="655" spans="1:3">
      <c r="A655" s="400" t="s">
        <v>7959</v>
      </c>
      <c r="B655" s="400" t="str">
        <f t="shared" si="11"/>
        <v>dtsf:KwotaB1</v>
      </c>
      <c r="C655" s="327" t="b">
        <f>IF(Mapping!B649="Parent",TRUE,B655=Mapping!D649)</f>
        <v>1</v>
      </c>
    </row>
    <row r="656" spans="1:3">
      <c r="A656" s="400" t="s">
        <v>8163</v>
      </c>
      <c r="B656" s="400" t="str">
        <f t="shared" si="11"/>
        <v>/jin:Pasywa_A_VI</v>
      </c>
      <c r="C656" s="327" t="b">
        <f>IF(Mapping!B650="Parent",TRUE,B656=Mapping!D650)</f>
        <v>1</v>
      </c>
    </row>
    <row r="657" spans="1:3">
      <c r="A657" s="400" t="s">
        <v>8164</v>
      </c>
      <c r="B657" s="400" t="str">
        <f t="shared" si="11"/>
        <v>jin:Pasywa_A_VII</v>
      </c>
      <c r="C657" s="327" t="b">
        <f>IF(Mapping!B651="Parent",TRUE,B657=Mapping!D651)</f>
        <v>1</v>
      </c>
    </row>
    <row r="658" spans="1:3">
      <c r="A658" s="400" t="s">
        <v>7957</v>
      </c>
      <c r="B658" s="400" t="str">
        <f t="shared" si="11"/>
        <v>dtsf:KwotaA</v>
      </c>
      <c r="C658" s="327" t="b">
        <f>IF(Mapping!B652="Parent",TRUE,B658=Mapping!D652)</f>
        <v>1</v>
      </c>
    </row>
    <row r="659" spans="1:3">
      <c r="A659" s="400" t="s">
        <v>7958</v>
      </c>
      <c r="B659" s="400" t="str">
        <f t="shared" si="11"/>
        <v>dtsf:KwotaB</v>
      </c>
      <c r="C659" s="327" t="b">
        <f>IF(Mapping!B653="Parent",TRUE,B659=Mapping!D653)</f>
        <v>1</v>
      </c>
    </row>
    <row r="660" spans="1:3">
      <c r="A660" s="400" t="s">
        <v>7959</v>
      </c>
      <c r="B660" s="400" t="str">
        <f t="shared" si="11"/>
        <v>dtsf:KwotaB1</v>
      </c>
      <c r="C660" s="327" t="b">
        <f>IF(Mapping!B654="Parent",TRUE,B660=Mapping!D654)</f>
        <v>1</v>
      </c>
    </row>
    <row r="661" spans="1:3">
      <c r="A661" s="400" t="s">
        <v>8165</v>
      </c>
      <c r="B661" s="400" t="str">
        <f t="shared" si="11"/>
        <v>/jin:Pasywa_A_VII</v>
      </c>
      <c r="C661" s="327" t="b">
        <f>IF(Mapping!B655="Parent",TRUE,B661=Mapping!D655)</f>
        <v>1</v>
      </c>
    </row>
    <row r="662" spans="1:3">
      <c r="A662" s="400" t="s">
        <v>8166</v>
      </c>
      <c r="B662" s="400" t="str">
        <f t="shared" si="11"/>
        <v>/jin:Pasywa_A</v>
      </c>
      <c r="C662" s="327" t="b">
        <f>IF(Mapping!B656="Parent",TRUE,B662=Mapping!D656)</f>
        <v>1</v>
      </c>
    </row>
    <row r="663" spans="1:3">
      <c r="A663" s="400" t="s">
        <v>8167</v>
      </c>
      <c r="B663" s="400" t="str">
        <f t="shared" si="11"/>
        <v>jin:Pasywa_B</v>
      </c>
      <c r="C663" s="327" t="b">
        <f>IF(Mapping!B657="Parent",TRUE,B663=Mapping!D657)</f>
        <v>1</v>
      </c>
    </row>
    <row r="664" spans="1:3">
      <c r="A664" s="400" t="s">
        <v>7953</v>
      </c>
      <c r="B664" s="400" t="str">
        <f t="shared" si="11"/>
        <v>dtsf:KwotaA</v>
      </c>
      <c r="C664" s="327" t="b">
        <f>IF(Mapping!B658="Parent",TRUE,B664=Mapping!D658)</f>
        <v>1</v>
      </c>
    </row>
    <row r="665" spans="1:3">
      <c r="A665" s="400" t="s">
        <v>7954</v>
      </c>
      <c r="B665" s="400" t="str">
        <f t="shared" si="11"/>
        <v>dtsf:KwotaB</v>
      </c>
      <c r="C665" s="327" t="b">
        <f>IF(Mapping!B659="Parent",TRUE,B665=Mapping!D659)</f>
        <v>1</v>
      </c>
    </row>
    <row r="666" spans="1:3">
      <c r="A666" s="400" t="s">
        <v>7955</v>
      </c>
      <c r="B666" s="400" t="str">
        <f t="shared" si="11"/>
        <v>dtsf:KwotaB1</v>
      </c>
      <c r="C666" s="327" t="b">
        <f>IF(Mapping!B660="Parent",TRUE,B666=Mapping!D660)</f>
        <v>1</v>
      </c>
    </row>
    <row r="667" spans="1:3">
      <c r="A667" s="400" t="s">
        <v>8168</v>
      </c>
      <c r="B667" s="400" t="str">
        <f t="shared" si="11"/>
        <v>jin:Pasywa_B_I</v>
      </c>
      <c r="C667" s="327" t="b">
        <f>IF(Mapping!B661="Parent",TRUE,B667=Mapping!D661)</f>
        <v>1</v>
      </c>
    </row>
    <row r="668" spans="1:3">
      <c r="A668" s="400" t="s">
        <v>7957</v>
      </c>
      <c r="B668" s="400" t="str">
        <f t="shared" si="11"/>
        <v>dtsf:KwotaA</v>
      </c>
      <c r="C668" s="327" t="b">
        <f>IF(Mapping!B662="Parent",TRUE,B668=Mapping!D662)</f>
        <v>1</v>
      </c>
    </row>
    <row r="669" spans="1:3">
      <c r="A669" s="400" t="s">
        <v>7958</v>
      </c>
      <c r="B669" s="400" t="str">
        <f t="shared" si="11"/>
        <v>dtsf:KwotaB</v>
      </c>
      <c r="C669" s="327" t="b">
        <f>IF(Mapping!B663="Parent",TRUE,B669=Mapping!D663)</f>
        <v>1</v>
      </c>
    </row>
    <row r="670" spans="1:3">
      <c r="A670" s="400" t="s">
        <v>7959</v>
      </c>
      <c r="B670" s="400" t="str">
        <f t="shared" si="11"/>
        <v>dtsf:KwotaB1</v>
      </c>
      <c r="C670" s="327" t="b">
        <f>IF(Mapping!B664="Parent",TRUE,B670=Mapping!D664)</f>
        <v>1</v>
      </c>
    </row>
    <row r="671" spans="1:3">
      <c r="A671" s="400" t="s">
        <v>8169</v>
      </c>
      <c r="B671" s="400" t="str">
        <f t="shared" si="11"/>
        <v>jin:Pasywa_B_I_1</v>
      </c>
      <c r="C671" s="327" t="b">
        <f>IF(Mapping!B665="Parent",TRUE,B671=Mapping!D665)</f>
        <v>1</v>
      </c>
    </row>
    <row r="672" spans="1:3">
      <c r="A672" s="400" t="s">
        <v>7961</v>
      </c>
      <c r="B672" s="400" t="str">
        <f t="shared" si="11"/>
        <v>dtsf:KwotaA</v>
      </c>
      <c r="C672" s="327" t="b">
        <f>IF(Mapping!B666="Parent",TRUE,B672=Mapping!D666)</f>
        <v>1</v>
      </c>
    </row>
    <row r="673" spans="1:3">
      <c r="A673" s="400" t="s">
        <v>7962</v>
      </c>
      <c r="B673" s="400" t="str">
        <f t="shared" si="11"/>
        <v>dtsf:KwotaB</v>
      </c>
      <c r="C673" s="327" t="b">
        <f>IF(Mapping!B667="Parent",TRUE,B673=Mapping!D667)</f>
        <v>1</v>
      </c>
    </row>
    <row r="674" spans="1:3">
      <c r="A674" s="400" t="s">
        <v>7963</v>
      </c>
      <c r="B674" s="400" t="str">
        <f t="shared" ref="B674:B737" si="12">MID(A674,FIND("&lt;",A674)+1,FIND("&gt;",A674)-FIND("&lt;",A674)-1)</f>
        <v>dtsf:KwotaB1</v>
      </c>
      <c r="C674" s="327" t="b">
        <f>IF(Mapping!B668="Parent",TRUE,B674=Mapping!D668)</f>
        <v>1</v>
      </c>
    </row>
    <row r="675" spans="1:3">
      <c r="A675" s="400" t="s">
        <v>8170</v>
      </c>
      <c r="B675" s="400" t="str">
        <f t="shared" si="12"/>
        <v>/jin:Pasywa_B_I_1</v>
      </c>
      <c r="C675" s="327" t="b">
        <f>IF(Mapping!B669="Parent",TRUE,B675=Mapping!D669)</f>
        <v>1</v>
      </c>
    </row>
    <row r="676" spans="1:3">
      <c r="A676" s="400" t="s">
        <v>8171</v>
      </c>
      <c r="B676" s="400" t="str">
        <f t="shared" si="12"/>
        <v>jin:Pasywa_B_I_2</v>
      </c>
      <c r="C676" s="327" t="b">
        <f>IF(Mapping!B670="Parent",TRUE,B676=Mapping!D670)</f>
        <v>1</v>
      </c>
    </row>
    <row r="677" spans="1:3">
      <c r="A677" s="400" t="s">
        <v>7961</v>
      </c>
      <c r="B677" s="400" t="str">
        <f t="shared" si="12"/>
        <v>dtsf:KwotaA</v>
      </c>
      <c r="C677" s="327" t="b">
        <f>IF(Mapping!B671="Parent",TRUE,B677=Mapping!D671)</f>
        <v>1</v>
      </c>
    </row>
    <row r="678" spans="1:3">
      <c r="A678" s="400" t="s">
        <v>7962</v>
      </c>
      <c r="B678" s="400" t="str">
        <f t="shared" si="12"/>
        <v>dtsf:KwotaB</v>
      </c>
      <c r="C678" s="327" t="b">
        <f>IF(Mapping!B672="Parent",TRUE,B678=Mapping!D672)</f>
        <v>1</v>
      </c>
    </row>
    <row r="679" spans="1:3">
      <c r="A679" s="400" t="s">
        <v>7963</v>
      </c>
      <c r="B679" s="400" t="str">
        <f t="shared" si="12"/>
        <v>dtsf:KwotaB1</v>
      </c>
      <c r="C679" s="327" t="b">
        <f>IF(Mapping!B673="Parent",TRUE,B679=Mapping!D673)</f>
        <v>1</v>
      </c>
    </row>
    <row r="680" spans="1:3">
      <c r="A680" s="400" t="s">
        <v>8172</v>
      </c>
      <c r="B680" s="400" t="str">
        <f t="shared" si="12"/>
        <v>jin:Pasywa_B_I_2_1</v>
      </c>
      <c r="C680" s="327" t="b">
        <f>IF(Mapping!B674="Parent",TRUE,B680=Mapping!D674)</f>
        <v>1</v>
      </c>
    </row>
    <row r="681" spans="1:3">
      <c r="A681" s="400" t="s">
        <v>7975</v>
      </c>
      <c r="B681" s="400" t="str">
        <f t="shared" si="12"/>
        <v>dtsf:KwotaA</v>
      </c>
      <c r="C681" s="327" t="b">
        <f>IF(Mapping!B675="Parent",TRUE,B681=Mapping!D675)</f>
        <v>1</v>
      </c>
    </row>
    <row r="682" spans="1:3">
      <c r="A682" s="400" t="s">
        <v>7976</v>
      </c>
      <c r="B682" s="400" t="str">
        <f t="shared" si="12"/>
        <v>dtsf:KwotaB</v>
      </c>
      <c r="C682" s="327" t="b">
        <f>IF(Mapping!B676="Parent",TRUE,B682=Mapping!D676)</f>
        <v>1</v>
      </c>
    </row>
    <row r="683" spans="1:3">
      <c r="A683" s="400" t="s">
        <v>7977</v>
      </c>
      <c r="B683" s="400" t="str">
        <f t="shared" si="12"/>
        <v>dtsf:KwotaB1</v>
      </c>
      <c r="C683" s="327" t="b">
        <f>IF(Mapping!B677="Parent",TRUE,B683=Mapping!D677)</f>
        <v>1</v>
      </c>
    </row>
    <row r="684" spans="1:3">
      <c r="A684" s="400" t="s">
        <v>8173</v>
      </c>
      <c r="B684" s="400" t="str">
        <f t="shared" si="12"/>
        <v>/jin:Pasywa_B_I_2_1</v>
      </c>
      <c r="C684" s="327" t="b">
        <f>IF(Mapping!B678="Parent",TRUE,B684=Mapping!D678)</f>
        <v>1</v>
      </c>
    </row>
    <row r="685" spans="1:3">
      <c r="A685" s="400" t="s">
        <v>8174</v>
      </c>
      <c r="B685" s="400" t="str">
        <f t="shared" si="12"/>
        <v>jin:Pasywa_B_I_2_2</v>
      </c>
      <c r="C685" s="327" t="b">
        <f>IF(Mapping!B679="Parent",TRUE,B685=Mapping!D679)</f>
        <v>1</v>
      </c>
    </row>
    <row r="686" spans="1:3">
      <c r="A686" s="400" t="s">
        <v>7975</v>
      </c>
      <c r="B686" s="400" t="str">
        <f t="shared" si="12"/>
        <v>dtsf:KwotaA</v>
      </c>
      <c r="C686" s="327" t="b">
        <f>IF(Mapping!B680="Parent",TRUE,B686=Mapping!D680)</f>
        <v>1</v>
      </c>
    </row>
    <row r="687" spans="1:3">
      <c r="A687" s="400" t="s">
        <v>7976</v>
      </c>
      <c r="B687" s="400" t="str">
        <f t="shared" si="12"/>
        <v>dtsf:KwotaB</v>
      </c>
      <c r="C687" s="327" t="b">
        <f>IF(Mapping!B681="Parent",TRUE,B687=Mapping!D681)</f>
        <v>1</v>
      </c>
    </row>
    <row r="688" spans="1:3">
      <c r="A688" s="400" t="s">
        <v>7977</v>
      </c>
      <c r="B688" s="400" t="str">
        <f t="shared" si="12"/>
        <v>dtsf:KwotaB1</v>
      </c>
      <c r="C688" s="327" t="b">
        <f>IF(Mapping!B682="Parent",TRUE,B688=Mapping!D682)</f>
        <v>1</v>
      </c>
    </row>
    <row r="689" spans="1:3">
      <c r="A689" s="400" t="s">
        <v>8175</v>
      </c>
      <c r="B689" s="400" t="str">
        <f t="shared" si="12"/>
        <v>/jin:Pasywa_B_I_2_2</v>
      </c>
      <c r="C689" s="327" t="b">
        <f>IF(Mapping!B683="Parent",TRUE,B689=Mapping!D683)</f>
        <v>1</v>
      </c>
    </row>
    <row r="690" spans="1:3">
      <c r="A690" s="400" t="s">
        <v>8176</v>
      </c>
      <c r="B690" s="400" t="str">
        <f t="shared" si="12"/>
        <v>/jin:Pasywa_B_I_2</v>
      </c>
      <c r="C690" s="327" t="b">
        <f>IF(Mapping!B684="Parent",TRUE,B690=Mapping!D684)</f>
        <v>1</v>
      </c>
    </row>
    <row r="691" spans="1:3">
      <c r="A691" s="400" t="s">
        <v>8177</v>
      </c>
      <c r="B691" s="400" t="str">
        <f t="shared" si="12"/>
        <v>jin:Pasywa_B_I_3</v>
      </c>
      <c r="C691" s="327" t="b">
        <f>IF(Mapping!B685="Parent",TRUE,B691=Mapping!D685)</f>
        <v>1</v>
      </c>
    </row>
    <row r="692" spans="1:3">
      <c r="A692" s="400" t="s">
        <v>7961</v>
      </c>
      <c r="B692" s="400" t="str">
        <f t="shared" si="12"/>
        <v>dtsf:KwotaA</v>
      </c>
      <c r="C692" s="327" t="b">
        <f>IF(Mapping!B686="Parent",TRUE,B692=Mapping!D686)</f>
        <v>1</v>
      </c>
    </row>
    <row r="693" spans="1:3">
      <c r="A693" s="400" t="s">
        <v>7962</v>
      </c>
      <c r="B693" s="400" t="str">
        <f t="shared" si="12"/>
        <v>dtsf:KwotaB</v>
      </c>
      <c r="C693" s="327" t="b">
        <f>IF(Mapping!B687="Parent",TRUE,B693=Mapping!D687)</f>
        <v>1</v>
      </c>
    </row>
    <row r="694" spans="1:3">
      <c r="A694" s="400" t="s">
        <v>7963</v>
      </c>
      <c r="B694" s="400" t="str">
        <f t="shared" si="12"/>
        <v>dtsf:KwotaB1</v>
      </c>
      <c r="C694" s="327" t="b">
        <f>IF(Mapping!B688="Parent",TRUE,B694=Mapping!D688)</f>
        <v>1</v>
      </c>
    </row>
    <row r="695" spans="1:3">
      <c r="A695" s="400" t="s">
        <v>8178</v>
      </c>
      <c r="B695" s="400" t="str">
        <f t="shared" si="12"/>
        <v>jin:Pasywa_B_I_3_1</v>
      </c>
      <c r="C695" s="327" t="b">
        <f>IF(Mapping!B689="Parent",TRUE,B695=Mapping!D689)</f>
        <v>1</v>
      </c>
    </row>
    <row r="696" spans="1:3">
      <c r="A696" s="400" t="s">
        <v>7975</v>
      </c>
      <c r="B696" s="400" t="str">
        <f t="shared" si="12"/>
        <v>dtsf:KwotaA</v>
      </c>
      <c r="C696" s="327" t="b">
        <f>IF(Mapping!B690="Parent",TRUE,B696=Mapping!D690)</f>
        <v>1</v>
      </c>
    </row>
    <row r="697" spans="1:3">
      <c r="A697" s="400" t="s">
        <v>7976</v>
      </c>
      <c r="B697" s="400" t="str">
        <f t="shared" si="12"/>
        <v>dtsf:KwotaB</v>
      </c>
      <c r="C697" s="327" t="b">
        <f>IF(Mapping!B691="Parent",TRUE,B697=Mapping!D691)</f>
        <v>1</v>
      </c>
    </row>
    <row r="698" spans="1:3">
      <c r="A698" s="400" t="s">
        <v>7977</v>
      </c>
      <c r="B698" s="400" t="str">
        <f t="shared" si="12"/>
        <v>dtsf:KwotaB1</v>
      </c>
      <c r="C698" s="327" t="b">
        <f>IF(Mapping!B692="Parent",TRUE,B698=Mapping!D692)</f>
        <v>1</v>
      </c>
    </row>
    <row r="699" spans="1:3">
      <c r="A699" s="400" t="s">
        <v>8179</v>
      </c>
      <c r="B699" s="400" t="str">
        <f t="shared" si="12"/>
        <v>/jin:Pasywa_B_I_3_1</v>
      </c>
      <c r="C699" s="327" t="b">
        <f>IF(Mapping!B693="Parent",TRUE,B699=Mapping!D693)</f>
        <v>1</v>
      </c>
    </row>
    <row r="700" spans="1:3">
      <c r="A700" s="400" t="s">
        <v>8180</v>
      </c>
      <c r="B700" s="400" t="str">
        <f t="shared" si="12"/>
        <v>jin:Pasywa_B_I_3_2</v>
      </c>
      <c r="C700" s="327" t="b">
        <f>IF(Mapping!B694="Parent",TRUE,B700=Mapping!D694)</f>
        <v>1</v>
      </c>
    </row>
    <row r="701" spans="1:3">
      <c r="A701" s="400" t="s">
        <v>7975</v>
      </c>
      <c r="B701" s="400" t="str">
        <f t="shared" si="12"/>
        <v>dtsf:KwotaA</v>
      </c>
      <c r="C701" s="327" t="b">
        <f>IF(Mapping!B695="Parent",TRUE,B701=Mapping!D695)</f>
        <v>1</v>
      </c>
    </row>
    <row r="702" spans="1:3">
      <c r="A702" s="400" t="s">
        <v>7976</v>
      </c>
      <c r="B702" s="400" t="str">
        <f t="shared" si="12"/>
        <v>dtsf:KwotaB</v>
      </c>
      <c r="C702" s="327" t="b">
        <f>IF(Mapping!B696="Parent",TRUE,B702=Mapping!D696)</f>
        <v>1</v>
      </c>
    </row>
    <row r="703" spans="1:3">
      <c r="A703" s="400" t="s">
        <v>7977</v>
      </c>
      <c r="B703" s="400" t="str">
        <f t="shared" si="12"/>
        <v>dtsf:KwotaB1</v>
      </c>
      <c r="C703" s="327" t="b">
        <f>IF(Mapping!B697="Parent",TRUE,B703=Mapping!D697)</f>
        <v>1</v>
      </c>
    </row>
    <row r="704" spans="1:3">
      <c r="A704" s="400" t="s">
        <v>8181</v>
      </c>
      <c r="B704" s="400" t="str">
        <f t="shared" si="12"/>
        <v>/jin:Pasywa_B_I_3_2</v>
      </c>
      <c r="C704" s="327" t="b">
        <f>IF(Mapping!B698="Parent",TRUE,B704=Mapping!D698)</f>
        <v>1</v>
      </c>
    </row>
    <row r="705" spans="1:3">
      <c r="A705" s="400" t="s">
        <v>8182</v>
      </c>
      <c r="B705" s="400" t="str">
        <f t="shared" si="12"/>
        <v>/jin:Pasywa_B_I_3</v>
      </c>
      <c r="C705" s="327" t="b">
        <f>IF(Mapping!B699="Parent",TRUE,B705=Mapping!D699)</f>
        <v>1</v>
      </c>
    </row>
    <row r="706" spans="1:3">
      <c r="A706" s="400" t="s">
        <v>8183</v>
      </c>
      <c r="B706" s="400" t="str">
        <f t="shared" si="12"/>
        <v>/jin:Pasywa_B_I</v>
      </c>
      <c r="C706" s="327" t="b">
        <f>IF(Mapping!B700="Parent",TRUE,B706=Mapping!D700)</f>
        <v>1</v>
      </c>
    </row>
    <row r="707" spans="1:3">
      <c r="A707" s="400" t="s">
        <v>8184</v>
      </c>
      <c r="B707" s="400" t="str">
        <f t="shared" si="12"/>
        <v>jin:Pasywa_B_II</v>
      </c>
      <c r="C707" s="327" t="b">
        <f>IF(Mapping!B701="Parent",TRUE,B707=Mapping!D701)</f>
        <v>1</v>
      </c>
    </row>
    <row r="708" spans="1:3">
      <c r="A708" s="400" t="s">
        <v>7957</v>
      </c>
      <c r="B708" s="400" t="str">
        <f t="shared" si="12"/>
        <v>dtsf:KwotaA</v>
      </c>
      <c r="C708" s="327" t="b">
        <f>IF(Mapping!B702="Parent",TRUE,B708=Mapping!D702)</f>
        <v>1</v>
      </c>
    </row>
    <row r="709" spans="1:3">
      <c r="A709" s="400" t="s">
        <v>7958</v>
      </c>
      <c r="B709" s="400" t="str">
        <f t="shared" si="12"/>
        <v>dtsf:KwotaB</v>
      </c>
      <c r="C709" s="327" t="b">
        <f>IF(Mapping!B703="Parent",TRUE,B709=Mapping!D703)</f>
        <v>1</v>
      </c>
    </row>
    <row r="710" spans="1:3">
      <c r="A710" s="400" t="s">
        <v>7959</v>
      </c>
      <c r="B710" s="400" t="str">
        <f t="shared" si="12"/>
        <v>dtsf:KwotaB1</v>
      </c>
      <c r="C710" s="327" t="b">
        <f>IF(Mapping!B704="Parent",TRUE,B710=Mapping!D704)</f>
        <v>1</v>
      </c>
    </row>
    <row r="711" spans="1:3">
      <c r="A711" s="400" t="s">
        <v>8185</v>
      </c>
      <c r="B711" s="400" t="str">
        <f t="shared" si="12"/>
        <v>jin:Pasywa_B_II_1</v>
      </c>
      <c r="C711" s="327" t="b">
        <f>IF(Mapping!B705="Parent",TRUE,B711=Mapping!D705)</f>
        <v>1</v>
      </c>
    </row>
    <row r="712" spans="1:3">
      <c r="A712" s="400" t="s">
        <v>7961</v>
      </c>
      <c r="B712" s="400" t="str">
        <f t="shared" si="12"/>
        <v>dtsf:KwotaA</v>
      </c>
      <c r="C712" s="327" t="b">
        <f>IF(Mapping!B706="Parent",TRUE,B712=Mapping!D706)</f>
        <v>1</v>
      </c>
    </row>
    <row r="713" spans="1:3">
      <c r="A713" s="400" t="s">
        <v>7962</v>
      </c>
      <c r="B713" s="400" t="str">
        <f t="shared" si="12"/>
        <v>dtsf:KwotaB</v>
      </c>
      <c r="C713" s="327" t="b">
        <f>IF(Mapping!B707="Parent",TRUE,B713=Mapping!D707)</f>
        <v>1</v>
      </c>
    </row>
    <row r="714" spans="1:3">
      <c r="A714" s="400" t="s">
        <v>7963</v>
      </c>
      <c r="B714" s="400" t="str">
        <f t="shared" si="12"/>
        <v>dtsf:KwotaB1</v>
      </c>
      <c r="C714" s="327" t="b">
        <f>IF(Mapping!B708="Parent",TRUE,B714=Mapping!D708)</f>
        <v>1</v>
      </c>
    </row>
    <row r="715" spans="1:3">
      <c r="A715" s="400" t="s">
        <v>8186</v>
      </c>
      <c r="B715" s="400" t="str">
        <f t="shared" si="12"/>
        <v>/jin:Pasywa_B_II_1</v>
      </c>
      <c r="C715" s="327" t="b">
        <f>IF(Mapping!B709="Parent",TRUE,B715=Mapping!D709)</f>
        <v>1</v>
      </c>
    </row>
    <row r="716" spans="1:3">
      <c r="A716" s="400" t="s">
        <v>8187</v>
      </c>
      <c r="B716" s="400" t="str">
        <f t="shared" si="12"/>
        <v>jin:Pasywa_B_II_2</v>
      </c>
      <c r="C716" s="327" t="b">
        <f>IF(Mapping!B710="Parent",TRUE,B716=Mapping!D710)</f>
        <v>1</v>
      </c>
    </row>
    <row r="717" spans="1:3">
      <c r="A717" s="400" t="s">
        <v>7961</v>
      </c>
      <c r="B717" s="400" t="str">
        <f t="shared" si="12"/>
        <v>dtsf:KwotaA</v>
      </c>
      <c r="C717" s="327" t="b">
        <f>IF(Mapping!B711="Parent",TRUE,B717=Mapping!D711)</f>
        <v>1</v>
      </c>
    </row>
    <row r="718" spans="1:3">
      <c r="A718" s="400" t="s">
        <v>7962</v>
      </c>
      <c r="B718" s="400" t="str">
        <f t="shared" si="12"/>
        <v>dtsf:KwotaB</v>
      </c>
      <c r="C718" s="327" t="b">
        <f>IF(Mapping!B712="Parent",TRUE,B718=Mapping!D712)</f>
        <v>1</v>
      </c>
    </row>
    <row r="719" spans="1:3">
      <c r="A719" s="400" t="s">
        <v>7963</v>
      </c>
      <c r="B719" s="400" t="str">
        <f t="shared" si="12"/>
        <v>dtsf:KwotaB1</v>
      </c>
      <c r="C719" s="327" t="b">
        <f>IF(Mapping!B713="Parent",TRUE,B719=Mapping!D713)</f>
        <v>1</v>
      </c>
    </row>
    <row r="720" spans="1:3">
      <c r="A720" s="400" t="s">
        <v>8188</v>
      </c>
      <c r="B720" s="400" t="str">
        <f t="shared" si="12"/>
        <v>/jin:Pasywa_B_II_2</v>
      </c>
      <c r="C720" s="327" t="b">
        <f>IF(Mapping!B714="Parent",TRUE,B720=Mapping!D714)</f>
        <v>1</v>
      </c>
    </row>
    <row r="721" spans="1:3">
      <c r="A721" s="400" t="s">
        <v>8189</v>
      </c>
      <c r="B721" s="400" t="str">
        <f t="shared" si="12"/>
        <v>jin:Pasywa_B_II_3</v>
      </c>
      <c r="C721" s="327" t="b">
        <f>IF(Mapping!B715="Parent",TRUE,B721=Mapping!D715)</f>
        <v>1</v>
      </c>
    </row>
    <row r="722" spans="1:3">
      <c r="A722" s="400" t="s">
        <v>7961</v>
      </c>
      <c r="B722" s="400" t="str">
        <f t="shared" si="12"/>
        <v>dtsf:KwotaA</v>
      </c>
      <c r="C722" s="327" t="b">
        <f>IF(Mapping!B716="Parent",TRUE,B722=Mapping!D716)</f>
        <v>1</v>
      </c>
    </row>
    <row r="723" spans="1:3">
      <c r="A723" s="400" t="s">
        <v>7962</v>
      </c>
      <c r="B723" s="400" t="str">
        <f t="shared" si="12"/>
        <v>dtsf:KwotaB</v>
      </c>
      <c r="C723" s="327" t="b">
        <f>IF(Mapping!B717="Parent",TRUE,B723=Mapping!D717)</f>
        <v>1</v>
      </c>
    </row>
    <row r="724" spans="1:3">
      <c r="A724" s="400" t="s">
        <v>7963</v>
      </c>
      <c r="B724" s="400" t="str">
        <f t="shared" si="12"/>
        <v>dtsf:KwotaB1</v>
      </c>
      <c r="C724" s="327" t="b">
        <f>IF(Mapping!B718="Parent",TRUE,B724=Mapping!D718)</f>
        <v>1</v>
      </c>
    </row>
    <row r="725" spans="1:3">
      <c r="A725" s="400" t="s">
        <v>8190</v>
      </c>
      <c r="B725" s="400" t="str">
        <f t="shared" si="12"/>
        <v>jin:Pasywa_B_II_3_A</v>
      </c>
      <c r="C725" s="327" t="b">
        <f>IF(Mapping!B719="Parent",TRUE,B725=Mapping!D719)</f>
        <v>1</v>
      </c>
    </row>
    <row r="726" spans="1:3">
      <c r="A726" s="400" t="s">
        <v>7975</v>
      </c>
      <c r="B726" s="400" t="str">
        <f t="shared" si="12"/>
        <v>dtsf:KwotaA</v>
      </c>
      <c r="C726" s="327" t="b">
        <f>IF(Mapping!B720="Parent",TRUE,B726=Mapping!D720)</f>
        <v>1</v>
      </c>
    </row>
    <row r="727" spans="1:3">
      <c r="A727" s="400" t="s">
        <v>7976</v>
      </c>
      <c r="B727" s="400" t="str">
        <f t="shared" si="12"/>
        <v>dtsf:KwotaB</v>
      </c>
      <c r="C727" s="327" t="b">
        <f>IF(Mapping!B721="Parent",TRUE,B727=Mapping!D721)</f>
        <v>1</v>
      </c>
    </row>
    <row r="728" spans="1:3">
      <c r="A728" s="400" t="s">
        <v>7977</v>
      </c>
      <c r="B728" s="400" t="str">
        <f t="shared" si="12"/>
        <v>dtsf:KwotaB1</v>
      </c>
      <c r="C728" s="327" t="b">
        <f>IF(Mapping!B722="Parent",TRUE,B728=Mapping!D722)</f>
        <v>1</v>
      </c>
    </row>
    <row r="729" spans="1:3">
      <c r="A729" s="400" t="s">
        <v>8191</v>
      </c>
      <c r="B729" s="400" t="str">
        <f t="shared" si="12"/>
        <v>/jin:Pasywa_B_II_3_A</v>
      </c>
      <c r="C729" s="327" t="b">
        <f>IF(Mapping!B723="Parent",TRUE,B729=Mapping!D723)</f>
        <v>1</v>
      </c>
    </row>
    <row r="730" spans="1:3">
      <c r="A730" s="400" t="s">
        <v>8192</v>
      </c>
      <c r="B730" s="400" t="str">
        <f t="shared" si="12"/>
        <v>jin:Pasywa_B_II_3_B</v>
      </c>
      <c r="C730" s="327" t="b">
        <f>IF(Mapping!B724="Parent",TRUE,B730=Mapping!D724)</f>
        <v>1</v>
      </c>
    </row>
    <row r="731" spans="1:3">
      <c r="A731" s="400" t="s">
        <v>7975</v>
      </c>
      <c r="B731" s="400" t="str">
        <f t="shared" si="12"/>
        <v>dtsf:KwotaA</v>
      </c>
      <c r="C731" s="327" t="b">
        <f>IF(Mapping!B725="Parent",TRUE,B731=Mapping!D725)</f>
        <v>1</v>
      </c>
    </row>
    <row r="732" spans="1:3">
      <c r="A732" s="400" t="s">
        <v>7976</v>
      </c>
      <c r="B732" s="400" t="str">
        <f t="shared" si="12"/>
        <v>dtsf:KwotaB</v>
      </c>
      <c r="C732" s="327" t="b">
        <f>IF(Mapping!B726="Parent",TRUE,B732=Mapping!D726)</f>
        <v>1</v>
      </c>
    </row>
    <row r="733" spans="1:3">
      <c r="A733" s="400" t="s">
        <v>7977</v>
      </c>
      <c r="B733" s="400" t="str">
        <f t="shared" si="12"/>
        <v>dtsf:KwotaB1</v>
      </c>
      <c r="C733" s="327" t="b">
        <f>IF(Mapping!B727="Parent",TRUE,B733=Mapping!D727)</f>
        <v>1</v>
      </c>
    </row>
    <row r="734" spans="1:3">
      <c r="A734" s="400" t="s">
        <v>8193</v>
      </c>
      <c r="B734" s="400" t="str">
        <f t="shared" si="12"/>
        <v>/jin:Pasywa_B_II_3_B</v>
      </c>
      <c r="C734" s="327" t="b">
        <f>IF(Mapping!B728="Parent",TRUE,B734=Mapping!D728)</f>
        <v>1</v>
      </c>
    </row>
    <row r="735" spans="1:3">
      <c r="A735" s="400" t="s">
        <v>8194</v>
      </c>
      <c r="B735" s="400" t="str">
        <f t="shared" si="12"/>
        <v>jin:Pasywa_B_II_3_C</v>
      </c>
      <c r="C735" s="327" t="b">
        <f>IF(Mapping!B729="Parent",TRUE,B735=Mapping!D729)</f>
        <v>1</v>
      </c>
    </row>
    <row r="736" spans="1:3">
      <c r="A736" s="400" t="s">
        <v>7975</v>
      </c>
      <c r="B736" s="400" t="str">
        <f t="shared" si="12"/>
        <v>dtsf:KwotaA</v>
      </c>
      <c r="C736" s="327" t="b">
        <f>IF(Mapping!B730="Parent",TRUE,B736=Mapping!D730)</f>
        <v>1</v>
      </c>
    </row>
    <row r="737" spans="1:3">
      <c r="A737" s="400" t="s">
        <v>7976</v>
      </c>
      <c r="B737" s="400" t="str">
        <f t="shared" si="12"/>
        <v>dtsf:KwotaB</v>
      </c>
      <c r="C737" s="327" t="b">
        <f>IF(Mapping!B731="Parent",TRUE,B737=Mapping!D731)</f>
        <v>1</v>
      </c>
    </row>
    <row r="738" spans="1:3">
      <c r="A738" s="400" t="s">
        <v>7977</v>
      </c>
      <c r="B738" s="400" t="str">
        <f t="shared" ref="B738:B801" si="13">MID(A738,FIND("&lt;",A738)+1,FIND("&gt;",A738)-FIND("&lt;",A738)-1)</f>
        <v>dtsf:KwotaB1</v>
      </c>
      <c r="C738" s="327" t="b">
        <f>IF(Mapping!B732="Parent",TRUE,B738=Mapping!D732)</f>
        <v>1</v>
      </c>
    </row>
    <row r="739" spans="1:3">
      <c r="A739" s="400" t="s">
        <v>8195</v>
      </c>
      <c r="B739" s="400" t="str">
        <f t="shared" si="13"/>
        <v>/jin:Pasywa_B_II_3_C</v>
      </c>
      <c r="C739" s="327" t="b">
        <f>IF(Mapping!B733="Parent",TRUE,B739=Mapping!D733)</f>
        <v>1</v>
      </c>
    </row>
    <row r="740" spans="1:3">
      <c r="A740" s="400" t="s">
        <v>8196</v>
      </c>
      <c r="B740" s="400" t="str">
        <f t="shared" si="13"/>
        <v>jin:Pasywa_B_II_3_D</v>
      </c>
      <c r="C740" s="327" t="b">
        <f>IF(Mapping!B734="Parent",TRUE,B740=Mapping!D734)</f>
        <v>1</v>
      </c>
    </row>
    <row r="741" spans="1:3">
      <c r="A741" s="400" t="s">
        <v>7975</v>
      </c>
      <c r="B741" s="400" t="str">
        <f t="shared" si="13"/>
        <v>dtsf:KwotaA</v>
      </c>
      <c r="C741" s="327" t="b">
        <f>IF(Mapping!B735="Parent",TRUE,B741=Mapping!D735)</f>
        <v>1</v>
      </c>
    </row>
    <row r="742" spans="1:3">
      <c r="A742" s="400" t="s">
        <v>7976</v>
      </c>
      <c r="B742" s="400" t="str">
        <f t="shared" si="13"/>
        <v>dtsf:KwotaB</v>
      </c>
      <c r="C742" s="327" t="b">
        <f>IF(Mapping!B736="Parent",TRUE,B742=Mapping!D736)</f>
        <v>1</v>
      </c>
    </row>
    <row r="743" spans="1:3">
      <c r="A743" s="400" t="s">
        <v>7977</v>
      </c>
      <c r="B743" s="400" t="str">
        <f t="shared" si="13"/>
        <v>dtsf:KwotaB1</v>
      </c>
      <c r="C743" s="327" t="b">
        <f>IF(Mapping!B737="Parent",TRUE,B743=Mapping!D737)</f>
        <v>1</v>
      </c>
    </row>
    <row r="744" spans="1:3">
      <c r="A744" s="400" t="s">
        <v>8197</v>
      </c>
      <c r="B744" s="400" t="str">
        <f t="shared" si="13"/>
        <v>/jin:Pasywa_B_II_3_D</v>
      </c>
      <c r="C744" s="327" t="b">
        <f>IF(Mapping!B738="Parent",TRUE,B744=Mapping!D738)</f>
        <v>1</v>
      </c>
    </row>
    <row r="745" spans="1:3">
      <c r="A745" s="400" t="s">
        <v>8198</v>
      </c>
      <c r="B745" s="400" t="str">
        <f t="shared" si="13"/>
        <v>jin:Pasywa_B_II_3_E</v>
      </c>
      <c r="C745" s="327" t="b">
        <f>IF(Mapping!B739="Parent",TRUE,B745=Mapping!D739)</f>
        <v>1</v>
      </c>
    </row>
    <row r="746" spans="1:3">
      <c r="A746" s="400" t="s">
        <v>7975</v>
      </c>
      <c r="B746" s="400" t="str">
        <f t="shared" si="13"/>
        <v>dtsf:KwotaA</v>
      </c>
      <c r="C746" s="327" t="b">
        <f>IF(Mapping!B740="Parent",TRUE,B746=Mapping!D740)</f>
        <v>1</v>
      </c>
    </row>
    <row r="747" spans="1:3">
      <c r="A747" s="400" t="s">
        <v>7976</v>
      </c>
      <c r="B747" s="400" t="str">
        <f t="shared" si="13"/>
        <v>dtsf:KwotaB</v>
      </c>
      <c r="C747" s="327" t="b">
        <f>IF(Mapping!B741="Parent",TRUE,B747=Mapping!D741)</f>
        <v>1</v>
      </c>
    </row>
    <row r="748" spans="1:3">
      <c r="A748" s="400" t="s">
        <v>7977</v>
      </c>
      <c r="B748" s="400" t="str">
        <f t="shared" si="13"/>
        <v>dtsf:KwotaB1</v>
      </c>
      <c r="C748" s="327" t="b">
        <f>IF(Mapping!B742="Parent",TRUE,B748=Mapping!D742)</f>
        <v>1</v>
      </c>
    </row>
    <row r="749" spans="1:3">
      <c r="A749" s="400" t="s">
        <v>8199</v>
      </c>
      <c r="B749" s="400" t="str">
        <f t="shared" si="13"/>
        <v>/jin:Pasywa_B_II_3_E</v>
      </c>
      <c r="C749" s="327" t="b">
        <f>IF(Mapping!B743="Parent",TRUE,B749=Mapping!D743)</f>
        <v>1</v>
      </c>
    </row>
    <row r="750" spans="1:3">
      <c r="A750" s="400" t="s">
        <v>8200</v>
      </c>
      <c r="B750" s="400" t="str">
        <f t="shared" si="13"/>
        <v>/jin:Pasywa_B_II_3</v>
      </c>
      <c r="C750" s="327" t="b">
        <f>IF(Mapping!B744="Parent",TRUE,B750=Mapping!D744)</f>
        <v>1</v>
      </c>
    </row>
    <row r="751" spans="1:3">
      <c r="A751" s="400" t="s">
        <v>8201</v>
      </c>
      <c r="B751" s="400" t="str">
        <f t="shared" si="13"/>
        <v>/jin:Pasywa_B_II</v>
      </c>
      <c r="C751" s="327" t="b">
        <f>IF(Mapping!B745="Parent",TRUE,B751=Mapping!D745)</f>
        <v>1</v>
      </c>
    </row>
    <row r="752" spans="1:3">
      <c r="A752" s="400" t="s">
        <v>8202</v>
      </c>
      <c r="B752" s="400" t="str">
        <f t="shared" si="13"/>
        <v>jin:Pasywa_B_III</v>
      </c>
      <c r="C752" s="327" t="b">
        <f>IF(Mapping!B746="Parent",TRUE,B752=Mapping!D746)</f>
        <v>1</v>
      </c>
    </row>
    <row r="753" spans="1:3">
      <c r="A753" s="400" t="s">
        <v>7957</v>
      </c>
      <c r="B753" s="400" t="str">
        <f t="shared" si="13"/>
        <v>dtsf:KwotaA</v>
      </c>
      <c r="C753" s="327" t="b">
        <f>IF(Mapping!B747="Parent",TRUE,B753=Mapping!D747)</f>
        <v>1</v>
      </c>
    </row>
    <row r="754" spans="1:3">
      <c r="A754" s="400" t="s">
        <v>7958</v>
      </c>
      <c r="B754" s="400" t="str">
        <f t="shared" si="13"/>
        <v>dtsf:KwotaB</v>
      </c>
      <c r="C754" s="327" t="b">
        <f>IF(Mapping!B748="Parent",TRUE,B754=Mapping!D748)</f>
        <v>1</v>
      </c>
    </row>
    <row r="755" spans="1:3">
      <c r="A755" s="400" t="s">
        <v>7959</v>
      </c>
      <c r="B755" s="400" t="str">
        <f t="shared" si="13"/>
        <v>dtsf:KwotaB1</v>
      </c>
      <c r="C755" s="327" t="b">
        <f>IF(Mapping!B749="Parent",TRUE,B755=Mapping!D749)</f>
        <v>1</v>
      </c>
    </row>
    <row r="756" spans="1:3">
      <c r="A756" s="400" t="s">
        <v>8203</v>
      </c>
      <c r="B756" s="400" t="str">
        <f t="shared" si="13"/>
        <v>jin:Pasywa_B_III_1</v>
      </c>
      <c r="C756" s="327" t="b">
        <f>IF(Mapping!B750="Parent",TRUE,B756=Mapping!D750)</f>
        <v>1</v>
      </c>
    </row>
    <row r="757" spans="1:3">
      <c r="A757" s="400" t="s">
        <v>7961</v>
      </c>
      <c r="B757" s="400" t="str">
        <f t="shared" si="13"/>
        <v>dtsf:KwotaA</v>
      </c>
      <c r="C757" s="327" t="b">
        <f>IF(Mapping!B751="Parent",TRUE,B757=Mapping!D751)</f>
        <v>1</v>
      </c>
    </row>
    <row r="758" spans="1:3">
      <c r="A758" s="400" t="s">
        <v>7962</v>
      </c>
      <c r="B758" s="400" t="str">
        <f t="shared" si="13"/>
        <v>dtsf:KwotaB</v>
      </c>
      <c r="C758" s="327" t="b">
        <f>IF(Mapping!B752="Parent",TRUE,B758=Mapping!D752)</f>
        <v>1</v>
      </c>
    </row>
    <row r="759" spans="1:3">
      <c r="A759" s="400" t="s">
        <v>7963</v>
      </c>
      <c r="B759" s="400" t="str">
        <f t="shared" si="13"/>
        <v>dtsf:KwotaB1</v>
      </c>
      <c r="C759" s="327" t="b">
        <f>IF(Mapping!B753="Parent",TRUE,B759=Mapping!D753)</f>
        <v>1</v>
      </c>
    </row>
    <row r="760" spans="1:3">
      <c r="A760" s="400" t="s">
        <v>8204</v>
      </c>
      <c r="B760" s="400" t="str">
        <f t="shared" si="13"/>
        <v>jin:Pasywa_B_III_1_A</v>
      </c>
      <c r="C760" s="327" t="b">
        <f>IF(Mapping!B754="Parent",TRUE,B760=Mapping!D754)</f>
        <v>1</v>
      </c>
    </row>
    <row r="761" spans="1:3">
      <c r="A761" s="400" t="s">
        <v>7975</v>
      </c>
      <c r="B761" s="400" t="str">
        <f t="shared" si="13"/>
        <v>dtsf:KwotaA</v>
      </c>
      <c r="C761" s="327" t="b">
        <f>IF(Mapping!B755="Parent",TRUE,B761=Mapping!D755)</f>
        <v>1</v>
      </c>
    </row>
    <row r="762" spans="1:3">
      <c r="A762" s="400" t="s">
        <v>7976</v>
      </c>
      <c r="B762" s="400" t="str">
        <f t="shared" si="13"/>
        <v>dtsf:KwotaB</v>
      </c>
      <c r="C762" s="327" t="b">
        <f>IF(Mapping!B756="Parent",TRUE,B762=Mapping!D756)</f>
        <v>1</v>
      </c>
    </row>
    <row r="763" spans="1:3">
      <c r="A763" s="400" t="s">
        <v>7977</v>
      </c>
      <c r="B763" s="400" t="str">
        <f t="shared" si="13"/>
        <v>dtsf:KwotaB1</v>
      </c>
      <c r="C763" s="327" t="b">
        <f>IF(Mapping!B757="Parent",TRUE,B763=Mapping!D757)</f>
        <v>1</v>
      </c>
    </row>
    <row r="764" spans="1:3">
      <c r="A764" s="400" t="s">
        <v>8205</v>
      </c>
      <c r="B764" s="400" t="str">
        <f t="shared" si="13"/>
        <v>jin:Pasywa_B_III_1_A_1</v>
      </c>
      <c r="C764" s="327" t="b">
        <f>IF(Mapping!B758="Parent",TRUE,B764=Mapping!D758)</f>
        <v>1</v>
      </c>
    </row>
    <row r="765" spans="1:3">
      <c r="A765" s="400" t="s">
        <v>8009</v>
      </c>
      <c r="B765" s="400" t="str">
        <f t="shared" si="13"/>
        <v>dtsf:KwotaA</v>
      </c>
      <c r="C765" s="327" t="b">
        <f>IF(Mapping!B759="Parent",TRUE,B765=Mapping!D759)</f>
        <v>1</v>
      </c>
    </row>
    <row r="766" spans="1:3">
      <c r="A766" s="400" t="s">
        <v>8010</v>
      </c>
      <c r="B766" s="400" t="str">
        <f t="shared" si="13"/>
        <v>dtsf:KwotaB</v>
      </c>
      <c r="C766" s="327" t="b">
        <f>IF(Mapping!B760="Parent",TRUE,B766=Mapping!D760)</f>
        <v>1</v>
      </c>
    </row>
    <row r="767" spans="1:3">
      <c r="A767" s="400" t="s">
        <v>8011</v>
      </c>
      <c r="B767" s="400" t="str">
        <f t="shared" si="13"/>
        <v>dtsf:KwotaB1</v>
      </c>
      <c r="C767" s="327" t="b">
        <f>IF(Mapping!B761="Parent",TRUE,B767=Mapping!D761)</f>
        <v>1</v>
      </c>
    </row>
    <row r="768" spans="1:3">
      <c r="A768" s="400" t="s">
        <v>8206</v>
      </c>
      <c r="B768" s="400" t="str">
        <f t="shared" si="13"/>
        <v>/jin:Pasywa_B_III_1_A_1</v>
      </c>
      <c r="C768" s="327" t="b">
        <f>IF(Mapping!B762="Parent",TRUE,B768=Mapping!D762)</f>
        <v>1</v>
      </c>
    </row>
    <row r="769" spans="1:3">
      <c r="A769" s="400" t="s">
        <v>8207</v>
      </c>
      <c r="B769" s="400" t="str">
        <f t="shared" si="13"/>
        <v>jin:Pasywa_B_III_1_A_2</v>
      </c>
      <c r="C769" s="327" t="b">
        <f>IF(Mapping!B763="Parent",TRUE,B769=Mapping!D763)</f>
        <v>1</v>
      </c>
    </row>
    <row r="770" spans="1:3">
      <c r="A770" s="400" t="s">
        <v>8009</v>
      </c>
      <c r="B770" s="400" t="str">
        <f t="shared" si="13"/>
        <v>dtsf:KwotaA</v>
      </c>
      <c r="C770" s="327" t="b">
        <f>IF(Mapping!B764="Parent",TRUE,B770=Mapping!D764)</f>
        <v>1</v>
      </c>
    </row>
    <row r="771" spans="1:3">
      <c r="A771" s="400" t="s">
        <v>8010</v>
      </c>
      <c r="B771" s="400" t="str">
        <f t="shared" si="13"/>
        <v>dtsf:KwotaB</v>
      </c>
      <c r="C771" s="327" t="b">
        <f>IF(Mapping!B765="Parent",TRUE,B771=Mapping!D765)</f>
        <v>1</v>
      </c>
    </row>
    <row r="772" spans="1:3">
      <c r="A772" s="400" t="s">
        <v>8011</v>
      </c>
      <c r="B772" s="400" t="str">
        <f t="shared" si="13"/>
        <v>dtsf:KwotaB1</v>
      </c>
      <c r="C772" s="327" t="b">
        <f>IF(Mapping!B766="Parent",TRUE,B772=Mapping!D766)</f>
        <v>1</v>
      </c>
    </row>
    <row r="773" spans="1:3">
      <c r="A773" s="400" t="s">
        <v>8208</v>
      </c>
      <c r="B773" s="400" t="str">
        <f t="shared" si="13"/>
        <v>/jin:Pasywa_B_III_1_A_2</v>
      </c>
      <c r="C773" s="327" t="b">
        <f>IF(Mapping!B767="Parent",TRUE,B773=Mapping!D767)</f>
        <v>1</v>
      </c>
    </row>
    <row r="774" spans="1:3">
      <c r="A774" s="400" t="s">
        <v>8209</v>
      </c>
      <c r="B774" s="400" t="str">
        <f t="shared" si="13"/>
        <v>/jin:Pasywa_B_III_1_A</v>
      </c>
      <c r="C774" s="327" t="b">
        <f>IF(Mapping!B768="Parent",TRUE,B774=Mapping!D768)</f>
        <v>1</v>
      </c>
    </row>
    <row r="775" spans="1:3">
      <c r="A775" s="400" t="s">
        <v>8210</v>
      </c>
      <c r="B775" s="400" t="str">
        <f t="shared" si="13"/>
        <v>jin:Pasywa_B_III_1_B</v>
      </c>
      <c r="C775" s="327" t="b">
        <f>IF(Mapping!B769="Parent",TRUE,B775=Mapping!D769)</f>
        <v>1</v>
      </c>
    </row>
    <row r="776" spans="1:3">
      <c r="A776" s="400" t="s">
        <v>7975</v>
      </c>
      <c r="B776" s="400" t="str">
        <f t="shared" si="13"/>
        <v>dtsf:KwotaA</v>
      </c>
      <c r="C776" s="327" t="b">
        <f>IF(Mapping!B770="Parent",TRUE,B776=Mapping!D770)</f>
        <v>1</v>
      </c>
    </row>
    <row r="777" spans="1:3">
      <c r="A777" s="400" t="s">
        <v>7976</v>
      </c>
      <c r="B777" s="400" t="str">
        <f t="shared" si="13"/>
        <v>dtsf:KwotaB</v>
      </c>
      <c r="C777" s="327" t="b">
        <f>IF(Mapping!B771="Parent",TRUE,B777=Mapping!D771)</f>
        <v>1</v>
      </c>
    </row>
    <row r="778" spans="1:3">
      <c r="A778" s="400" t="s">
        <v>7977</v>
      </c>
      <c r="B778" s="400" t="str">
        <f t="shared" si="13"/>
        <v>dtsf:KwotaB1</v>
      </c>
      <c r="C778" s="327" t="b">
        <f>IF(Mapping!B772="Parent",TRUE,B778=Mapping!D772)</f>
        <v>1</v>
      </c>
    </row>
    <row r="779" spans="1:3">
      <c r="A779" s="400" t="s">
        <v>8211</v>
      </c>
      <c r="B779" s="400" t="str">
        <f t="shared" si="13"/>
        <v>/jin:Pasywa_B_III_1_B</v>
      </c>
      <c r="C779" s="327" t="b">
        <f>IF(Mapping!B773="Parent",TRUE,B779=Mapping!D773)</f>
        <v>1</v>
      </c>
    </row>
    <row r="780" spans="1:3">
      <c r="A780" s="400" t="s">
        <v>8212</v>
      </c>
      <c r="B780" s="400" t="str">
        <f t="shared" si="13"/>
        <v>/jin:Pasywa_B_III_1</v>
      </c>
      <c r="C780" s="327" t="b">
        <f>IF(Mapping!B774="Parent",TRUE,B780=Mapping!D774)</f>
        <v>1</v>
      </c>
    </row>
    <row r="781" spans="1:3">
      <c r="A781" s="400" t="s">
        <v>8213</v>
      </c>
      <c r="B781" s="400" t="str">
        <f t="shared" si="13"/>
        <v>jin:Pasywa_B_III_2</v>
      </c>
      <c r="C781" s="327" t="b">
        <f>IF(Mapping!B775="Parent",TRUE,B781=Mapping!D775)</f>
        <v>1</v>
      </c>
    </row>
    <row r="782" spans="1:3">
      <c r="A782" s="400" t="s">
        <v>7961</v>
      </c>
      <c r="B782" s="400" t="str">
        <f t="shared" si="13"/>
        <v>dtsf:KwotaA</v>
      </c>
      <c r="C782" s="327" t="b">
        <f>IF(Mapping!B776="Parent",TRUE,B782=Mapping!D776)</f>
        <v>1</v>
      </c>
    </row>
    <row r="783" spans="1:3">
      <c r="A783" s="400" t="s">
        <v>7962</v>
      </c>
      <c r="B783" s="400" t="str">
        <f t="shared" si="13"/>
        <v>dtsf:KwotaB</v>
      </c>
      <c r="C783" s="327" t="b">
        <f>IF(Mapping!B777="Parent",TRUE,B783=Mapping!D777)</f>
        <v>1</v>
      </c>
    </row>
    <row r="784" spans="1:3">
      <c r="A784" s="400" t="s">
        <v>7963</v>
      </c>
      <c r="B784" s="400" t="str">
        <f t="shared" si="13"/>
        <v>dtsf:KwotaB1</v>
      </c>
      <c r="C784" s="327" t="b">
        <f>IF(Mapping!B778="Parent",TRUE,B784=Mapping!D778)</f>
        <v>1</v>
      </c>
    </row>
    <row r="785" spans="1:3">
      <c r="A785" s="400" t="s">
        <v>8214</v>
      </c>
      <c r="B785" s="400" t="str">
        <f t="shared" si="13"/>
        <v>jin:Pasywa_B_III_2_A</v>
      </c>
      <c r="C785" s="327" t="b">
        <f>IF(Mapping!B779="Parent",TRUE,B785=Mapping!D779)</f>
        <v>1</v>
      </c>
    </row>
    <row r="786" spans="1:3">
      <c r="A786" s="400" t="s">
        <v>7975</v>
      </c>
      <c r="B786" s="400" t="str">
        <f t="shared" si="13"/>
        <v>dtsf:KwotaA</v>
      </c>
      <c r="C786" s="327" t="b">
        <f>IF(Mapping!B780="Parent",TRUE,B786=Mapping!D780)</f>
        <v>1</v>
      </c>
    </row>
    <row r="787" spans="1:3">
      <c r="A787" s="400" t="s">
        <v>7976</v>
      </c>
      <c r="B787" s="400" t="str">
        <f t="shared" si="13"/>
        <v>dtsf:KwotaB</v>
      </c>
      <c r="C787" s="327" t="b">
        <f>IF(Mapping!B781="Parent",TRUE,B787=Mapping!D781)</f>
        <v>1</v>
      </c>
    </row>
    <row r="788" spans="1:3">
      <c r="A788" s="400" t="s">
        <v>7977</v>
      </c>
      <c r="B788" s="400" t="str">
        <f t="shared" si="13"/>
        <v>dtsf:KwotaB1</v>
      </c>
      <c r="C788" s="327" t="b">
        <f>IF(Mapping!B782="Parent",TRUE,B788=Mapping!D782)</f>
        <v>1</v>
      </c>
    </row>
    <row r="789" spans="1:3">
      <c r="A789" s="400" t="s">
        <v>8215</v>
      </c>
      <c r="B789" s="400" t="str">
        <f t="shared" si="13"/>
        <v>jin:Pasywa_B_III_2_A_1</v>
      </c>
      <c r="C789" s="327" t="b">
        <f>IF(Mapping!B783="Parent",TRUE,B789=Mapping!D783)</f>
        <v>1</v>
      </c>
    </row>
    <row r="790" spans="1:3">
      <c r="A790" s="400" t="s">
        <v>8009</v>
      </c>
      <c r="B790" s="400" t="str">
        <f t="shared" si="13"/>
        <v>dtsf:KwotaA</v>
      </c>
      <c r="C790" s="327" t="b">
        <f>IF(Mapping!B784="Parent",TRUE,B790=Mapping!D784)</f>
        <v>1</v>
      </c>
    </row>
    <row r="791" spans="1:3">
      <c r="A791" s="400" t="s">
        <v>8010</v>
      </c>
      <c r="B791" s="400" t="str">
        <f t="shared" si="13"/>
        <v>dtsf:KwotaB</v>
      </c>
      <c r="C791" s="327" t="b">
        <f>IF(Mapping!B785="Parent",TRUE,B791=Mapping!D785)</f>
        <v>1</v>
      </c>
    </row>
    <row r="792" spans="1:3">
      <c r="A792" s="400" t="s">
        <v>8011</v>
      </c>
      <c r="B792" s="400" t="str">
        <f t="shared" si="13"/>
        <v>dtsf:KwotaB1</v>
      </c>
      <c r="C792" s="327" t="b">
        <f>IF(Mapping!B786="Parent",TRUE,B792=Mapping!D786)</f>
        <v>1</v>
      </c>
    </row>
    <row r="793" spans="1:3">
      <c r="A793" s="400" t="s">
        <v>8216</v>
      </c>
      <c r="B793" s="400" t="str">
        <f t="shared" si="13"/>
        <v>/jin:Pasywa_B_III_2_A_1</v>
      </c>
      <c r="C793" s="327" t="b">
        <f>IF(Mapping!B787="Parent",TRUE,B793=Mapping!D787)</f>
        <v>1</v>
      </c>
    </row>
    <row r="794" spans="1:3">
      <c r="A794" s="400" t="s">
        <v>8217</v>
      </c>
      <c r="B794" s="400" t="str">
        <f t="shared" si="13"/>
        <v>jin:Pasywa_B_III_2_A_2</v>
      </c>
      <c r="C794" s="327" t="b">
        <f>IF(Mapping!B788="Parent",TRUE,B794=Mapping!D788)</f>
        <v>1</v>
      </c>
    </row>
    <row r="795" spans="1:3">
      <c r="A795" s="400" t="s">
        <v>8009</v>
      </c>
      <c r="B795" s="400" t="str">
        <f t="shared" si="13"/>
        <v>dtsf:KwotaA</v>
      </c>
      <c r="C795" s="327" t="b">
        <f>IF(Mapping!B789="Parent",TRUE,B795=Mapping!D789)</f>
        <v>1</v>
      </c>
    </row>
    <row r="796" spans="1:3">
      <c r="A796" s="400" t="s">
        <v>8010</v>
      </c>
      <c r="B796" s="400" t="str">
        <f t="shared" si="13"/>
        <v>dtsf:KwotaB</v>
      </c>
      <c r="C796" s="327" t="b">
        <f>IF(Mapping!B790="Parent",TRUE,B796=Mapping!D790)</f>
        <v>1</v>
      </c>
    </row>
    <row r="797" spans="1:3">
      <c r="A797" s="400" t="s">
        <v>8011</v>
      </c>
      <c r="B797" s="400" t="str">
        <f t="shared" si="13"/>
        <v>dtsf:KwotaB1</v>
      </c>
      <c r="C797" s="327" t="b">
        <f>IF(Mapping!B791="Parent",TRUE,B797=Mapping!D791)</f>
        <v>1</v>
      </c>
    </row>
    <row r="798" spans="1:3">
      <c r="A798" s="400" t="s">
        <v>8218</v>
      </c>
      <c r="B798" s="400" t="str">
        <f t="shared" si="13"/>
        <v>/jin:Pasywa_B_III_2_A_2</v>
      </c>
      <c r="C798" s="327" t="b">
        <f>IF(Mapping!B792="Parent",TRUE,B798=Mapping!D792)</f>
        <v>1</v>
      </c>
    </row>
    <row r="799" spans="1:3">
      <c r="A799" s="400" t="s">
        <v>8219</v>
      </c>
      <c r="B799" s="400" t="str">
        <f t="shared" si="13"/>
        <v>/jin:Pasywa_B_III_2_A</v>
      </c>
      <c r="C799" s="327" t="b">
        <f>IF(Mapping!B793="Parent",TRUE,B799=Mapping!D793)</f>
        <v>1</v>
      </c>
    </row>
    <row r="800" spans="1:3">
      <c r="A800" s="400" t="s">
        <v>8220</v>
      </c>
      <c r="B800" s="400" t="str">
        <f t="shared" si="13"/>
        <v>jin:Pasywa_B_III_2_B</v>
      </c>
      <c r="C800" s="327" t="b">
        <f>IF(Mapping!B794="Parent",TRUE,B800=Mapping!D794)</f>
        <v>1</v>
      </c>
    </row>
    <row r="801" spans="1:3">
      <c r="A801" s="400" t="s">
        <v>7975</v>
      </c>
      <c r="B801" s="400" t="str">
        <f t="shared" si="13"/>
        <v>dtsf:KwotaA</v>
      </c>
      <c r="C801" s="327" t="b">
        <f>IF(Mapping!B795="Parent",TRUE,B801=Mapping!D795)</f>
        <v>1</v>
      </c>
    </row>
    <row r="802" spans="1:3">
      <c r="A802" s="400" t="s">
        <v>7976</v>
      </c>
      <c r="B802" s="400" t="str">
        <f t="shared" ref="B802:B865" si="14">MID(A802,FIND("&lt;",A802)+1,FIND("&gt;",A802)-FIND("&lt;",A802)-1)</f>
        <v>dtsf:KwotaB</v>
      </c>
      <c r="C802" s="327" t="b">
        <f>IF(Mapping!B796="Parent",TRUE,B802=Mapping!D796)</f>
        <v>1</v>
      </c>
    </row>
    <row r="803" spans="1:3">
      <c r="A803" s="400" t="s">
        <v>7977</v>
      </c>
      <c r="B803" s="400" t="str">
        <f t="shared" si="14"/>
        <v>dtsf:KwotaB1</v>
      </c>
      <c r="C803" s="327" t="b">
        <f>IF(Mapping!B797="Parent",TRUE,B803=Mapping!D797)</f>
        <v>1</v>
      </c>
    </row>
    <row r="804" spans="1:3">
      <c r="A804" s="400" t="s">
        <v>8221</v>
      </c>
      <c r="B804" s="400" t="str">
        <f t="shared" si="14"/>
        <v>/jin:Pasywa_B_III_2_B</v>
      </c>
      <c r="C804" s="327" t="b">
        <f>IF(Mapping!B798="Parent",TRUE,B804=Mapping!D798)</f>
        <v>1</v>
      </c>
    </row>
    <row r="805" spans="1:3">
      <c r="A805" s="400" t="s">
        <v>8222</v>
      </c>
      <c r="B805" s="400" t="str">
        <f t="shared" si="14"/>
        <v>/jin:Pasywa_B_III_2</v>
      </c>
      <c r="C805" s="327" t="b">
        <f>IF(Mapping!B799="Parent",TRUE,B805=Mapping!D799)</f>
        <v>1</v>
      </c>
    </row>
    <row r="806" spans="1:3">
      <c r="A806" s="400" t="s">
        <v>8223</v>
      </c>
      <c r="B806" s="400" t="str">
        <f t="shared" si="14"/>
        <v>jin:Pasywa_B_III_3</v>
      </c>
      <c r="C806" s="327" t="b">
        <f>IF(Mapping!B800="Parent",TRUE,B806=Mapping!D800)</f>
        <v>1</v>
      </c>
    </row>
    <row r="807" spans="1:3">
      <c r="A807" s="400" t="s">
        <v>7961</v>
      </c>
      <c r="B807" s="400" t="str">
        <f t="shared" si="14"/>
        <v>dtsf:KwotaA</v>
      </c>
      <c r="C807" s="327" t="b">
        <f>IF(Mapping!B801="Parent",TRUE,B807=Mapping!D801)</f>
        <v>1</v>
      </c>
    </row>
    <row r="808" spans="1:3">
      <c r="A808" s="400" t="s">
        <v>7962</v>
      </c>
      <c r="B808" s="400" t="str">
        <f t="shared" si="14"/>
        <v>dtsf:KwotaB</v>
      </c>
      <c r="C808" s="327" t="b">
        <f>IF(Mapping!B802="Parent",TRUE,B808=Mapping!D802)</f>
        <v>1</v>
      </c>
    </row>
    <row r="809" spans="1:3">
      <c r="A809" s="400" t="s">
        <v>7963</v>
      </c>
      <c r="B809" s="400" t="str">
        <f t="shared" si="14"/>
        <v>dtsf:KwotaB1</v>
      </c>
      <c r="C809" s="327" t="b">
        <f>IF(Mapping!B803="Parent",TRUE,B809=Mapping!D803)</f>
        <v>1</v>
      </c>
    </row>
    <row r="810" spans="1:3">
      <c r="A810" s="400" t="s">
        <v>8224</v>
      </c>
      <c r="B810" s="400" t="str">
        <f t="shared" si="14"/>
        <v>jin:Pasywa_B_III_3_A</v>
      </c>
      <c r="C810" s="327" t="b">
        <f>IF(Mapping!B804="Parent",TRUE,B810=Mapping!D804)</f>
        <v>1</v>
      </c>
    </row>
    <row r="811" spans="1:3">
      <c r="A811" s="400" t="s">
        <v>7975</v>
      </c>
      <c r="B811" s="400" t="str">
        <f t="shared" si="14"/>
        <v>dtsf:KwotaA</v>
      </c>
      <c r="C811" s="327" t="b">
        <f>IF(Mapping!B805="Parent",TRUE,B811=Mapping!D805)</f>
        <v>1</v>
      </c>
    </row>
    <row r="812" spans="1:3">
      <c r="A812" s="400" t="s">
        <v>7976</v>
      </c>
      <c r="B812" s="400" t="str">
        <f t="shared" si="14"/>
        <v>dtsf:KwotaB</v>
      </c>
      <c r="C812" s="327" t="b">
        <f>IF(Mapping!B806="Parent",TRUE,B812=Mapping!D806)</f>
        <v>1</v>
      </c>
    </row>
    <row r="813" spans="1:3">
      <c r="A813" s="400" t="s">
        <v>7977</v>
      </c>
      <c r="B813" s="400" t="str">
        <f t="shared" si="14"/>
        <v>dtsf:KwotaB1</v>
      </c>
      <c r="C813" s="327" t="b">
        <f>IF(Mapping!B807="Parent",TRUE,B813=Mapping!D807)</f>
        <v>1</v>
      </c>
    </row>
    <row r="814" spans="1:3">
      <c r="A814" s="400" t="s">
        <v>8225</v>
      </c>
      <c r="B814" s="400" t="str">
        <f t="shared" si="14"/>
        <v>/jin:Pasywa_B_III_3_A</v>
      </c>
      <c r="C814" s="327" t="b">
        <f>IF(Mapping!B808="Parent",TRUE,B814=Mapping!D808)</f>
        <v>1</v>
      </c>
    </row>
    <row r="815" spans="1:3">
      <c r="A815" s="400" t="s">
        <v>8226</v>
      </c>
      <c r="B815" s="400" t="str">
        <f t="shared" si="14"/>
        <v>jin:Pasywa_B_III_3_B</v>
      </c>
      <c r="C815" s="327" t="b">
        <f>IF(Mapping!B809="Parent",TRUE,B815=Mapping!D809)</f>
        <v>1</v>
      </c>
    </row>
    <row r="816" spans="1:3">
      <c r="A816" s="400" t="s">
        <v>7975</v>
      </c>
      <c r="B816" s="400" t="str">
        <f t="shared" si="14"/>
        <v>dtsf:KwotaA</v>
      </c>
      <c r="C816" s="327" t="b">
        <f>IF(Mapping!B810="Parent",TRUE,B816=Mapping!D810)</f>
        <v>1</v>
      </c>
    </row>
    <row r="817" spans="1:3">
      <c r="A817" s="400" t="s">
        <v>7976</v>
      </c>
      <c r="B817" s="400" t="str">
        <f t="shared" si="14"/>
        <v>dtsf:KwotaB</v>
      </c>
      <c r="C817" s="327" t="b">
        <f>IF(Mapping!B811="Parent",TRUE,B817=Mapping!D811)</f>
        <v>1</v>
      </c>
    </row>
    <row r="818" spans="1:3">
      <c r="A818" s="400" t="s">
        <v>7977</v>
      </c>
      <c r="B818" s="400" t="str">
        <f t="shared" si="14"/>
        <v>dtsf:KwotaB1</v>
      </c>
      <c r="C818" s="327" t="b">
        <f>IF(Mapping!B812="Parent",TRUE,B818=Mapping!D812)</f>
        <v>1</v>
      </c>
    </row>
    <row r="819" spans="1:3">
      <c r="A819" s="400" t="s">
        <v>8227</v>
      </c>
      <c r="B819" s="400" t="str">
        <f t="shared" si="14"/>
        <v>/jin:Pasywa_B_III_3_B</v>
      </c>
      <c r="C819" s="327" t="b">
        <f>IF(Mapping!B813="Parent",TRUE,B819=Mapping!D813)</f>
        <v>1</v>
      </c>
    </row>
    <row r="820" spans="1:3">
      <c r="A820" s="400" t="s">
        <v>8228</v>
      </c>
      <c r="B820" s="400" t="str">
        <f t="shared" si="14"/>
        <v>jin:Pasywa_B_III_3_C</v>
      </c>
      <c r="C820" s="327" t="b">
        <f>IF(Mapping!B814="Parent",TRUE,B820=Mapping!D814)</f>
        <v>1</v>
      </c>
    </row>
    <row r="821" spans="1:3">
      <c r="A821" s="400" t="s">
        <v>7975</v>
      </c>
      <c r="B821" s="400" t="str">
        <f t="shared" si="14"/>
        <v>dtsf:KwotaA</v>
      </c>
      <c r="C821" s="327" t="b">
        <f>IF(Mapping!B815="Parent",TRUE,B821=Mapping!D815)</f>
        <v>1</v>
      </c>
    </row>
    <row r="822" spans="1:3">
      <c r="A822" s="400" t="s">
        <v>7976</v>
      </c>
      <c r="B822" s="400" t="str">
        <f t="shared" si="14"/>
        <v>dtsf:KwotaB</v>
      </c>
      <c r="C822" s="327" t="b">
        <f>IF(Mapping!B816="Parent",TRUE,B822=Mapping!D816)</f>
        <v>1</v>
      </c>
    </row>
    <row r="823" spans="1:3">
      <c r="A823" s="400" t="s">
        <v>7977</v>
      </c>
      <c r="B823" s="400" t="str">
        <f t="shared" si="14"/>
        <v>dtsf:KwotaB1</v>
      </c>
      <c r="C823" s="327" t="b">
        <f>IF(Mapping!B817="Parent",TRUE,B823=Mapping!D817)</f>
        <v>1</v>
      </c>
    </row>
    <row r="824" spans="1:3">
      <c r="A824" s="400" t="s">
        <v>8229</v>
      </c>
      <c r="B824" s="400" t="str">
        <f t="shared" si="14"/>
        <v>/jin:Pasywa_B_III_3_C</v>
      </c>
      <c r="C824" s="327" t="b">
        <f>IF(Mapping!B818="Parent",TRUE,B824=Mapping!D818)</f>
        <v>1</v>
      </c>
    </row>
    <row r="825" spans="1:3">
      <c r="A825" s="400" t="s">
        <v>8230</v>
      </c>
      <c r="B825" s="400" t="str">
        <f t="shared" si="14"/>
        <v>jin:Pasywa_B_III_3_D</v>
      </c>
      <c r="C825" s="327" t="b">
        <f>IF(Mapping!B819="Parent",TRUE,B825=Mapping!D819)</f>
        <v>1</v>
      </c>
    </row>
    <row r="826" spans="1:3">
      <c r="A826" s="400" t="s">
        <v>7975</v>
      </c>
      <c r="B826" s="400" t="str">
        <f t="shared" si="14"/>
        <v>dtsf:KwotaA</v>
      </c>
      <c r="C826" s="327" t="b">
        <f>IF(Mapping!B820="Parent",TRUE,B826=Mapping!D820)</f>
        <v>1</v>
      </c>
    </row>
    <row r="827" spans="1:3">
      <c r="A827" s="400" t="s">
        <v>7976</v>
      </c>
      <c r="B827" s="400" t="str">
        <f t="shared" si="14"/>
        <v>dtsf:KwotaB</v>
      </c>
      <c r="C827" s="327" t="b">
        <f>IF(Mapping!B821="Parent",TRUE,B827=Mapping!D821)</f>
        <v>1</v>
      </c>
    </row>
    <row r="828" spans="1:3">
      <c r="A828" s="400" t="s">
        <v>7977</v>
      </c>
      <c r="B828" s="400" t="str">
        <f t="shared" si="14"/>
        <v>dtsf:KwotaB1</v>
      </c>
      <c r="C828" s="327" t="b">
        <f>IF(Mapping!B822="Parent",TRUE,B828=Mapping!D822)</f>
        <v>1</v>
      </c>
    </row>
    <row r="829" spans="1:3">
      <c r="A829" s="400" t="s">
        <v>8231</v>
      </c>
      <c r="B829" s="400" t="str">
        <f t="shared" si="14"/>
        <v>jin:Pasywa_B_III_3_D_1</v>
      </c>
      <c r="C829" s="327" t="b">
        <f>IF(Mapping!B823="Parent",TRUE,B829=Mapping!D823)</f>
        <v>1</v>
      </c>
    </row>
    <row r="830" spans="1:3">
      <c r="A830" s="400" t="s">
        <v>8009</v>
      </c>
      <c r="B830" s="400" t="str">
        <f t="shared" si="14"/>
        <v>dtsf:KwotaA</v>
      </c>
      <c r="C830" s="327" t="b">
        <f>IF(Mapping!B824="Parent",TRUE,B830=Mapping!D824)</f>
        <v>1</v>
      </c>
    </row>
    <row r="831" spans="1:3">
      <c r="A831" s="400" t="s">
        <v>8010</v>
      </c>
      <c r="B831" s="400" t="str">
        <f t="shared" si="14"/>
        <v>dtsf:KwotaB</v>
      </c>
      <c r="C831" s="327" t="b">
        <f>IF(Mapping!B825="Parent",TRUE,B831=Mapping!D825)</f>
        <v>1</v>
      </c>
    </row>
    <row r="832" spans="1:3">
      <c r="A832" s="400" t="s">
        <v>8011</v>
      </c>
      <c r="B832" s="400" t="str">
        <f t="shared" si="14"/>
        <v>dtsf:KwotaB1</v>
      </c>
      <c r="C832" s="327" t="b">
        <f>IF(Mapping!B826="Parent",TRUE,B832=Mapping!D826)</f>
        <v>1</v>
      </c>
    </row>
    <row r="833" spans="1:3">
      <c r="A833" s="400" t="s">
        <v>8232</v>
      </c>
      <c r="B833" s="400" t="str">
        <f t="shared" si="14"/>
        <v>/jin:Pasywa_B_III_3_D_1</v>
      </c>
      <c r="C833" s="327" t="b">
        <f>IF(Mapping!B827="Parent",TRUE,B833=Mapping!D827)</f>
        <v>1</v>
      </c>
    </row>
    <row r="834" spans="1:3">
      <c r="A834" s="400" t="s">
        <v>8233</v>
      </c>
      <c r="B834" s="400" t="str">
        <f t="shared" si="14"/>
        <v>jin:Pasywa_B_III_3_D_2</v>
      </c>
      <c r="C834" s="327" t="b">
        <f>IF(Mapping!B828="Parent",TRUE,B834=Mapping!D828)</f>
        <v>1</v>
      </c>
    </row>
    <row r="835" spans="1:3">
      <c r="A835" s="400" t="s">
        <v>8009</v>
      </c>
      <c r="B835" s="400" t="str">
        <f t="shared" si="14"/>
        <v>dtsf:KwotaA</v>
      </c>
      <c r="C835" s="327" t="b">
        <f>IF(Mapping!B829="Parent",TRUE,B835=Mapping!D829)</f>
        <v>1</v>
      </c>
    </row>
    <row r="836" spans="1:3">
      <c r="A836" s="400" t="s">
        <v>8010</v>
      </c>
      <c r="B836" s="400" t="str">
        <f t="shared" si="14"/>
        <v>dtsf:KwotaB</v>
      </c>
      <c r="C836" s="327" t="b">
        <f>IF(Mapping!B830="Parent",TRUE,B836=Mapping!D830)</f>
        <v>1</v>
      </c>
    </row>
    <row r="837" spans="1:3">
      <c r="A837" s="400" t="s">
        <v>8011</v>
      </c>
      <c r="B837" s="400" t="str">
        <f t="shared" si="14"/>
        <v>dtsf:KwotaB1</v>
      </c>
      <c r="C837" s="327" t="b">
        <f>IF(Mapping!B831="Parent",TRUE,B837=Mapping!D831)</f>
        <v>1</v>
      </c>
    </row>
    <row r="838" spans="1:3">
      <c r="A838" s="400" t="s">
        <v>8234</v>
      </c>
      <c r="B838" s="400" t="str">
        <f t="shared" si="14"/>
        <v>/jin:Pasywa_B_III_3_D_2</v>
      </c>
      <c r="C838" s="327" t="b">
        <f>IF(Mapping!B832="Parent",TRUE,B838=Mapping!D832)</f>
        <v>1</v>
      </c>
    </row>
    <row r="839" spans="1:3">
      <c r="A839" s="400" t="s">
        <v>8235</v>
      </c>
      <c r="B839" s="400" t="str">
        <f t="shared" si="14"/>
        <v>/jin:Pasywa_B_III_3_D</v>
      </c>
      <c r="C839" s="327" t="b">
        <f>IF(Mapping!B833="Parent",TRUE,B839=Mapping!D833)</f>
        <v>1</v>
      </c>
    </row>
    <row r="840" spans="1:3">
      <c r="A840" s="400" t="s">
        <v>8236</v>
      </c>
      <c r="B840" s="400" t="str">
        <f t="shared" si="14"/>
        <v>jin:Pasywa_B_III_3_E</v>
      </c>
      <c r="C840" s="327" t="b">
        <f>IF(Mapping!B834="Parent",TRUE,B840=Mapping!D834)</f>
        <v>1</v>
      </c>
    </row>
    <row r="841" spans="1:3">
      <c r="A841" s="400" t="s">
        <v>7975</v>
      </c>
      <c r="B841" s="400" t="str">
        <f t="shared" si="14"/>
        <v>dtsf:KwotaA</v>
      </c>
      <c r="C841" s="327" t="b">
        <f>IF(Mapping!B835="Parent",TRUE,B841=Mapping!D835)</f>
        <v>1</v>
      </c>
    </row>
    <row r="842" spans="1:3">
      <c r="A842" s="400" t="s">
        <v>7976</v>
      </c>
      <c r="B842" s="400" t="str">
        <f t="shared" si="14"/>
        <v>dtsf:KwotaB</v>
      </c>
      <c r="C842" s="327" t="b">
        <f>IF(Mapping!B836="Parent",TRUE,B842=Mapping!D836)</f>
        <v>1</v>
      </c>
    </row>
    <row r="843" spans="1:3">
      <c r="A843" s="400" t="s">
        <v>7977</v>
      </c>
      <c r="B843" s="400" t="str">
        <f t="shared" si="14"/>
        <v>dtsf:KwotaB1</v>
      </c>
      <c r="C843" s="327" t="b">
        <f>IF(Mapping!B837="Parent",TRUE,B843=Mapping!D837)</f>
        <v>1</v>
      </c>
    </row>
    <row r="844" spans="1:3">
      <c r="A844" s="400" t="s">
        <v>8237</v>
      </c>
      <c r="B844" s="400" t="str">
        <f t="shared" si="14"/>
        <v>/jin:Pasywa_B_III_3_E</v>
      </c>
      <c r="C844" s="327" t="b">
        <f>IF(Mapping!B838="Parent",TRUE,B844=Mapping!D838)</f>
        <v>1</v>
      </c>
    </row>
    <row r="845" spans="1:3">
      <c r="A845" s="400" t="s">
        <v>8238</v>
      </c>
      <c r="B845" s="400" t="str">
        <f t="shared" si="14"/>
        <v>jin:Pasywa_B_III_3_F</v>
      </c>
      <c r="C845" s="327" t="b">
        <f>IF(Mapping!B839="Parent",TRUE,B845=Mapping!D839)</f>
        <v>1</v>
      </c>
    </row>
    <row r="846" spans="1:3">
      <c r="A846" s="400" t="s">
        <v>7975</v>
      </c>
      <c r="B846" s="400" t="str">
        <f t="shared" si="14"/>
        <v>dtsf:KwotaA</v>
      </c>
      <c r="C846" s="327" t="b">
        <f>IF(Mapping!B840="Parent",TRUE,B846=Mapping!D840)</f>
        <v>1</v>
      </c>
    </row>
    <row r="847" spans="1:3">
      <c r="A847" s="400" t="s">
        <v>7976</v>
      </c>
      <c r="B847" s="400" t="str">
        <f t="shared" si="14"/>
        <v>dtsf:KwotaB</v>
      </c>
      <c r="C847" s="327" t="b">
        <f>IF(Mapping!B841="Parent",TRUE,B847=Mapping!D841)</f>
        <v>1</v>
      </c>
    </row>
    <row r="848" spans="1:3">
      <c r="A848" s="400" t="s">
        <v>7977</v>
      </c>
      <c r="B848" s="400" t="str">
        <f t="shared" si="14"/>
        <v>dtsf:KwotaB1</v>
      </c>
      <c r="C848" s="327" t="b">
        <f>IF(Mapping!B842="Parent",TRUE,B848=Mapping!D842)</f>
        <v>1</v>
      </c>
    </row>
    <row r="849" spans="1:3">
      <c r="A849" s="400" t="s">
        <v>8239</v>
      </c>
      <c r="B849" s="400" t="str">
        <f t="shared" si="14"/>
        <v>/jin:Pasywa_B_III_3_F</v>
      </c>
      <c r="C849" s="327" t="b">
        <f>IF(Mapping!B843="Parent",TRUE,B849=Mapping!D843)</f>
        <v>1</v>
      </c>
    </row>
    <row r="850" spans="1:3">
      <c r="A850" s="400" t="s">
        <v>8240</v>
      </c>
      <c r="B850" s="400" t="str">
        <f t="shared" si="14"/>
        <v>jin:Pasywa_B_III_3_G</v>
      </c>
      <c r="C850" s="327" t="b">
        <f>IF(Mapping!B844="Parent",TRUE,B850=Mapping!D844)</f>
        <v>1</v>
      </c>
    </row>
    <row r="851" spans="1:3">
      <c r="A851" s="400" t="s">
        <v>7975</v>
      </c>
      <c r="B851" s="400" t="str">
        <f t="shared" si="14"/>
        <v>dtsf:KwotaA</v>
      </c>
      <c r="C851" s="327" t="b">
        <f>IF(Mapping!B845="Parent",TRUE,B851=Mapping!D845)</f>
        <v>1</v>
      </c>
    </row>
    <row r="852" spans="1:3">
      <c r="A852" s="400" t="s">
        <v>7976</v>
      </c>
      <c r="B852" s="400" t="str">
        <f t="shared" si="14"/>
        <v>dtsf:KwotaB</v>
      </c>
      <c r="C852" s="327" t="b">
        <f>IF(Mapping!B846="Parent",TRUE,B852=Mapping!D846)</f>
        <v>1</v>
      </c>
    </row>
    <row r="853" spans="1:3">
      <c r="A853" s="400" t="s">
        <v>7977</v>
      </c>
      <c r="B853" s="400" t="str">
        <f t="shared" si="14"/>
        <v>dtsf:KwotaB1</v>
      </c>
      <c r="C853" s="327" t="b">
        <f>IF(Mapping!B847="Parent",TRUE,B853=Mapping!D847)</f>
        <v>1</v>
      </c>
    </row>
    <row r="854" spans="1:3">
      <c r="A854" s="400" t="s">
        <v>8241</v>
      </c>
      <c r="B854" s="400" t="str">
        <f t="shared" si="14"/>
        <v>/jin:Pasywa_B_III_3_G</v>
      </c>
      <c r="C854" s="327" t="b">
        <f>IF(Mapping!B848="Parent",TRUE,B854=Mapping!D848)</f>
        <v>1</v>
      </c>
    </row>
    <row r="855" spans="1:3">
      <c r="A855" s="400" t="s">
        <v>8242</v>
      </c>
      <c r="B855" s="400" t="str">
        <f t="shared" si="14"/>
        <v>jin:Pasywa_B_III_3_H</v>
      </c>
      <c r="C855" s="327" t="b">
        <f>IF(Mapping!B849="Parent",TRUE,B855=Mapping!D849)</f>
        <v>1</v>
      </c>
    </row>
    <row r="856" spans="1:3">
      <c r="A856" s="400" t="s">
        <v>7975</v>
      </c>
      <c r="B856" s="400" t="str">
        <f t="shared" si="14"/>
        <v>dtsf:KwotaA</v>
      </c>
      <c r="C856" s="327" t="b">
        <f>IF(Mapping!B850="Parent",TRUE,B856=Mapping!D850)</f>
        <v>1</v>
      </c>
    </row>
    <row r="857" spans="1:3">
      <c r="A857" s="400" t="s">
        <v>7976</v>
      </c>
      <c r="B857" s="400" t="str">
        <f t="shared" si="14"/>
        <v>dtsf:KwotaB</v>
      </c>
      <c r="C857" s="327" t="b">
        <f>IF(Mapping!B851="Parent",TRUE,B857=Mapping!D851)</f>
        <v>1</v>
      </c>
    </row>
    <row r="858" spans="1:3">
      <c r="A858" s="400" t="s">
        <v>7977</v>
      </c>
      <c r="B858" s="400" t="str">
        <f t="shared" si="14"/>
        <v>dtsf:KwotaB1</v>
      </c>
      <c r="C858" s="327" t="b">
        <f>IF(Mapping!B852="Parent",TRUE,B858=Mapping!D852)</f>
        <v>1</v>
      </c>
    </row>
    <row r="859" spans="1:3">
      <c r="A859" s="400" t="s">
        <v>8243</v>
      </c>
      <c r="B859" s="400" t="str">
        <f t="shared" si="14"/>
        <v>/jin:Pasywa_B_III_3_H</v>
      </c>
      <c r="C859" s="327" t="b">
        <f>IF(Mapping!B853="Parent",TRUE,B859=Mapping!D853)</f>
        <v>1</v>
      </c>
    </row>
    <row r="860" spans="1:3">
      <c r="A860" s="400" t="s">
        <v>8244</v>
      </c>
      <c r="B860" s="400" t="str">
        <f t="shared" si="14"/>
        <v>jin:Pasywa_B_III_3_I</v>
      </c>
      <c r="C860" s="327" t="b">
        <f>IF(Mapping!B854="Parent",TRUE,B860=Mapping!D854)</f>
        <v>1</v>
      </c>
    </row>
    <row r="861" spans="1:3">
      <c r="A861" s="400" t="s">
        <v>7975</v>
      </c>
      <c r="B861" s="400" t="str">
        <f t="shared" si="14"/>
        <v>dtsf:KwotaA</v>
      </c>
      <c r="C861" s="327" t="b">
        <f>IF(Mapping!B855="Parent",TRUE,B861=Mapping!D855)</f>
        <v>1</v>
      </c>
    </row>
    <row r="862" spans="1:3">
      <c r="A862" s="400" t="s">
        <v>7976</v>
      </c>
      <c r="B862" s="400" t="str">
        <f t="shared" si="14"/>
        <v>dtsf:KwotaB</v>
      </c>
      <c r="C862" s="327" t="b">
        <f>IF(Mapping!B856="Parent",TRUE,B862=Mapping!D856)</f>
        <v>1</v>
      </c>
    </row>
    <row r="863" spans="1:3">
      <c r="A863" s="400" t="s">
        <v>7977</v>
      </c>
      <c r="B863" s="400" t="str">
        <f t="shared" si="14"/>
        <v>dtsf:KwotaB1</v>
      </c>
      <c r="C863" s="327" t="b">
        <f>IF(Mapping!B857="Parent",TRUE,B863=Mapping!D857)</f>
        <v>1</v>
      </c>
    </row>
    <row r="864" spans="1:3">
      <c r="A864" s="400" t="s">
        <v>8245</v>
      </c>
      <c r="B864" s="400" t="str">
        <f t="shared" si="14"/>
        <v>/jin:Pasywa_B_III_3_I</v>
      </c>
      <c r="C864" s="327" t="b">
        <f>IF(Mapping!B858="Parent",TRUE,B864=Mapping!D858)</f>
        <v>1</v>
      </c>
    </row>
    <row r="865" spans="1:3">
      <c r="A865" s="400" t="s">
        <v>8246</v>
      </c>
      <c r="B865" s="400" t="str">
        <f t="shared" si="14"/>
        <v>/jin:Pasywa_B_III_3</v>
      </c>
      <c r="C865" s="327" t="b">
        <f>IF(Mapping!B859="Parent",TRUE,B865=Mapping!D859)</f>
        <v>1</v>
      </c>
    </row>
    <row r="866" spans="1:3">
      <c r="A866" s="400" t="s">
        <v>8247</v>
      </c>
      <c r="B866" s="400" t="str">
        <f t="shared" ref="B866:B929" si="15">MID(A866,FIND("&lt;",A866)+1,FIND("&gt;",A866)-FIND("&lt;",A866)-1)</f>
        <v>jin:Pasywa_B_III_4</v>
      </c>
      <c r="C866" s="327" t="b">
        <f>IF(Mapping!B860="Parent",TRUE,B866=Mapping!D860)</f>
        <v>1</v>
      </c>
    </row>
    <row r="867" spans="1:3">
      <c r="A867" s="400" t="s">
        <v>7961</v>
      </c>
      <c r="B867" s="400" t="str">
        <f t="shared" si="15"/>
        <v>dtsf:KwotaA</v>
      </c>
      <c r="C867" s="327" t="b">
        <f>IF(Mapping!B861="Parent",TRUE,B867=Mapping!D861)</f>
        <v>1</v>
      </c>
    </row>
    <row r="868" spans="1:3">
      <c r="A868" s="400" t="s">
        <v>7962</v>
      </c>
      <c r="B868" s="400" t="str">
        <f t="shared" si="15"/>
        <v>dtsf:KwotaB</v>
      </c>
      <c r="C868" s="327" t="b">
        <f>IF(Mapping!B862="Parent",TRUE,B868=Mapping!D862)</f>
        <v>1</v>
      </c>
    </row>
    <row r="869" spans="1:3">
      <c r="A869" s="400" t="s">
        <v>7963</v>
      </c>
      <c r="B869" s="400" t="str">
        <f t="shared" si="15"/>
        <v>dtsf:KwotaB1</v>
      </c>
      <c r="C869" s="327" t="b">
        <f>IF(Mapping!B863="Parent",TRUE,B869=Mapping!D863)</f>
        <v>1</v>
      </c>
    </row>
    <row r="870" spans="1:3">
      <c r="A870" s="400" t="s">
        <v>8248</v>
      </c>
      <c r="B870" s="400" t="str">
        <f t="shared" si="15"/>
        <v>/jin:Pasywa_B_III_4</v>
      </c>
      <c r="C870" s="327" t="b">
        <f>IF(Mapping!B864="Parent",TRUE,B870=Mapping!D864)</f>
        <v>1</v>
      </c>
    </row>
    <row r="871" spans="1:3">
      <c r="A871" s="400" t="s">
        <v>8249</v>
      </c>
      <c r="B871" s="400" t="str">
        <f t="shared" si="15"/>
        <v>/jin:Pasywa_B_III</v>
      </c>
      <c r="C871" s="327" t="b">
        <f>IF(Mapping!B865="Parent",TRUE,B871=Mapping!D865)</f>
        <v>1</v>
      </c>
    </row>
    <row r="872" spans="1:3">
      <c r="A872" s="400" t="s">
        <v>8250</v>
      </c>
      <c r="B872" s="400" t="str">
        <f t="shared" si="15"/>
        <v>jin:Pasywa_B_IV</v>
      </c>
      <c r="C872" s="327" t="b">
        <f>IF(Mapping!B866="Parent",TRUE,B872=Mapping!D866)</f>
        <v>1</v>
      </c>
    </row>
    <row r="873" spans="1:3">
      <c r="A873" s="400" t="s">
        <v>7957</v>
      </c>
      <c r="B873" s="400" t="str">
        <f t="shared" si="15"/>
        <v>dtsf:KwotaA</v>
      </c>
      <c r="C873" s="327" t="b">
        <f>IF(Mapping!B867="Parent",TRUE,B873=Mapping!D867)</f>
        <v>1</v>
      </c>
    </row>
    <row r="874" spans="1:3">
      <c r="A874" s="400" t="s">
        <v>7958</v>
      </c>
      <c r="B874" s="400" t="str">
        <f t="shared" si="15"/>
        <v>dtsf:KwotaB</v>
      </c>
      <c r="C874" s="327" t="b">
        <f>IF(Mapping!B868="Parent",TRUE,B874=Mapping!D868)</f>
        <v>1</v>
      </c>
    </row>
    <row r="875" spans="1:3">
      <c r="A875" s="400" t="s">
        <v>7959</v>
      </c>
      <c r="B875" s="400" t="str">
        <f t="shared" si="15"/>
        <v>dtsf:KwotaB1</v>
      </c>
      <c r="C875" s="327" t="b">
        <f>IF(Mapping!B869="Parent",TRUE,B875=Mapping!D869)</f>
        <v>1</v>
      </c>
    </row>
    <row r="876" spans="1:3">
      <c r="A876" s="400" t="s">
        <v>8251</v>
      </c>
      <c r="B876" s="400" t="str">
        <f t="shared" si="15"/>
        <v>jin:Pasywa_B_IV_1</v>
      </c>
      <c r="C876" s="327" t="b">
        <f>IF(Mapping!B870="Parent",TRUE,B876=Mapping!D870)</f>
        <v>1</v>
      </c>
    </row>
    <row r="877" spans="1:3">
      <c r="A877" s="400" t="s">
        <v>7961</v>
      </c>
      <c r="B877" s="400" t="str">
        <f t="shared" si="15"/>
        <v>dtsf:KwotaA</v>
      </c>
      <c r="C877" s="327" t="b">
        <f>IF(Mapping!B871="Parent",TRUE,B877=Mapping!D871)</f>
        <v>1</v>
      </c>
    </row>
    <row r="878" spans="1:3">
      <c r="A878" s="400" t="s">
        <v>7962</v>
      </c>
      <c r="B878" s="400" t="str">
        <f t="shared" si="15"/>
        <v>dtsf:KwotaB</v>
      </c>
      <c r="C878" s="327" t="b">
        <f>IF(Mapping!B872="Parent",TRUE,B878=Mapping!D872)</f>
        <v>1</v>
      </c>
    </row>
    <row r="879" spans="1:3">
      <c r="A879" s="400" t="s">
        <v>7963</v>
      </c>
      <c r="B879" s="400" t="str">
        <f t="shared" si="15"/>
        <v>dtsf:KwotaB1</v>
      </c>
      <c r="C879" s="327" t="b">
        <f>IF(Mapping!B873="Parent",TRUE,B879=Mapping!D873)</f>
        <v>1</v>
      </c>
    </row>
    <row r="880" spans="1:3">
      <c r="A880" s="400" t="s">
        <v>8252</v>
      </c>
      <c r="B880" s="400" t="str">
        <f t="shared" si="15"/>
        <v>/jin:Pasywa_B_IV_1</v>
      </c>
      <c r="C880" s="327" t="b">
        <f>IF(Mapping!B874="Parent",TRUE,B880=Mapping!D874)</f>
        <v>1</v>
      </c>
    </row>
    <row r="881" spans="1:3">
      <c r="A881" s="400" t="s">
        <v>8253</v>
      </c>
      <c r="B881" s="400" t="str">
        <f t="shared" si="15"/>
        <v>jin:Pasywa_B_IV_2</v>
      </c>
      <c r="C881" s="327" t="b">
        <f>IF(Mapping!B875="Parent",TRUE,B881=Mapping!D875)</f>
        <v>1</v>
      </c>
    </row>
    <row r="882" spans="1:3">
      <c r="A882" s="400" t="s">
        <v>7961</v>
      </c>
      <c r="B882" s="400" t="str">
        <f t="shared" si="15"/>
        <v>dtsf:KwotaA</v>
      </c>
      <c r="C882" s="327" t="b">
        <f>IF(Mapping!B876="Parent",TRUE,B882=Mapping!D876)</f>
        <v>1</v>
      </c>
    </row>
    <row r="883" spans="1:3">
      <c r="A883" s="400" t="s">
        <v>7962</v>
      </c>
      <c r="B883" s="400" t="str">
        <f t="shared" si="15"/>
        <v>dtsf:KwotaB</v>
      </c>
      <c r="C883" s="327" t="b">
        <f>IF(Mapping!B877="Parent",TRUE,B883=Mapping!D877)</f>
        <v>1</v>
      </c>
    </row>
    <row r="884" spans="1:3">
      <c r="A884" s="400" t="s">
        <v>7963</v>
      </c>
      <c r="B884" s="400" t="str">
        <f t="shared" si="15"/>
        <v>dtsf:KwotaB1</v>
      </c>
      <c r="C884" s="327" t="b">
        <f>IF(Mapping!B878="Parent",TRUE,B884=Mapping!D878)</f>
        <v>1</v>
      </c>
    </row>
    <row r="885" spans="1:3">
      <c r="A885" s="400" t="s">
        <v>8254</v>
      </c>
      <c r="B885" s="400" t="str">
        <f t="shared" si="15"/>
        <v>jin:Pasywa_B_IV_2_1</v>
      </c>
      <c r="C885" s="327" t="b">
        <f>IF(Mapping!B879="Parent",TRUE,B885=Mapping!D879)</f>
        <v>1</v>
      </c>
    </row>
    <row r="886" spans="1:3">
      <c r="A886" s="400" t="s">
        <v>7975</v>
      </c>
      <c r="B886" s="400" t="str">
        <f t="shared" si="15"/>
        <v>dtsf:KwotaA</v>
      </c>
      <c r="C886" s="327" t="b">
        <f>IF(Mapping!B880="Parent",TRUE,B886=Mapping!D880)</f>
        <v>1</v>
      </c>
    </row>
    <row r="887" spans="1:3">
      <c r="A887" s="400" t="s">
        <v>7976</v>
      </c>
      <c r="B887" s="400" t="str">
        <f t="shared" si="15"/>
        <v>dtsf:KwotaB</v>
      </c>
      <c r="C887" s="327" t="b">
        <f>IF(Mapping!B881="Parent",TRUE,B887=Mapping!D881)</f>
        <v>1</v>
      </c>
    </row>
    <row r="888" spans="1:3">
      <c r="A888" s="400" t="s">
        <v>7977</v>
      </c>
      <c r="B888" s="400" t="str">
        <f t="shared" si="15"/>
        <v>dtsf:KwotaB1</v>
      </c>
      <c r="C888" s="327" t="b">
        <f>IF(Mapping!B882="Parent",TRUE,B888=Mapping!D882)</f>
        <v>1</v>
      </c>
    </row>
    <row r="889" spans="1:3">
      <c r="A889" s="400" t="s">
        <v>8255</v>
      </c>
      <c r="B889" s="400" t="str">
        <f t="shared" si="15"/>
        <v>/jin:Pasywa_B_IV_2_1</v>
      </c>
      <c r="C889" s="327" t="b">
        <f>IF(Mapping!B883="Parent",TRUE,B889=Mapping!D883)</f>
        <v>1</v>
      </c>
    </row>
    <row r="890" spans="1:3">
      <c r="A890" s="400" t="s">
        <v>8256</v>
      </c>
      <c r="B890" s="400" t="str">
        <f t="shared" si="15"/>
        <v>jin:Pasywa_B_IV_2_2</v>
      </c>
      <c r="C890" s="327" t="b">
        <f>IF(Mapping!B884="Parent",TRUE,B890=Mapping!D884)</f>
        <v>1</v>
      </c>
    </row>
    <row r="891" spans="1:3">
      <c r="A891" s="400" t="s">
        <v>7975</v>
      </c>
      <c r="B891" s="400" t="str">
        <f t="shared" si="15"/>
        <v>dtsf:KwotaA</v>
      </c>
      <c r="C891" s="327" t="b">
        <f>IF(Mapping!B885="Parent",TRUE,B891=Mapping!D885)</f>
        <v>1</v>
      </c>
    </row>
    <row r="892" spans="1:3">
      <c r="A892" s="400" t="s">
        <v>7976</v>
      </c>
      <c r="B892" s="400" t="str">
        <f t="shared" si="15"/>
        <v>dtsf:KwotaB</v>
      </c>
      <c r="C892" s="327" t="b">
        <f>IF(Mapping!B886="Parent",TRUE,B892=Mapping!D886)</f>
        <v>1</v>
      </c>
    </row>
    <row r="893" spans="1:3">
      <c r="A893" s="400" t="s">
        <v>7977</v>
      </c>
      <c r="B893" s="400" t="str">
        <f t="shared" si="15"/>
        <v>dtsf:KwotaB1</v>
      </c>
      <c r="C893" s="327" t="b">
        <f>IF(Mapping!B887="Parent",TRUE,B893=Mapping!D887)</f>
        <v>1</v>
      </c>
    </row>
    <row r="894" spans="1:3">
      <c r="A894" s="400" t="s">
        <v>8257</v>
      </c>
      <c r="B894" s="400" t="str">
        <f t="shared" si="15"/>
        <v>/jin:Pasywa_B_IV_2_2</v>
      </c>
      <c r="C894" s="327" t="b">
        <f>IF(Mapping!B888="Parent",TRUE,B894=Mapping!D888)</f>
        <v>1</v>
      </c>
    </row>
    <row r="895" spans="1:3">
      <c r="A895" s="400" t="s">
        <v>8258</v>
      </c>
      <c r="B895" s="400" t="str">
        <f t="shared" si="15"/>
        <v>/jin:Pasywa_B_IV_2</v>
      </c>
      <c r="C895" s="327" t="b">
        <f>IF(Mapping!B889="Parent",TRUE,B895=Mapping!D889)</f>
        <v>1</v>
      </c>
    </row>
    <row r="896" spans="1:3">
      <c r="A896" s="400" t="s">
        <v>8259</v>
      </c>
      <c r="B896" s="400" t="str">
        <f t="shared" si="15"/>
        <v>/jin:Pasywa_B_IV</v>
      </c>
      <c r="C896" s="327" t="b">
        <f>IF(Mapping!B890="Parent",TRUE,B896=Mapping!D890)</f>
        <v>1</v>
      </c>
    </row>
    <row r="897" spans="1:4">
      <c r="A897" s="400" t="s">
        <v>8260</v>
      </c>
      <c r="B897" s="400" t="str">
        <f t="shared" si="15"/>
        <v>/jin:Pasywa_B</v>
      </c>
      <c r="C897" s="327" t="b">
        <f>IF(Mapping!B891="Parent",TRUE,B897=Mapping!D891)</f>
        <v>1</v>
      </c>
    </row>
    <row r="898" spans="1:4">
      <c r="A898" s="400" t="s">
        <v>8261</v>
      </c>
      <c r="B898" s="400" t="str">
        <f t="shared" si="15"/>
        <v>/jin:Pasywa</v>
      </c>
      <c r="C898" s="327" t="b">
        <f>IF(Mapping!B892="Parent",TRUE,B898=Mapping!D892)</f>
        <v>1</v>
      </c>
    </row>
    <row r="899" spans="1:4">
      <c r="A899" s="400" t="s">
        <v>8262</v>
      </c>
      <c r="B899" s="400" t="str">
        <f t="shared" si="15"/>
        <v>/tns:Bilans</v>
      </c>
      <c r="C899" s="327" t="b">
        <f>IF(Mapping!B893="Parent",TRUE,B899=Mapping!D893)</f>
        <v>1</v>
      </c>
    </row>
    <row r="900" spans="1:4">
      <c r="A900" s="400" t="s">
        <v>8263</v>
      </c>
      <c r="B900" s="400" t="str">
        <f t="shared" si="15"/>
        <v>tns:RZiS</v>
      </c>
      <c r="C900" s="327" t="b">
        <f>IF(Mapping!B894="Parent",TRUE,B900=Mapping!D894)</f>
        <v>1</v>
      </c>
      <c r="D900" s="412" t="s">
        <v>8264</v>
      </c>
    </row>
    <row r="901" spans="1:4">
      <c r="A901" s="400" t="s">
        <v>8265</v>
      </c>
      <c r="B901" s="400" t="str">
        <f t="shared" si="15"/>
        <v>jin:RZiSPor</v>
      </c>
      <c r="C901" s="327" t="b">
        <f>IF(Mapping!B895="Parent",TRUE,B901=Mapping!D895)</f>
        <v>1</v>
      </c>
      <c r="D901" s="412" t="s">
        <v>8266</v>
      </c>
    </row>
    <row r="902" spans="1:4">
      <c r="A902" s="400" t="s">
        <v>8267</v>
      </c>
      <c r="B902" s="400" t="str">
        <f t="shared" si="15"/>
        <v>jin:A</v>
      </c>
      <c r="C902" s="327" t="b">
        <f>IF(Mapping!B896="Parent",TRUE,B902=Mapping!D896)</f>
        <v>1</v>
      </c>
    </row>
    <row r="903" spans="1:4">
      <c r="A903" s="400" t="s">
        <v>7953</v>
      </c>
      <c r="B903" s="400" t="str">
        <f t="shared" si="15"/>
        <v>dtsf:KwotaA</v>
      </c>
      <c r="C903" s="327" t="b">
        <f>IF(Mapping!B897="Parent",TRUE,B903=Mapping!D897)</f>
        <v>1</v>
      </c>
    </row>
    <row r="904" spans="1:4">
      <c r="A904" s="400" t="s">
        <v>7954</v>
      </c>
      <c r="B904" s="400" t="str">
        <f t="shared" si="15"/>
        <v>dtsf:KwotaB</v>
      </c>
      <c r="C904" s="327" t="b">
        <f>IF(Mapping!B898="Parent",TRUE,B904=Mapping!D898)</f>
        <v>1</v>
      </c>
    </row>
    <row r="905" spans="1:4">
      <c r="A905" s="400" t="s">
        <v>7955</v>
      </c>
      <c r="B905" s="400" t="str">
        <f t="shared" si="15"/>
        <v>dtsf:KwotaB1</v>
      </c>
      <c r="C905" s="327" t="b">
        <f>IF(Mapping!B899="Parent",TRUE,B905=Mapping!D899)</f>
        <v>1</v>
      </c>
    </row>
    <row r="906" spans="1:4">
      <c r="A906" s="400" t="s">
        <v>8268</v>
      </c>
      <c r="B906" s="400" t="str">
        <f t="shared" si="15"/>
        <v>jin:A_J</v>
      </c>
      <c r="C906" s="327" t="b">
        <f>IF(Mapping!B900="Parent",TRUE,B906=Mapping!D900)</f>
        <v>1</v>
      </c>
    </row>
    <row r="907" spans="1:4">
      <c r="A907" s="400" t="s">
        <v>7957</v>
      </c>
      <c r="B907" s="400" t="str">
        <f t="shared" si="15"/>
        <v>dtsf:KwotaA</v>
      </c>
      <c r="C907" s="327" t="b">
        <f>IF(Mapping!B901="Parent",TRUE,B907=Mapping!D901)</f>
        <v>1</v>
      </c>
    </row>
    <row r="908" spans="1:4">
      <c r="A908" s="400" t="s">
        <v>7958</v>
      </c>
      <c r="B908" s="400" t="str">
        <f t="shared" si="15"/>
        <v>dtsf:KwotaB</v>
      </c>
      <c r="C908" s="327" t="b">
        <f>IF(Mapping!B902="Parent",TRUE,B908=Mapping!D902)</f>
        <v>1</v>
      </c>
    </row>
    <row r="909" spans="1:4">
      <c r="A909" s="400" t="s">
        <v>7959</v>
      </c>
      <c r="B909" s="400" t="str">
        <f t="shared" si="15"/>
        <v>dtsf:KwotaB1</v>
      </c>
      <c r="C909" s="327" t="b">
        <f>IF(Mapping!B903="Parent",TRUE,B909=Mapping!D903)</f>
        <v>1</v>
      </c>
    </row>
    <row r="910" spans="1:4">
      <c r="A910" s="400" t="s">
        <v>8269</v>
      </c>
      <c r="B910" s="400" t="str">
        <f t="shared" si="15"/>
        <v>/jin:A_J</v>
      </c>
      <c r="C910" s="327" t="b">
        <f>IF(Mapping!B904="Parent",TRUE,B910=Mapping!D904)</f>
        <v>1</v>
      </c>
    </row>
    <row r="911" spans="1:4">
      <c r="A911" s="400" t="s">
        <v>8270</v>
      </c>
      <c r="B911" s="400" t="str">
        <f t="shared" si="15"/>
        <v>jin:A_I</v>
      </c>
      <c r="C911" s="327" t="b">
        <f>IF(Mapping!B905="Parent",TRUE,B911=Mapping!D905)</f>
        <v>1</v>
      </c>
    </row>
    <row r="912" spans="1:4">
      <c r="A912" s="400" t="s">
        <v>7957</v>
      </c>
      <c r="B912" s="400" t="str">
        <f t="shared" si="15"/>
        <v>dtsf:KwotaA</v>
      </c>
      <c r="C912" s="327" t="b">
        <f>IF(Mapping!B906="Parent",TRUE,B912=Mapping!D906)</f>
        <v>1</v>
      </c>
    </row>
    <row r="913" spans="1:3">
      <c r="A913" s="400" t="s">
        <v>7958</v>
      </c>
      <c r="B913" s="400" t="str">
        <f t="shared" si="15"/>
        <v>dtsf:KwotaB</v>
      </c>
      <c r="C913" s="327" t="b">
        <f>IF(Mapping!B907="Parent",TRUE,B913=Mapping!D907)</f>
        <v>1</v>
      </c>
    </row>
    <row r="914" spans="1:3">
      <c r="A914" s="400" t="s">
        <v>7959</v>
      </c>
      <c r="B914" s="400" t="str">
        <f t="shared" si="15"/>
        <v>dtsf:KwotaB1</v>
      </c>
      <c r="C914" s="327" t="b">
        <f>IF(Mapping!B908="Parent",TRUE,B914=Mapping!D908)</f>
        <v>1</v>
      </c>
    </row>
    <row r="915" spans="1:3">
      <c r="A915" s="400" t="s">
        <v>8271</v>
      </c>
      <c r="B915" s="400" t="str">
        <f t="shared" si="15"/>
        <v>/jin:A_I</v>
      </c>
      <c r="C915" s="327" t="b">
        <f>IF(Mapping!B909="Parent",TRUE,B915=Mapping!D909)</f>
        <v>1</v>
      </c>
    </row>
    <row r="916" spans="1:3">
      <c r="A916" s="400" t="s">
        <v>8272</v>
      </c>
      <c r="B916" s="400" t="str">
        <f t="shared" si="15"/>
        <v>jin:A_II</v>
      </c>
      <c r="C916" s="327" t="b">
        <f>IF(Mapping!B910="Parent",TRUE,B916=Mapping!D910)</f>
        <v>1</v>
      </c>
    </row>
    <row r="917" spans="1:3">
      <c r="A917" s="400" t="s">
        <v>7957</v>
      </c>
      <c r="B917" s="400" t="str">
        <f t="shared" si="15"/>
        <v>dtsf:KwotaA</v>
      </c>
      <c r="C917" s="327" t="b">
        <f>IF(Mapping!B911="Parent",TRUE,B917=Mapping!D911)</f>
        <v>1</v>
      </c>
    </row>
    <row r="918" spans="1:3">
      <c r="A918" s="400" t="s">
        <v>7958</v>
      </c>
      <c r="B918" s="400" t="str">
        <f t="shared" si="15"/>
        <v>dtsf:KwotaB</v>
      </c>
      <c r="C918" s="327" t="b">
        <f>IF(Mapping!B912="Parent",TRUE,B918=Mapping!D912)</f>
        <v>1</v>
      </c>
    </row>
    <row r="919" spans="1:3">
      <c r="A919" s="400" t="s">
        <v>7959</v>
      </c>
      <c r="B919" s="400" t="str">
        <f t="shared" si="15"/>
        <v>dtsf:KwotaB1</v>
      </c>
      <c r="C919" s="327" t="b">
        <f>IF(Mapping!B913="Parent",TRUE,B919=Mapping!D913)</f>
        <v>1</v>
      </c>
    </row>
    <row r="920" spans="1:3">
      <c r="A920" s="400" t="s">
        <v>8273</v>
      </c>
      <c r="B920" s="400" t="str">
        <f t="shared" si="15"/>
        <v>/jin:A_II</v>
      </c>
      <c r="C920" s="327" t="b">
        <f>IF(Mapping!B914="Parent",TRUE,B920=Mapping!D914)</f>
        <v>1</v>
      </c>
    </row>
    <row r="921" spans="1:3">
      <c r="A921" s="400" t="s">
        <v>8274</v>
      </c>
      <c r="B921" s="400" t="str">
        <f t="shared" si="15"/>
        <v>jin:A_III</v>
      </c>
      <c r="C921" s="327" t="b">
        <f>IF(Mapping!B915="Parent",TRUE,B921=Mapping!D915)</f>
        <v>1</v>
      </c>
    </row>
    <row r="922" spans="1:3">
      <c r="A922" s="400" t="s">
        <v>7957</v>
      </c>
      <c r="B922" s="400" t="str">
        <f t="shared" si="15"/>
        <v>dtsf:KwotaA</v>
      </c>
      <c r="C922" s="327" t="b">
        <f>IF(Mapping!B916="Parent",TRUE,B922=Mapping!D916)</f>
        <v>1</v>
      </c>
    </row>
    <row r="923" spans="1:3">
      <c r="A923" s="400" t="s">
        <v>7958</v>
      </c>
      <c r="B923" s="400" t="str">
        <f t="shared" si="15"/>
        <v>dtsf:KwotaB</v>
      </c>
      <c r="C923" s="327" t="b">
        <f>IF(Mapping!B917="Parent",TRUE,B923=Mapping!D917)</f>
        <v>1</v>
      </c>
    </row>
    <row r="924" spans="1:3">
      <c r="A924" s="400" t="s">
        <v>7959</v>
      </c>
      <c r="B924" s="400" t="str">
        <f t="shared" si="15"/>
        <v>dtsf:KwotaB1</v>
      </c>
      <c r="C924" s="327" t="b">
        <f>IF(Mapping!B918="Parent",TRUE,B924=Mapping!D918)</f>
        <v>1</v>
      </c>
    </row>
    <row r="925" spans="1:3">
      <c r="A925" s="400" t="s">
        <v>8275</v>
      </c>
      <c r="B925" s="400" t="str">
        <f t="shared" si="15"/>
        <v>/jin:A_III</v>
      </c>
      <c r="C925" s="327" t="b">
        <f>IF(Mapping!B919="Parent",TRUE,B925=Mapping!D919)</f>
        <v>1</v>
      </c>
    </row>
    <row r="926" spans="1:3">
      <c r="A926" s="400" t="s">
        <v>8276</v>
      </c>
      <c r="B926" s="400" t="str">
        <f t="shared" si="15"/>
        <v>jin:A_IV</v>
      </c>
      <c r="C926" s="327" t="b">
        <f>IF(Mapping!B920="Parent",TRUE,B926=Mapping!D920)</f>
        <v>1</v>
      </c>
    </row>
    <row r="927" spans="1:3">
      <c r="A927" s="400" t="s">
        <v>7957</v>
      </c>
      <c r="B927" s="400" t="str">
        <f t="shared" si="15"/>
        <v>dtsf:KwotaA</v>
      </c>
      <c r="C927" s="327" t="b">
        <f>IF(Mapping!B921="Parent",TRUE,B927=Mapping!D921)</f>
        <v>1</v>
      </c>
    </row>
    <row r="928" spans="1:3">
      <c r="A928" s="400" t="s">
        <v>7958</v>
      </c>
      <c r="B928" s="400" t="str">
        <f t="shared" si="15"/>
        <v>dtsf:KwotaB</v>
      </c>
      <c r="C928" s="327" t="b">
        <f>IF(Mapping!B922="Parent",TRUE,B928=Mapping!D922)</f>
        <v>1</v>
      </c>
    </row>
    <row r="929" spans="1:3">
      <c r="A929" s="400" t="s">
        <v>7959</v>
      </c>
      <c r="B929" s="400" t="str">
        <f t="shared" si="15"/>
        <v>dtsf:KwotaB1</v>
      </c>
      <c r="C929" s="327" t="b">
        <f>IF(Mapping!B923="Parent",TRUE,B929=Mapping!D923)</f>
        <v>1</v>
      </c>
    </row>
    <row r="930" spans="1:3">
      <c r="A930" s="400" t="s">
        <v>8277</v>
      </c>
      <c r="B930" s="400" t="str">
        <f t="shared" ref="B930:B993" si="16">MID(A930,FIND("&lt;",A930)+1,FIND("&gt;",A930)-FIND("&lt;",A930)-1)</f>
        <v>/jin:A_IV</v>
      </c>
      <c r="C930" s="327" t="b">
        <f>IF(Mapping!B924="Parent",TRUE,B930=Mapping!D924)</f>
        <v>1</v>
      </c>
    </row>
    <row r="931" spans="1:3">
      <c r="A931" s="400" t="s">
        <v>8278</v>
      </c>
      <c r="B931" s="400" t="str">
        <f t="shared" si="16"/>
        <v>/jin:A</v>
      </c>
      <c r="C931" s="327" t="b">
        <f>IF(Mapping!B925="Parent",TRUE,B931=Mapping!D925)</f>
        <v>1</v>
      </c>
    </row>
    <row r="932" spans="1:3">
      <c r="A932" s="400" t="s">
        <v>8279</v>
      </c>
      <c r="B932" s="400" t="str">
        <f t="shared" si="16"/>
        <v>jin:B</v>
      </c>
      <c r="C932" s="327" t="b">
        <f>IF(Mapping!B926="Parent",TRUE,B932=Mapping!D926)</f>
        <v>1</v>
      </c>
    </row>
    <row r="933" spans="1:3">
      <c r="A933" s="400" t="s">
        <v>7953</v>
      </c>
      <c r="B933" s="400" t="str">
        <f t="shared" si="16"/>
        <v>dtsf:KwotaA</v>
      </c>
      <c r="C933" s="327" t="b">
        <f>IF(Mapping!B927="Parent",TRUE,B933=Mapping!D927)</f>
        <v>1</v>
      </c>
    </row>
    <row r="934" spans="1:3">
      <c r="A934" s="400" t="s">
        <v>7954</v>
      </c>
      <c r="B934" s="400" t="str">
        <f t="shared" si="16"/>
        <v>dtsf:KwotaB</v>
      </c>
      <c r="C934" s="327" t="b">
        <f>IF(Mapping!B928="Parent",TRUE,B934=Mapping!D928)</f>
        <v>1</v>
      </c>
    </row>
    <row r="935" spans="1:3">
      <c r="A935" s="400" t="s">
        <v>7955</v>
      </c>
      <c r="B935" s="400" t="str">
        <f t="shared" si="16"/>
        <v>dtsf:KwotaB1</v>
      </c>
      <c r="C935" s="327" t="b">
        <f>IF(Mapping!B929="Parent",TRUE,B935=Mapping!D929)</f>
        <v>1</v>
      </c>
    </row>
    <row r="936" spans="1:3">
      <c r="A936" s="400" t="s">
        <v>8280</v>
      </c>
      <c r="B936" s="400" t="str">
        <f t="shared" si="16"/>
        <v>jin:B_I</v>
      </c>
      <c r="C936" s="327" t="b">
        <f>IF(Mapping!B930="Parent",TRUE,B936=Mapping!D930)</f>
        <v>1</v>
      </c>
    </row>
    <row r="937" spans="1:3">
      <c r="A937" s="400" t="s">
        <v>7957</v>
      </c>
      <c r="B937" s="400" t="str">
        <f t="shared" si="16"/>
        <v>dtsf:KwotaA</v>
      </c>
      <c r="C937" s="327" t="b">
        <f>IF(Mapping!B931="Parent",TRUE,B937=Mapping!D931)</f>
        <v>1</v>
      </c>
    </row>
    <row r="938" spans="1:3">
      <c r="A938" s="400" t="s">
        <v>7958</v>
      </c>
      <c r="B938" s="400" t="str">
        <f t="shared" si="16"/>
        <v>dtsf:KwotaB</v>
      </c>
      <c r="C938" s="327" t="b">
        <f>IF(Mapping!B932="Parent",TRUE,B938=Mapping!D932)</f>
        <v>1</v>
      </c>
    </row>
    <row r="939" spans="1:3">
      <c r="A939" s="400" t="s">
        <v>7959</v>
      </c>
      <c r="B939" s="400" t="str">
        <f t="shared" si="16"/>
        <v>dtsf:KwotaB1</v>
      </c>
      <c r="C939" s="327" t="b">
        <f>IF(Mapping!B933="Parent",TRUE,B939=Mapping!D933)</f>
        <v>1</v>
      </c>
    </row>
    <row r="940" spans="1:3">
      <c r="A940" s="400" t="s">
        <v>8281</v>
      </c>
      <c r="B940" s="400" t="str">
        <f t="shared" si="16"/>
        <v>/jin:B_I</v>
      </c>
      <c r="C940" s="327" t="b">
        <f>IF(Mapping!B934="Parent",TRUE,B940=Mapping!D934)</f>
        <v>1</v>
      </c>
    </row>
    <row r="941" spans="1:3">
      <c r="A941" s="400" t="s">
        <v>8282</v>
      </c>
      <c r="B941" s="400" t="str">
        <f t="shared" si="16"/>
        <v>jin:B_II</v>
      </c>
      <c r="C941" s="327" t="b">
        <f>IF(Mapping!B935="Parent",TRUE,B941=Mapping!D935)</f>
        <v>1</v>
      </c>
    </row>
    <row r="942" spans="1:3">
      <c r="A942" s="400" t="s">
        <v>7957</v>
      </c>
      <c r="B942" s="400" t="str">
        <f t="shared" si="16"/>
        <v>dtsf:KwotaA</v>
      </c>
      <c r="C942" s="327" t="b">
        <f>IF(Mapping!B936="Parent",TRUE,B942=Mapping!D936)</f>
        <v>1</v>
      </c>
    </row>
    <row r="943" spans="1:3">
      <c r="A943" s="400" t="s">
        <v>7958</v>
      </c>
      <c r="B943" s="400" t="str">
        <f t="shared" si="16"/>
        <v>dtsf:KwotaB</v>
      </c>
      <c r="C943" s="327" t="b">
        <f>IF(Mapping!B937="Parent",TRUE,B943=Mapping!D937)</f>
        <v>1</v>
      </c>
    </row>
    <row r="944" spans="1:3">
      <c r="A944" s="400" t="s">
        <v>7959</v>
      </c>
      <c r="B944" s="400" t="str">
        <f t="shared" si="16"/>
        <v>dtsf:KwotaB1</v>
      </c>
      <c r="C944" s="327" t="b">
        <f>IF(Mapping!B938="Parent",TRUE,B944=Mapping!D938)</f>
        <v>1</v>
      </c>
    </row>
    <row r="945" spans="1:3">
      <c r="A945" s="400" t="s">
        <v>8283</v>
      </c>
      <c r="B945" s="400" t="str">
        <f t="shared" si="16"/>
        <v>/jin:B_II</v>
      </c>
      <c r="C945" s="327" t="b">
        <f>IF(Mapping!B939="Parent",TRUE,B945=Mapping!D939)</f>
        <v>1</v>
      </c>
    </row>
    <row r="946" spans="1:3">
      <c r="A946" s="400" t="s">
        <v>8284</v>
      </c>
      <c r="B946" s="400" t="str">
        <f t="shared" si="16"/>
        <v>jin:B_III</v>
      </c>
      <c r="C946" s="327" t="b">
        <f>IF(Mapping!B940="Parent",TRUE,B946=Mapping!D940)</f>
        <v>1</v>
      </c>
    </row>
    <row r="947" spans="1:3">
      <c r="A947" s="400" t="s">
        <v>7957</v>
      </c>
      <c r="B947" s="400" t="str">
        <f t="shared" si="16"/>
        <v>dtsf:KwotaA</v>
      </c>
      <c r="C947" s="327" t="b">
        <f>IF(Mapping!B941="Parent",TRUE,B947=Mapping!D941)</f>
        <v>1</v>
      </c>
    </row>
    <row r="948" spans="1:3">
      <c r="A948" s="400" t="s">
        <v>7958</v>
      </c>
      <c r="B948" s="400" t="str">
        <f t="shared" si="16"/>
        <v>dtsf:KwotaB</v>
      </c>
      <c r="C948" s="327" t="b">
        <f>IF(Mapping!B942="Parent",TRUE,B948=Mapping!D942)</f>
        <v>1</v>
      </c>
    </row>
    <row r="949" spans="1:3">
      <c r="A949" s="400" t="s">
        <v>7959</v>
      </c>
      <c r="B949" s="400" t="str">
        <f t="shared" si="16"/>
        <v>dtsf:KwotaB1</v>
      </c>
      <c r="C949" s="327" t="b">
        <f>IF(Mapping!B943="Parent",TRUE,B949=Mapping!D943)</f>
        <v>1</v>
      </c>
    </row>
    <row r="950" spans="1:3">
      <c r="A950" s="400" t="s">
        <v>8285</v>
      </c>
      <c r="B950" s="400" t="str">
        <f t="shared" si="16"/>
        <v>/jin:B_III</v>
      </c>
      <c r="C950" s="327" t="b">
        <f>IF(Mapping!B944="Parent",TRUE,B950=Mapping!D944)</f>
        <v>1</v>
      </c>
    </row>
    <row r="951" spans="1:3">
      <c r="A951" s="400" t="s">
        <v>8286</v>
      </c>
      <c r="B951" s="400" t="str">
        <f t="shared" si="16"/>
        <v>jin:B_IV</v>
      </c>
      <c r="C951" s="327" t="b">
        <f>IF(Mapping!B945="Parent",TRUE,B951=Mapping!D945)</f>
        <v>1</v>
      </c>
    </row>
    <row r="952" spans="1:3">
      <c r="A952" s="400" t="s">
        <v>7957</v>
      </c>
      <c r="B952" s="400" t="str">
        <f t="shared" si="16"/>
        <v>dtsf:KwotaA</v>
      </c>
      <c r="C952" s="327" t="b">
        <f>IF(Mapping!B946="Parent",TRUE,B952=Mapping!D946)</f>
        <v>1</v>
      </c>
    </row>
    <row r="953" spans="1:3">
      <c r="A953" s="400" t="s">
        <v>7958</v>
      </c>
      <c r="B953" s="400" t="str">
        <f t="shared" si="16"/>
        <v>dtsf:KwotaB</v>
      </c>
      <c r="C953" s="327" t="b">
        <f>IF(Mapping!B947="Parent",TRUE,B953=Mapping!D947)</f>
        <v>1</v>
      </c>
    </row>
    <row r="954" spans="1:3">
      <c r="A954" s="400" t="s">
        <v>7959</v>
      </c>
      <c r="B954" s="400" t="str">
        <f t="shared" si="16"/>
        <v>dtsf:KwotaB1</v>
      </c>
      <c r="C954" s="327" t="b">
        <f>IF(Mapping!B948="Parent",TRUE,B954=Mapping!D948)</f>
        <v>1</v>
      </c>
    </row>
    <row r="955" spans="1:3">
      <c r="A955" s="400" t="s">
        <v>8287</v>
      </c>
      <c r="B955" s="400" t="str">
        <f t="shared" si="16"/>
        <v>jin:B_IV_1</v>
      </c>
      <c r="C955" s="327" t="b">
        <f>IF(Mapping!B949="Parent",TRUE,B955=Mapping!D949)</f>
        <v>1</v>
      </c>
    </row>
    <row r="956" spans="1:3">
      <c r="A956" s="400" t="s">
        <v>7961</v>
      </c>
      <c r="B956" s="400" t="str">
        <f t="shared" si="16"/>
        <v>dtsf:KwotaA</v>
      </c>
      <c r="C956" s="327" t="b">
        <f>IF(Mapping!B950="Parent",TRUE,B956=Mapping!D950)</f>
        <v>1</v>
      </c>
    </row>
    <row r="957" spans="1:3">
      <c r="A957" s="400" t="s">
        <v>7962</v>
      </c>
      <c r="B957" s="400" t="str">
        <f t="shared" si="16"/>
        <v>dtsf:KwotaB</v>
      </c>
      <c r="C957" s="327" t="b">
        <f>IF(Mapping!B951="Parent",TRUE,B957=Mapping!D951)</f>
        <v>1</v>
      </c>
    </row>
    <row r="958" spans="1:3">
      <c r="A958" s="400" t="s">
        <v>7963</v>
      </c>
      <c r="B958" s="400" t="str">
        <f t="shared" si="16"/>
        <v>dtsf:KwotaB1</v>
      </c>
      <c r="C958" s="327" t="b">
        <f>IF(Mapping!B952="Parent",TRUE,B958=Mapping!D952)</f>
        <v>1</v>
      </c>
    </row>
    <row r="959" spans="1:3">
      <c r="A959" s="400" t="s">
        <v>8288</v>
      </c>
      <c r="B959" s="400" t="str">
        <f t="shared" si="16"/>
        <v>/jin:B_IV_1</v>
      </c>
      <c r="C959" s="327" t="b">
        <f>IF(Mapping!B953="Parent",TRUE,B959=Mapping!D953)</f>
        <v>1</v>
      </c>
    </row>
    <row r="960" spans="1:3">
      <c r="A960" s="400" t="s">
        <v>8289</v>
      </c>
      <c r="B960" s="400" t="str">
        <f t="shared" si="16"/>
        <v>/jin:B_IV</v>
      </c>
      <c r="C960" s="327" t="b">
        <f>IF(Mapping!B954="Parent",TRUE,B960=Mapping!D954)</f>
        <v>1</v>
      </c>
    </row>
    <row r="961" spans="1:3">
      <c r="A961" s="400" t="s">
        <v>8290</v>
      </c>
      <c r="B961" s="400" t="str">
        <f t="shared" si="16"/>
        <v>jin:B_V</v>
      </c>
      <c r="C961" s="327" t="b">
        <f>IF(Mapping!B955="Parent",TRUE,B961=Mapping!D955)</f>
        <v>1</v>
      </c>
    </row>
    <row r="962" spans="1:3">
      <c r="A962" s="400" t="s">
        <v>7957</v>
      </c>
      <c r="B962" s="400" t="str">
        <f t="shared" si="16"/>
        <v>dtsf:KwotaA</v>
      </c>
      <c r="C962" s="327" t="b">
        <f>IF(Mapping!B956="Parent",TRUE,B962=Mapping!D956)</f>
        <v>1</v>
      </c>
    </row>
    <row r="963" spans="1:3">
      <c r="A963" s="400" t="s">
        <v>7958</v>
      </c>
      <c r="B963" s="400" t="str">
        <f t="shared" si="16"/>
        <v>dtsf:KwotaB</v>
      </c>
      <c r="C963" s="327" t="b">
        <f>IF(Mapping!B957="Parent",TRUE,B963=Mapping!D957)</f>
        <v>1</v>
      </c>
    </row>
    <row r="964" spans="1:3">
      <c r="A964" s="400" t="s">
        <v>7959</v>
      </c>
      <c r="B964" s="400" t="str">
        <f t="shared" si="16"/>
        <v>dtsf:KwotaB1</v>
      </c>
      <c r="C964" s="327" t="b">
        <f>IF(Mapping!B958="Parent",TRUE,B964=Mapping!D958)</f>
        <v>1</v>
      </c>
    </row>
    <row r="965" spans="1:3">
      <c r="A965" s="400" t="s">
        <v>8291</v>
      </c>
      <c r="B965" s="400" t="str">
        <f t="shared" si="16"/>
        <v>/jin:B_V</v>
      </c>
      <c r="C965" s="327" t="b">
        <f>IF(Mapping!B959="Parent",TRUE,B965=Mapping!D959)</f>
        <v>1</v>
      </c>
    </row>
    <row r="966" spans="1:3">
      <c r="A966" s="400" t="s">
        <v>8292</v>
      </c>
      <c r="B966" s="400" t="str">
        <f t="shared" si="16"/>
        <v>jin:B_VI</v>
      </c>
      <c r="C966" s="327" t="b">
        <f>IF(Mapping!B960="Parent",TRUE,B966=Mapping!D960)</f>
        <v>1</v>
      </c>
    </row>
    <row r="967" spans="1:3">
      <c r="A967" s="400" t="s">
        <v>7957</v>
      </c>
      <c r="B967" s="400" t="str">
        <f t="shared" si="16"/>
        <v>dtsf:KwotaA</v>
      </c>
      <c r="C967" s="327" t="b">
        <f>IF(Mapping!B961="Parent",TRUE,B967=Mapping!D961)</f>
        <v>1</v>
      </c>
    </row>
    <row r="968" spans="1:3">
      <c r="A968" s="400" t="s">
        <v>7958</v>
      </c>
      <c r="B968" s="400" t="str">
        <f t="shared" si="16"/>
        <v>dtsf:KwotaB</v>
      </c>
      <c r="C968" s="327" t="b">
        <f>IF(Mapping!B962="Parent",TRUE,B968=Mapping!D962)</f>
        <v>1</v>
      </c>
    </row>
    <row r="969" spans="1:3">
      <c r="A969" s="400" t="s">
        <v>7959</v>
      </c>
      <c r="B969" s="400" t="str">
        <f t="shared" si="16"/>
        <v>dtsf:KwotaB1</v>
      </c>
      <c r="C969" s="327" t="b">
        <f>IF(Mapping!B963="Parent",TRUE,B969=Mapping!D963)</f>
        <v>1</v>
      </c>
    </row>
    <row r="970" spans="1:3">
      <c r="A970" s="400" t="s">
        <v>8293</v>
      </c>
      <c r="B970" s="400" t="str">
        <f t="shared" si="16"/>
        <v>jin:B_VI_1</v>
      </c>
      <c r="C970" s="327" t="b">
        <f>IF(Mapping!B964="Parent",TRUE,B970=Mapping!D964)</f>
        <v>1</v>
      </c>
    </row>
    <row r="971" spans="1:3">
      <c r="A971" s="400" t="s">
        <v>7961</v>
      </c>
      <c r="B971" s="400" t="str">
        <f t="shared" si="16"/>
        <v>dtsf:KwotaA</v>
      </c>
      <c r="C971" s="327" t="b">
        <f>IF(Mapping!B965="Parent",TRUE,B971=Mapping!D965)</f>
        <v>1</v>
      </c>
    </row>
    <row r="972" spans="1:3">
      <c r="A972" s="400" t="s">
        <v>7962</v>
      </c>
      <c r="B972" s="400" t="str">
        <f t="shared" si="16"/>
        <v>dtsf:KwotaB</v>
      </c>
      <c r="C972" s="327" t="b">
        <f>IF(Mapping!B966="Parent",TRUE,B972=Mapping!D966)</f>
        <v>1</v>
      </c>
    </row>
    <row r="973" spans="1:3">
      <c r="A973" s="400" t="s">
        <v>7963</v>
      </c>
      <c r="B973" s="400" t="str">
        <f t="shared" si="16"/>
        <v>dtsf:KwotaB1</v>
      </c>
      <c r="C973" s="327" t="b">
        <f>IF(Mapping!B967="Parent",TRUE,B973=Mapping!D967)</f>
        <v>1</v>
      </c>
    </row>
    <row r="974" spans="1:3">
      <c r="A974" s="400" t="s">
        <v>8294</v>
      </c>
      <c r="B974" s="400" t="str">
        <f t="shared" si="16"/>
        <v>/jin:B_VI_1</v>
      </c>
      <c r="C974" s="327" t="b">
        <f>IF(Mapping!B968="Parent",TRUE,B974=Mapping!D968)</f>
        <v>1</v>
      </c>
    </row>
    <row r="975" spans="1:3">
      <c r="A975" s="400" t="s">
        <v>8295</v>
      </c>
      <c r="B975" s="400" t="str">
        <f t="shared" si="16"/>
        <v>/jin:B_VI</v>
      </c>
      <c r="C975" s="327" t="b">
        <f>IF(Mapping!B969="Parent",TRUE,B975=Mapping!D969)</f>
        <v>1</v>
      </c>
    </row>
    <row r="976" spans="1:3">
      <c r="A976" s="400" t="s">
        <v>8296</v>
      </c>
      <c r="B976" s="400" t="str">
        <f t="shared" si="16"/>
        <v>jin:B_VII</v>
      </c>
      <c r="C976" s="327" t="b">
        <f>IF(Mapping!B970="Parent",TRUE,B976=Mapping!D970)</f>
        <v>1</v>
      </c>
    </row>
    <row r="977" spans="1:3">
      <c r="A977" s="400" t="s">
        <v>7957</v>
      </c>
      <c r="B977" s="400" t="str">
        <f t="shared" si="16"/>
        <v>dtsf:KwotaA</v>
      </c>
      <c r="C977" s="327" t="b">
        <f>IF(Mapping!B971="Parent",TRUE,B977=Mapping!D971)</f>
        <v>1</v>
      </c>
    </row>
    <row r="978" spans="1:3">
      <c r="A978" s="400" t="s">
        <v>7958</v>
      </c>
      <c r="B978" s="400" t="str">
        <f t="shared" si="16"/>
        <v>dtsf:KwotaB</v>
      </c>
      <c r="C978" s="327" t="b">
        <f>IF(Mapping!B972="Parent",TRUE,B978=Mapping!D972)</f>
        <v>1</v>
      </c>
    </row>
    <row r="979" spans="1:3">
      <c r="A979" s="400" t="s">
        <v>7959</v>
      </c>
      <c r="B979" s="400" t="str">
        <f t="shared" si="16"/>
        <v>dtsf:KwotaB1</v>
      </c>
      <c r="C979" s="327" t="b">
        <f>IF(Mapping!B973="Parent",TRUE,B979=Mapping!D973)</f>
        <v>1</v>
      </c>
    </row>
    <row r="980" spans="1:3">
      <c r="A980" s="400" t="s">
        <v>8297</v>
      </c>
      <c r="B980" s="400" t="str">
        <f t="shared" si="16"/>
        <v>/jin:B_VII</v>
      </c>
      <c r="C980" s="327" t="b">
        <f>IF(Mapping!B974="Parent",TRUE,B980=Mapping!D974)</f>
        <v>1</v>
      </c>
    </row>
    <row r="981" spans="1:3">
      <c r="A981" s="400" t="s">
        <v>8298</v>
      </c>
      <c r="B981" s="400" t="str">
        <f t="shared" si="16"/>
        <v>jin:B_VIII</v>
      </c>
      <c r="C981" s="327" t="b">
        <f>IF(Mapping!B975="Parent",TRUE,B981=Mapping!D975)</f>
        <v>1</v>
      </c>
    </row>
    <row r="982" spans="1:3">
      <c r="A982" s="400" t="s">
        <v>7957</v>
      </c>
      <c r="B982" s="400" t="str">
        <f t="shared" si="16"/>
        <v>dtsf:KwotaA</v>
      </c>
      <c r="C982" s="327" t="b">
        <f>IF(Mapping!B976="Parent",TRUE,B982=Mapping!D976)</f>
        <v>1</v>
      </c>
    </row>
    <row r="983" spans="1:3">
      <c r="A983" s="400" t="s">
        <v>7958</v>
      </c>
      <c r="B983" s="400" t="str">
        <f t="shared" si="16"/>
        <v>dtsf:KwotaB</v>
      </c>
      <c r="C983" s="327" t="b">
        <f>IF(Mapping!B977="Parent",TRUE,B983=Mapping!D977)</f>
        <v>1</v>
      </c>
    </row>
    <row r="984" spans="1:3">
      <c r="A984" s="400" t="s">
        <v>7959</v>
      </c>
      <c r="B984" s="400" t="str">
        <f t="shared" si="16"/>
        <v>dtsf:KwotaB1</v>
      </c>
      <c r="C984" s="327" t="b">
        <f>IF(Mapping!B978="Parent",TRUE,B984=Mapping!D978)</f>
        <v>1</v>
      </c>
    </row>
    <row r="985" spans="1:3">
      <c r="A985" s="400" t="s">
        <v>8299</v>
      </c>
      <c r="B985" s="400" t="str">
        <f t="shared" si="16"/>
        <v>/jin:B_VIII</v>
      </c>
      <c r="C985" s="327" t="b">
        <f>IF(Mapping!B979="Parent",TRUE,B985=Mapping!D979)</f>
        <v>1</v>
      </c>
    </row>
    <row r="986" spans="1:3">
      <c r="A986" s="400" t="s">
        <v>8300</v>
      </c>
      <c r="B986" s="400" t="str">
        <f t="shared" si="16"/>
        <v>/jin:B</v>
      </c>
      <c r="C986" s="327" t="b">
        <f>IF(Mapping!B980="Parent",TRUE,B986=Mapping!D980)</f>
        <v>1</v>
      </c>
    </row>
    <row r="987" spans="1:3">
      <c r="A987" s="400" t="s">
        <v>8301</v>
      </c>
      <c r="B987" s="400" t="str">
        <f t="shared" si="16"/>
        <v>jin:C</v>
      </c>
      <c r="C987" s="327" t="b">
        <f>IF(Mapping!B981="Parent",TRUE,B987=Mapping!D981)</f>
        <v>1</v>
      </c>
    </row>
    <row r="988" spans="1:3">
      <c r="A988" s="400" t="s">
        <v>7953</v>
      </c>
      <c r="B988" s="400" t="str">
        <f t="shared" si="16"/>
        <v>dtsf:KwotaA</v>
      </c>
      <c r="C988" s="327" t="b">
        <f>IF(Mapping!B982="Parent",TRUE,B988=Mapping!D982)</f>
        <v>1</v>
      </c>
    </row>
    <row r="989" spans="1:3">
      <c r="A989" s="400" t="s">
        <v>7954</v>
      </c>
      <c r="B989" s="400" t="str">
        <f t="shared" si="16"/>
        <v>dtsf:KwotaB</v>
      </c>
      <c r="C989" s="327" t="b">
        <f>IF(Mapping!B983="Parent",TRUE,B989=Mapping!D983)</f>
        <v>1</v>
      </c>
    </row>
    <row r="990" spans="1:3">
      <c r="A990" s="400" t="s">
        <v>7955</v>
      </c>
      <c r="B990" s="400" t="str">
        <f t="shared" si="16"/>
        <v>dtsf:KwotaB1</v>
      </c>
      <c r="C990" s="327" t="b">
        <f>IF(Mapping!B984="Parent",TRUE,B990=Mapping!D984)</f>
        <v>1</v>
      </c>
    </row>
    <row r="991" spans="1:3">
      <c r="A991" s="400" t="s">
        <v>8302</v>
      </c>
      <c r="B991" s="400" t="str">
        <f t="shared" si="16"/>
        <v>/jin:C</v>
      </c>
      <c r="C991" s="327" t="b">
        <f>IF(Mapping!B985="Parent",TRUE,B991=Mapping!D985)</f>
        <v>1</v>
      </c>
    </row>
    <row r="992" spans="1:3">
      <c r="A992" s="400" t="s">
        <v>8303</v>
      </c>
      <c r="B992" s="400" t="str">
        <f t="shared" si="16"/>
        <v>jin:D</v>
      </c>
      <c r="C992" s="327" t="b">
        <f>IF(Mapping!B986="Parent",TRUE,B992=Mapping!D986)</f>
        <v>1</v>
      </c>
    </row>
    <row r="993" spans="1:3">
      <c r="A993" s="400" t="s">
        <v>7953</v>
      </c>
      <c r="B993" s="400" t="str">
        <f t="shared" si="16"/>
        <v>dtsf:KwotaA</v>
      </c>
      <c r="C993" s="327" t="b">
        <f>IF(Mapping!B987="Parent",TRUE,B993=Mapping!D987)</f>
        <v>1</v>
      </c>
    </row>
    <row r="994" spans="1:3">
      <c r="A994" s="400" t="s">
        <v>7954</v>
      </c>
      <c r="B994" s="400" t="str">
        <f t="shared" ref="B994:B1057" si="17">MID(A994,FIND("&lt;",A994)+1,FIND("&gt;",A994)-FIND("&lt;",A994)-1)</f>
        <v>dtsf:KwotaB</v>
      </c>
      <c r="C994" s="327" t="b">
        <f>IF(Mapping!B988="Parent",TRUE,B994=Mapping!D988)</f>
        <v>1</v>
      </c>
    </row>
    <row r="995" spans="1:3">
      <c r="A995" s="400" t="s">
        <v>7955</v>
      </c>
      <c r="B995" s="400" t="str">
        <f t="shared" si="17"/>
        <v>dtsf:KwotaB1</v>
      </c>
      <c r="C995" s="327" t="b">
        <f>IF(Mapping!B989="Parent",TRUE,B995=Mapping!D989)</f>
        <v>1</v>
      </c>
    </row>
    <row r="996" spans="1:3">
      <c r="A996" s="400" t="s">
        <v>8304</v>
      </c>
      <c r="B996" s="400" t="str">
        <f t="shared" si="17"/>
        <v>jin:D_I</v>
      </c>
      <c r="C996" s="327" t="b">
        <f>IF(Mapping!B990="Parent",TRUE,B996=Mapping!D990)</f>
        <v>1</v>
      </c>
    </row>
    <row r="997" spans="1:3">
      <c r="A997" s="400" t="s">
        <v>7957</v>
      </c>
      <c r="B997" s="400" t="str">
        <f t="shared" si="17"/>
        <v>dtsf:KwotaA</v>
      </c>
      <c r="C997" s="327" t="b">
        <f>IF(Mapping!B991="Parent",TRUE,B997=Mapping!D991)</f>
        <v>1</v>
      </c>
    </row>
    <row r="998" spans="1:3">
      <c r="A998" s="400" t="s">
        <v>7958</v>
      </c>
      <c r="B998" s="400" t="str">
        <f t="shared" si="17"/>
        <v>dtsf:KwotaB</v>
      </c>
      <c r="C998" s="327" t="b">
        <f>IF(Mapping!B992="Parent",TRUE,B998=Mapping!D992)</f>
        <v>1</v>
      </c>
    </row>
    <row r="999" spans="1:3">
      <c r="A999" s="400" t="s">
        <v>7959</v>
      </c>
      <c r="B999" s="400" t="str">
        <f t="shared" si="17"/>
        <v>dtsf:KwotaB1</v>
      </c>
      <c r="C999" s="327" t="b">
        <f>IF(Mapping!B993="Parent",TRUE,B999=Mapping!D993)</f>
        <v>1</v>
      </c>
    </row>
    <row r="1000" spans="1:3">
      <c r="A1000" s="400" t="s">
        <v>8305</v>
      </c>
      <c r="B1000" s="400" t="str">
        <f t="shared" si="17"/>
        <v>/jin:D_I</v>
      </c>
      <c r="C1000" s="327" t="b">
        <f>IF(Mapping!B994="Parent",TRUE,B1000=Mapping!D994)</f>
        <v>1</v>
      </c>
    </row>
    <row r="1001" spans="1:3">
      <c r="A1001" s="400" t="s">
        <v>8306</v>
      </c>
      <c r="B1001" s="400" t="str">
        <f t="shared" si="17"/>
        <v>jin:D_II</v>
      </c>
      <c r="C1001" s="327" t="b">
        <f>IF(Mapping!B995="Parent",TRUE,B1001=Mapping!D995)</f>
        <v>1</v>
      </c>
    </row>
    <row r="1002" spans="1:3">
      <c r="A1002" s="400" t="s">
        <v>7957</v>
      </c>
      <c r="B1002" s="400" t="str">
        <f t="shared" si="17"/>
        <v>dtsf:KwotaA</v>
      </c>
      <c r="C1002" s="327" t="b">
        <f>IF(Mapping!B996="Parent",TRUE,B1002=Mapping!D996)</f>
        <v>1</v>
      </c>
    </row>
    <row r="1003" spans="1:3">
      <c r="A1003" s="400" t="s">
        <v>7958</v>
      </c>
      <c r="B1003" s="400" t="str">
        <f t="shared" si="17"/>
        <v>dtsf:KwotaB</v>
      </c>
      <c r="C1003" s="327" t="b">
        <f>IF(Mapping!B997="Parent",TRUE,B1003=Mapping!D997)</f>
        <v>1</v>
      </c>
    </row>
    <row r="1004" spans="1:3">
      <c r="A1004" s="400" t="s">
        <v>7959</v>
      </c>
      <c r="B1004" s="400" t="str">
        <f t="shared" si="17"/>
        <v>dtsf:KwotaB1</v>
      </c>
      <c r="C1004" s="327" t="b">
        <f>IF(Mapping!B998="Parent",TRUE,B1004=Mapping!D998)</f>
        <v>1</v>
      </c>
    </row>
    <row r="1005" spans="1:3">
      <c r="A1005" s="400" t="s">
        <v>8307</v>
      </c>
      <c r="B1005" s="400" t="str">
        <f t="shared" si="17"/>
        <v>/jin:D_II</v>
      </c>
      <c r="C1005" s="327" t="b">
        <f>IF(Mapping!B999="Parent",TRUE,B1005=Mapping!D999)</f>
        <v>1</v>
      </c>
    </row>
    <row r="1006" spans="1:3">
      <c r="A1006" s="400" t="s">
        <v>8308</v>
      </c>
      <c r="B1006" s="400" t="str">
        <f t="shared" si="17"/>
        <v>jin:D_III</v>
      </c>
      <c r="C1006" s="327" t="b">
        <f>IF(Mapping!B1000="Parent",TRUE,B1006=Mapping!D1000)</f>
        <v>1</v>
      </c>
    </row>
    <row r="1007" spans="1:3">
      <c r="A1007" s="400" t="s">
        <v>7957</v>
      </c>
      <c r="B1007" s="400" t="str">
        <f t="shared" si="17"/>
        <v>dtsf:KwotaA</v>
      </c>
      <c r="C1007" s="327" t="b">
        <f>IF(Mapping!B1001="Parent",TRUE,B1007=Mapping!D1001)</f>
        <v>1</v>
      </c>
    </row>
    <row r="1008" spans="1:3">
      <c r="A1008" s="400" t="s">
        <v>7958</v>
      </c>
      <c r="B1008" s="400" t="str">
        <f t="shared" si="17"/>
        <v>dtsf:KwotaB</v>
      </c>
      <c r="C1008" s="327" t="b">
        <f>IF(Mapping!B1002="Parent",TRUE,B1008=Mapping!D1002)</f>
        <v>1</v>
      </c>
    </row>
    <row r="1009" spans="1:3">
      <c r="A1009" s="400" t="s">
        <v>7959</v>
      </c>
      <c r="B1009" s="400" t="str">
        <f t="shared" si="17"/>
        <v>dtsf:KwotaB1</v>
      </c>
      <c r="C1009" s="327" t="b">
        <f>IF(Mapping!B1003="Parent",TRUE,B1009=Mapping!D1003)</f>
        <v>1</v>
      </c>
    </row>
    <row r="1010" spans="1:3">
      <c r="A1010" s="400" t="s">
        <v>8309</v>
      </c>
      <c r="B1010" s="400" t="str">
        <f t="shared" si="17"/>
        <v>/jin:D_III</v>
      </c>
      <c r="C1010" s="327" t="b">
        <f>IF(Mapping!B1004="Parent",TRUE,B1010=Mapping!D1004)</f>
        <v>1</v>
      </c>
    </row>
    <row r="1011" spans="1:3">
      <c r="A1011" s="400" t="s">
        <v>8310</v>
      </c>
      <c r="B1011" s="400" t="str">
        <f t="shared" si="17"/>
        <v>jin:D_IV</v>
      </c>
      <c r="C1011" s="327" t="b">
        <f>IF(Mapping!B1005="Parent",TRUE,B1011=Mapping!D1005)</f>
        <v>1</v>
      </c>
    </row>
    <row r="1012" spans="1:3">
      <c r="A1012" s="400" t="s">
        <v>7957</v>
      </c>
      <c r="B1012" s="400" t="str">
        <f t="shared" si="17"/>
        <v>dtsf:KwotaA</v>
      </c>
      <c r="C1012" s="327" t="b">
        <f>IF(Mapping!B1006="Parent",TRUE,B1012=Mapping!D1006)</f>
        <v>1</v>
      </c>
    </row>
    <row r="1013" spans="1:3">
      <c r="A1013" s="400" t="s">
        <v>7958</v>
      </c>
      <c r="B1013" s="400" t="str">
        <f t="shared" si="17"/>
        <v>dtsf:KwotaB</v>
      </c>
      <c r="C1013" s="327" t="b">
        <f>IF(Mapping!B1007="Parent",TRUE,B1013=Mapping!D1007)</f>
        <v>1</v>
      </c>
    </row>
    <row r="1014" spans="1:3">
      <c r="A1014" s="400" t="s">
        <v>7959</v>
      </c>
      <c r="B1014" s="400" t="str">
        <f t="shared" si="17"/>
        <v>dtsf:KwotaB1</v>
      </c>
      <c r="C1014" s="327" t="b">
        <f>IF(Mapping!B1008="Parent",TRUE,B1014=Mapping!D1008)</f>
        <v>1</v>
      </c>
    </row>
    <row r="1015" spans="1:3">
      <c r="A1015" s="400" t="s">
        <v>8311</v>
      </c>
      <c r="B1015" s="400" t="str">
        <f t="shared" si="17"/>
        <v>/jin:D_IV</v>
      </c>
      <c r="C1015" s="327" t="b">
        <f>IF(Mapping!B1009="Parent",TRUE,B1015=Mapping!D1009)</f>
        <v>1</v>
      </c>
    </row>
    <row r="1016" spans="1:3">
      <c r="A1016" s="400" t="s">
        <v>8312</v>
      </c>
      <c r="B1016" s="400" t="str">
        <f t="shared" si="17"/>
        <v>/jin:D</v>
      </c>
      <c r="C1016" s="327" t="b">
        <f>IF(Mapping!B1010="Parent",TRUE,B1016=Mapping!D1010)</f>
        <v>1</v>
      </c>
    </row>
    <row r="1017" spans="1:3">
      <c r="A1017" s="400" t="s">
        <v>8313</v>
      </c>
      <c r="B1017" s="400" t="str">
        <f t="shared" si="17"/>
        <v>jin:E</v>
      </c>
      <c r="C1017" s="327" t="b">
        <f>IF(Mapping!B1011="Parent",TRUE,B1017=Mapping!D1011)</f>
        <v>1</v>
      </c>
    </row>
    <row r="1018" spans="1:3">
      <c r="A1018" s="400" t="s">
        <v>7953</v>
      </c>
      <c r="B1018" s="400" t="str">
        <f t="shared" si="17"/>
        <v>dtsf:KwotaA</v>
      </c>
      <c r="C1018" s="327" t="b">
        <f>IF(Mapping!B1012="Parent",TRUE,B1018=Mapping!D1012)</f>
        <v>1</v>
      </c>
    </row>
    <row r="1019" spans="1:3">
      <c r="A1019" s="400" t="s">
        <v>7954</v>
      </c>
      <c r="B1019" s="400" t="str">
        <f t="shared" si="17"/>
        <v>dtsf:KwotaB</v>
      </c>
      <c r="C1019" s="327" t="b">
        <f>IF(Mapping!B1013="Parent",TRUE,B1019=Mapping!D1013)</f>
        <v>1</v>
      </c>
    </row>
    <row r="1020" spans="1:3">
      <c r="A1020" s="400" t="s">
        <v>7955</v>
      </c>
      <c r="B1020" s="400" t="str">
        <f t="shared" si="17"/>
        <v>dtsf:KwotaB1</v>
      </c>
      <c r="C1020" s="327" t="b">
        <f>IF(Mapping!B1014="Parent",TRUE,B1020=Mapping!D1014)</f>
        <v>1</v>
      </c>
    </row>
    <row r="1021" spans="1:3">
      <c r="A1021" s="400" t="s">
        <v>8314</v>
      </c>
      <c r="B1021" s="400" t="str">
        <f t="shared" si="17"/>
        <v>jin:E_I</v>
      </c>
      <c r="C1021" s="327" t="b">
        <f>IF(Mapping!B1015="Parent",TRUE,B1021=Mapping!D1015)</f>
        <v>1</v>
      </c>
    </row>
    <row r="1022" spans="1:3">
      <c r="A1022" s="400" t="s">
        <v>7957</v>
      </c>
      <c r="B1022" s="400" t="str">
        <f t="shared" si="17"/>
        <v>dtsf:KwotaA</v>
      </c>
      <c r="C1022" s="327" t="b">
        <f>IF(Mapping!B1016="Parent",TRUE,B1022=Mapping!D1016)</f>
        <v>1</v>
      </c>
    </row>
    <row r="1023" spans="1:3">
      <c r="A1023" s="400" t="s">
        <v>7958</v>
      </c>
      <c r="B1023" s="400" t="str">
        <f t="shared" si="17"/>
        <v>dtsf:KwotaB</v>
      </c>
      <c r="C1023" s="327" t="b">
        <f>IF(Mapping!B1017="Parent",TRUE,B1023=Mapping!D1017)</f>
        <v>1</v>
      </c>
    </row>
    <row r="1024" spans="1:3">
      <c r="A1024" s="400" t="s">
        <v>7959</v>
      </c>
      <c r="B1024" s="400" t="str">
        <f t="shared" si="17"/>
        <v>dtsf:KwotaB1</v>
      </c>
      <c r="C1024" s="327" t="b">
        <f>IF(Mapping!B1018="Parent",TRUE,B1024=Mapping!D1018)</f>
        <v>1</v>
      </c>
    </row>
    <row r="1025" spans="1:3">
      <c r="A1025" s="400" t="s">
        <v>8315</v>
      </c>
      <c r="B1025" s="400" t="str">
        <f t="shared" si="17"/>
        <v>/jin:E_I</v>
      </c>
      <c r="C1025" s="327" t="b">
        <f>IF(Mapping!B1019="Parent",TRUE,B1025=Mapping!D1019)</f>
        <v>1</v>
      </c>
    </row>
    <row r="1026" spans="1:3">
      <c r="A1026" s="400" t="s">
        <v>8316</v>
      </c>
      <c r="B1026" s="400" t="str">
        <f t="shared" si="17"/>
        <v>jin:E_II</v>
      </c>
      <c r="C1026" s="327" t="b">
        <f>IF(Mapping!B1020="Parent",TRUE,B1026=Mapping!D1020)</f>
        <v>1</v>
      </c>
    </row>
    <row r="1027" spans="1:3">
      <c r="A1027" s="400" t="s">
        <v>7957</v>
      </c>
      <c r="B1027" s="400" t="str">
        <f t="shared" si="17"/>
        <v>dtsf:KwotaA</v>
      </c>
      <c r="C1027" s="327" t="b">
        <f>IF(Mapping!B1021="Parent",TRUE,B1027=Mapping!D1021)</f>
        <v>1</v>
      </c>
    </row>
    <row r="1028" spans="1:3">
      <c r="A1028" s="400" t="s">
        <v>7958</v>
      </c>
      <c r="B1028" s="400" t="str">
        <f t="shared" si="17"/>
        <v>dtsf:KwotaB</v>
      </c>
      <c r="C1028" s="327" t="b">
        <f>IF(Mapping!B1022="Parent",TRUE,B1028=Mapping!D1022)</f>
        <v>1</v>
      </c>
    </row>
    <row r="1029" spans="1:3">
      <c r="A1029" s="400" t="s">
        <v>7959</v>
      </c>
      <c r="B1029" s="400" t="str">
        <f t="shared" si="17"/>
        <v>dtsf:KwotaB1</v>
      </c>
      <c r="C1029" s="327" t="b">
        <f>IF(Mapping!B1023="Parent",TRUE,B1029=Mapping!D1023)</f>
        <v>1</v>
      </c>
    </row>
    <row r="1030" spans="1:3">
      <c r="A1030" s="400" t="s">
        <v>8317</v>
      </c>
      <c r="B1030" s="400" t="str">
        <f t="shared" si="17"/>
        <v>/jin:E_II</v>
      </c>
      <c r="C1030" s="327" t="b">
        <f>IF(Mapping!B1024="Parent",TRUE,B1030=Mapping!D1024)</f>
        <v>1</v>
      </c>
    </row>
    <row r="1031" spans="1:3">
      <c r="A1031" s="400" t="s">
        <v>8318</v>
      </c>
      <c r="B1031" s="400" t="str">
        <f t="shared" si="17"/>
        <v>jin:E_III</v>
      </c>
      <c r="C1031" s="327" t="b">
        <f>IF(Mapping!B1025="Parent",TRUE,B1031=Mapping!D1025)</f>
        <v>1</v>
      </c>
    </row>
    <row r="1032" spans="1:3">
      <c r="A1032" s="400" t="s">
        <v>7957</v>
      </c>
      <c r="B1032" s="400" t="str">
        <f t="shared" si="17"/>
        <v>dtsf:KwotaA</v>
      </c>
      <c r="C1032" s="327" t="b">
        <f>IF(Mapping!B1026="Parent",TRUE,B1032=Mapping!D1026)</f>
        <v>1</v>
      </c>
    </row>
    <row r="1033" spans="1:3">
      <c r="A1033" s="400" t="s">
        <v>7958</v>
      </c>
      <c r="B1033" s="400" t="str">
        <f t="shared" si="17"/>
        <v>dtsf:KwotaB</v>
      </c>
      <c r="C1033" s="327" t="b">
        <f>IF(Mapping!B1027="Parent",TRUE,B1033=Mapping!D1027)</f>
        <v>1</v>
      </c>
    </row>
    <row r="1034" spans="1:3">
      <c r="A1034" s="400" t="s">
        <v>7959</v>
      </c>
      <c r="B1034" s="400" t="str">
        <f t="shared" si="17"/>
        <v>dtsf:KwotaB1</v>
      </c>
      <c r="C1034" s="327" t="b">
        <f>IF(Mapping!B1028="Parent",TRUE,B1034=Mapping!D1028)</f>
        <v>1</v>
      </c>
    </row>
    <row r="1035" spans="1:3">
      <c r="A1035" s="400" t="s">
        <v>8319</v>
      </c>
      <c r="B1035" s="400" t="str">
        <f t="shared" si="17"/>
        <v>/jin:E_III</v>
      </c>
      <c r="C1035" s="327" t="b">
        <f>IF(Mapping!B1029="Parent",TRUE,B1035=Mapping!D1029)</f>
        <v>1</v>
      </c>
    </row>
    <row r="1036" spans="1:3">
      <c r="A1036" s="400" t="s">
        <v>8320</v>
      </c>
      <c r="B1036" s="400" t="str">
        <f t="shared" si="17"/>
        <v>/jin:E</v>
      </c>
      <c r="C1036" s="327" t="b">
        <f>IF(Mapping!B1030="Parent",TRUE,B1036=Mapping!D1030)</f>
        <v>1</v>
      </c>
    </row>
    <row r="1037" spans="1:3">
      <c r="A1037" s="400" t="s">
        <v>8321</v>
      </c>
      <c r="B1037" s="400" t="str">
        <f t="shared" si="17"/>
        <v>jin:F</v>
      </c>
      <c r="C1037" s="327" t="b">
        <f>IF(Mapping!B1031="Parent",TRUE,B1037=Mapping!D1031)</f>
        <v>1</v>
      </c>
    </row>
    <row r="1038" spans="1:3">
      <c r="A1038" s="400" t="s">
        <v>7953</v>
      </c>
      <c r="B1038" s="400" t="str">
        <f t="shared" si="17"/>
        <v>dtsf:KwotaA</v>
      </c>
      <c r="C1038" s="327" t="b">
        <f>IF(Mapping!B1032="Parent",TRUE,B1038=Mapping!D1032)</f>
        <v>1</v>
      </c>
    </row>
    <row r="1039" spans="1:3">
      <c r="A1039" s="400" t="s">
        <v>7954</v>
      </c>
      <c r="B1039" s="400" t="str">
        <f t="shared" si="17"/>
        <v>dtsf:KwotaB</v>
      </c>
      <c r="C1039" s="327" t="b">
        <f>IF(Mapping!B1033="Parent",TRUE,B1039=Mapping!D1033)</f>
        <v>1</v>
      </c>
    </row>
    <row r="1040" spans="1:3">
      <c r="A1040" s="400" t="s">
        <v>7955</v>
      </c>
      <c r="B1040" s="400" t="str">
        <f t="shared" si="17"/>
        <v>dtsf:KwotaB1</v>
      </c>
      <c r="C1040" s="327" t="b">
        <f>IF(Mapping!B1034="Parent",TRUE,B1040=Mapping!D1034)</f>
        <v>1</v>
      </c>
    </row>
    <row r="1041" spans="1:3">
      <c r="A1041" s="400" t="s">
        <v>8322</v>
      </c>
      <c r="B1041" s="400" t="str">
        <f t="shared" si="17"/>
        <v>/jin:F</v>
      </c>
      <c r="C1041" s="327" t="b">
        <f>IF(Mapping!B1035="Parent",TRUE,B1041=Mapping!D1035)</f>
        <v>1</v>
      </c>
    </row>
    <row r="1042" spans="1:3">
      <c r="A1042" s="400" t="s">
        <v>8323</v>
      </c>
      <c r="B1042" s="400" t="str">
        <f t="shared" si="17"/>
        <v>jin:G</v>
      </c>
      <c r="C1042" s="327" t="b">
        <f>IF(Mapping!B1036="Parent",TRUE,B1042=Mapping!D1036)</f>
        <v>1</v>
      </c>
    </row>
    <row r="1043" spans="1:3">
      <c r="A1043" s="400" t="s">
        <v>7953</v>
      </c>
      <c r="B1043" s="400" t="str">
        <f t="shared" si="17"/>
        <v>dtsf:KwotaA</v>
      </c>
      <c r="C1043" s="327" t="b">
        <f>IF(Mapping!B1037="Parent",TRUE,B1043=Mapping!D1037)</f>
        <v>1</v>
      </c>
    </row>
    <row r="1044" spans="1:3">
      <c r="A1044" s="400" t="s">
        <v>7954</v>
      </c>
      <c r="B1044" s="400" t="str">
        <f t="shared" si="17"/>
        <v>dtsf:KwotaB</v>
      </c>
      <c r="C1044" s="327" t="b">
        <f>IF(Mapping!B1038="Parent",TRUE,B1044=Mapping!D1038)</f>
        <v>1</v>
      </c>
    </row>
    <row r="1045" spans="1:3">
      <c r="A1045" s="400" t="s">
        <v>7955</v>
      </c>
      <c r="B1045" s="400" t="str">
        <f t="shared" si="17"/>
        <v>dtsf:KwotaB1</v>
      </c>
      <c r="C1045" s="327" t="b">
        <f>IF(Mapping!B1039="Parent",TRUE,B1045=Mapping!D1039)</f>
        <v>1</v>
      </c>
    </row>
    <row r="1046" spans="1:3">
      <c r="A1046" s="400" t="s">
        <v>8324</v>
      </c>
      <c r="B1046" s="400" t="str">
        <f t="shared" si="17"/>
        <v>jin:G_I</v>
      </c>
      <c r="C1046" s="327" t="b">
        <f>IF(Mapping!B1040="Parent",TRUE,B1046=Mapping!D1040)</f>
        <v>1</v>
      </c>
    </row>
    <row r="1047" spans="1:3">
      <c r="A1047" s="400" t="s">
        <v>7957</v>
      </c>
      <c r="B1047" s="400" t="str">
        <f t="shared" si="17"/>
        <v>dtsf:KwotaA</v>
      </c>
      <c r="C1047" s="327" t="b">
        <f>IF(Mapping!B1041="Parent",TRUE,B1047=Mapping!D1041)</f>
        <v>1</v>
      </c>
    </row>
    <row r="1048" spans="1:3">
      <c r="A1048" s="400" t="s">
        <v>7958</v>
      </c>
      <c r="B1048" s="400" t="str">
        <f t="shared" si="17"/>
        <v>dtsf:KwotaB</v>
      </c>
      <c r="C1048" s="327" t="b">
        <f>IF(Mapping!B1042="Parent",TRUE,B1048=Mapping!D1042)</f>
        <v>1</v>
      </c>
    </row>
    <row r="1049" spans="1:3">
      <c r="A1049" s="400" t="s">
        <v>7959</v>
      </c>
      <c r="B1049" s="400" t="str">
        <f t="shared" si="17"/>
        <v>dtsf:KwotaB1</v>
      </c>
      <c r="C1049" s="327" t="b">
        <f>IF(Mapping!B1043="Parent",TRUE,B1049=Mapping!D1043)</f>
        <v>1</v>
      </c>
    </row>
    <row r="1050" spans="1:3">
      <c r="A1050" s="400" t="s">
        <v>8325</v>
      </c>
      <c r="B1050" s="400" t="str">
        <f t="shared" si="17"/>
        <v>jin:G_I_A</v>
      </c>
      <c r="C1050" s="327" t="b">
        <f>IF(Mapping!B1044="Parent",TRUE,B1050=Mapping!D1044)</f>
        <v>1</v>
      </c>
    </row>
    <row r="1051" spans="1:3">
      <c r="A1051" s="400" t="s">
        <v>7961</v>
      </c>
      <c r="B1051" s="400" t="str">
        <f t="shared" si="17"/>
        <v>dtsf:KwotaA</v>
      </c>
      <c r="C1051" s="327" t="b">
        <f>IF(Mapping!B1045="Parent",TRUE,B1051=Mapping!D1045)</f>
        <v>1</v>
      </c>
    </row>
    <row r="1052" spans="1:3">
      <c r="A1052" s="400" t="s">
        <v>7962</v>
      </c>
      <c r="B1052" s="400" t="str">
        <f t="shared" si="17"/>
        <v>dtsf:KwotaB</v>
      </c>
      <c r="C1052" s="327" t="b">
        <f>IF(Mapping!B1046="Parent",TRUE,B1052=Mapping!D1046)</f>
        <v>1</v>
      </c>
    </row>
    <row r="1053" spans="1:3">
      <c r="A1053" s="400" t="s">
        <v>7963</v>
      </c>
      <c r="B1053" s="400" t="str">
        <f t="shared" si="17"/>
        <v>dtsf:KwotaB1</v>
      </c>
      <c r="C1053" s="327" t="b">
        <f>IF(Mapping!B1047="Parent",TRUE,B1053=Mapping!D1047)</f>
        <v>1</v>
      </c>
    </row>
    <row r="1054" spans="1:3">
      <c r="A1054" s="400" t="s">
        <v>8326</v>
      </c>
      <c r="B1054" s="400" t="str">
        <f t="shared" si="17"/>
        <v>jin:G_I_A_1</v>
      </c>
      <c r="C1054" s="327" t="b">
        <f>IF(Mapping!B1048="Parent",TRUE,B1054=Mapping!D1048)</f>
        <v>1</v>
      </c>
    </row>
    <row r="1055" spans="1:3">
      <c r="A1055" s="400" t="s">
        <v>7975</v>
      </c>
      <c r="B1055" s="400" t="str">
        <f t="shared" si="17"/>
        <v>dtsf:KwotaA</v>
      </c>
      <c r="C1055" s="327" t="b">
        <f>IF(Mapping!B1049="Parent",TRUE,B1055=Mapping!D1049)</f>
        <v>1</v>
      </c>
    </row>
    <row r="1056" spans="1:3">
      <c r="A1056" s="400" t="s">
        <v>7976</v>
      </c>
      <c r="B1056" s="400" t="str">
        <f t="shared" si="17"/>
        <v>dtsf:KwotaB</v>
      </c>
      <c r="C1056" s="327" t="b">
        <f>IF(Mapping!B1050="Parent",TRUE,B1056=Mapping!D1050)</f>
        <v>1</v>
      </c>
    </row>
    <row r="1057" spans="1:3">
      <c r="A1057" s="400" t="s">
        <v>7977</v>
      </c>
      <c r="B1057" s="400" t="str">
        <f t="shared" si="17"/>
        <v>dtsf:KwotaB1</v>
      </c>
      <c r="C1057" s="327" t="b">
        <f>IF(Mapping!B1051="Parent",TRUE,B1057=Mapping!D1051)</f>
        <v>1</v>
      </c>
    </row>
    <row r="1058" spans="1:3">
      <c r="A1058" s="400" t="s">
        <v>8327</v>
      </c>
      <c r="B1058" s="400" t="str">
        <f t="shared" ref="B1058:B1121" si="18">MID(A1058,FIND("&lt;",A1058)+1,FIND("&gt;",A1058)-FIND("&lt;",A1058)-1)</f>
        <v>/jin:G_I_A_1</v>
      </c>
      <c r="C1058" s="327" t="b">
        <f>IF(Mapping!B1052="Parent",TRUE,B1058=Mapping!D1052)</f>
        <v>1</v>
      </c>
    </row>
    <row r="1059" spans="1:3">
      <c r="A1059" s="400" t="s">
        <v>8328</v>
      </c>
      <c r="B1059" s="400" t="str">
        <f t="shared" si="18"/>
        <v>/jin:G_I_A</v>
      </c>
      <c r="C1059" s="327" t="b">
        <f>IF(Mapping!B1053="Parent",TRUE,B1059=Mapping!D1053)</f>
        <v>1</v>
      </c>
    </row>
    <row r="1060" spans="1:3">
      <c r="A1060" s="400" t="s">
        <v>8329</v>
      </c>
      <c r="B1060" s="400" t="str">
        <f t="shared" si="18"/>
        <v>jin:G_I_B</v>
      </c>
      <c r="C1060" s="327" t="b">
        <f>IF(Mapping!B1054="Parent",TRUE,B1060=Mapping!D1054)</f>
        <v>1</v>
      </c>
    </row>
    <row r="1061" spans="1:3">
      <c r="A1061" s="400" t="s">
        <v>7961</v>
      </c>
      <c r="B1061" s="400" t="str">
        <f t="shared" si="18"/>
        <v>dtsf:KwotaA</v>
      </c>
      <c r="C1061" s="327" t="b">
        <f>IF(Mapping!B1055="Parent",TRUE,B1061=Mapping!D1055)</f>
        <v>1</v>
      </c>
    </row>
    <row r="1062" spans="1:3">
      <c r="A1062" s="400" t="s">
        <v>7962</v>
      </c>
      <c r="B1062" s="400" t="str">
        <f t="shared" si="18"/>
        <v>dtsf:KwotaB</v>
      </c>
      <c r="C1062" s="327" t="b">
        <f>IF(Mapping!B1056="Parent",TRUE,B1062=Mapping!D1056)</f>
        <v>1</v>
      </c>
    </row>
    <row r="1063" spans="1:3">
      <c r="A1063" s="400" t="s">
        <v>7963</v>
      </c>
      <c r="B1063" s="400" t="str">
        <f t="shared" si="18"/>
        <v>dtsf:KwotaB1</v>
      </c>
      <c r="C1063" s="327" t="b">
        <f>IF(Mapping!B1057="Parent",TRUE,B1063=Mapping!D1057)</f>
        <v>1</v>
      </c>
    </row>
    <row r="1064" spans="1:3">
      <c r="A1064" s="400" t="s">
        <v>8330</v>
      </c>
      <c r="B1064" s="400" t="str">
        <f t="shared" si="18"/>
        <v>jin:G_I_B_1</v>
      </c>
      <c r="C1064" s="327" t="b">
        <f>IF(Mapping!B1058="Parent",TRUE,B1064=Mapping!D1058)</f>
        <v>1</v>
      </c>
    </row>
    <row r="1065" spans="1:3">
      <c r="A1065" s="400" t="s">
        <v>7975</v>
      </c>
      <c r="B1065" s="400" t="str">
        <f t="shared" si="18"/>
        <v>dtsf:KwotaA</v>
      </c>
      <c r="C1065" s="327" t="b">
        <f>IF(Mapping!B1059="Parent",TRUE,B1065=Mapping!D1059)</f>
        <v>1</v>
      </c>
    </row>
    <row r="1066" spans="1:3">
      <c r="A1066" s="400" t="s">
        <v>7976</v>
      </c>
      <c r="B1066" s="400" t="str">
        <f t="shared" si="18"/>
        <v>dtsf:KwotaB</v>
      </c>
      <c r="C1066" s="327" t="b">
        <f>IF(Mapping!B1060="Parent",TRUE,B1066=Mapping!D1060)</f>
        <v>1</v>
      </c>
    </row>
    <row r="1067" spans="1:3">
      <c r="A1067" s="400" t="s">
        <v>7977</v>
      </c>
      <c r="B1067" s="400" t="str">
        <f t="shared" si="18"/>
        <v>dtsf:KwotaB1</v>
      </c>
      <c r="C1067" s="327" t="b">
        <f>IF(Mapping!B1061="Parent",TRUE,B1067=Mapping!D1061)</f>
        <v>1</v>
      </c>
    </row>
    <row r="1068" spans="1:3">
      <c r="A1068" s="400" t="s">
        <v>8331</v>
      </c>
      <c r="B1068" s="400" t="str">
        <f t="shared" si="18"/>
        <v>/jin:G_I_B_1</v>
      </c>
      <c r="C1068" s="327" t="b">
        <f>IF(Mapping!B1062="Parent",TRUE,B1068=Mapping!D1062)</f>
        <v>1</v>
      </c>
    </row>
    <row r="1069" spans="1:3">
      <c r="A1069" s="400" t="s">
        <v>8332</v>
      </c>
      <c r="B1069" s="400" t="str">
        <f t="shared" si="18"/>
        <v>/jin:G_I_B</v>
      </c>
      <c r="C1069" s="327" t="b">
        <f>IF(Mapping!B1063="Parent",TRUE,B1069=Mapping!D1063)</f>
        <v>1</v>
      </c>
    </row>
    <row r="1070" spans="1:3">
      <c r="A1070" s="400" t="s">
        <v>8333</v>
      </c>
      <c r="B1070" s="400" t="str">
        <f t="shared" si="18"/>
        <v>/jin:G_I</v>
      </c>
      <c r="C1070" s="327" t="b">
        <f>IF(Mapping!B1064="Parent",TRUE,B1070=Mapping!D1064)</f>
        <v>1</v>
      </c>
    </row>
    <row r="1071" spans="1:3">
      <c r="A1071" s="400" t="s">
        <v>8334</v>
      </c>
      <c r="B1071" s="400" t="str">
        <f t="shared" si="18"/>
        <v>jin:G_II</v>
      </c>
      <c r="C1071" s="327" t="b">
        <f>IF(Mapping!B1065="Parent",TRUE,B1071=Mapping!D1065)</f>
        <v>1</v>
      </c>
    </row>
    <row r="1072" spans="1:3">
      <c r="A1072" s="400" t="s">
        <v>7957</v>
      </c>
      <c r="B1072" s="400" t="str">
        <f t="shared" si="18"/>
        <v>dtsf:KwotaA</v>
      </c>
      <c r="C1072" s="327" t="b">
        <f>IF(Mapping!B1066="Parent",TRUE,B1072=Mapping!D1066)</f>
        <v>1</v>
      </c>
    </row>
    <row r="1073" spans="1:3">
      <c r="A1073" s="400" t="s">
        <v>7958</v>
      </c>
      <c r="B1073" s="400" t="str">
        <f t="shared" si="18"/>
        <v>dtsf:KwotaB</v>
      </c>
      <c r="C1073" s="327" t="b">
        <f>IF(Mapping!B1067="Parent",TRUE,B1073=Mapping!D1067)</f>
        <v>1</v>
      </c>
    </row>
    <row r="1074" spans="1:3">
      <c r="A1074" s="400" t="s">
        <v>7959</v>
      </c>
      <c r="B1074" s="400" t="str">
        <f t="shared" si="18"/>
        <v>dtsf:KwotaB1</v>
      </c>
      <c r="C1074" s="327" t="b">
        <f>IF(Mapping!B1068="Parent",TRUE,B1074=Mapping!D1068)</f>
        <v>1</v>
      </c>
    </row>
    <row r="1075" spans="1:3">
      <c r="A1075" s="400" t="s">
        <v>8335</v>
      </c>
      <c r="B1075" s="400" t="str">
        <f t="shared" si="18"/>
        <v>jin:G_II_J</v>
      </c>
      <c r="C1075" s="327" t="b">
        <f>IF(Mapping!B1069="Parent",TRUE,B1075=Mapping!D1069)</f>
        <v>1</v>
      </c>
    </row>
    <row r="1076" spans="1:3">
      <c r="A1076" s="400" t="s">
        <v>7961</v>
      </c>
      <c r="B1076" s="400" t="str">
        <f t="shared" si="18"/>
        <v>dtsf:KwotaA</v>
      </c>
      <c r="C1076" s="327" t="b">
        <f>IF(Mapping!B1070="Parent",TRUE,B1076=Mapping!D1070)</f>
        <v>1</v>
      </c>
    </row>
    <row r="1077" spans="1:3">
      <c r="A1077" s="400" t="s">
        <v>7962</v>
      </c>
      <c r="B1077" s="400" t="str">
        <f t="shared" si="18"/>
        <v>dtsf:KwotaB</v>
      </c>
      <c r="C1077" s="327" t="b">
        <f>IF(Mapping!B1071="Parent",TRUE,B1077=Mapping!D1071)</f>
        <v>1</v>
      </c>
    </row>
    <row r="1078" spans="1:3">
      <c r="A1078" s="400" t="s">
        <v>7963</v>
      </c>
      <c r="B1078" s="400" t="str">
        <f t="shared" si="18"/>
        <v>dtsf:KwotaB1</v>
      </c>
      <c r="C1078" s="327" t="b">
        <f>IF(Mapping!B1072="Parent",TRUE,B1078=Mapping!D1072)</f>
        <v>1</v>
      </c>
    </row>
    <row r="1079" spans="1:3">
      <c r="A1079" s="400" t="s">
        <v>8336</v>
      </c>
      <c r="B1079" s="400" t="str">
        <f t="shared" si="18"/>
        <v>/jin:G_II_J</v>
      </c>
      <c r="C1079" s="327" t="b">
        <f>IF(Mapping!B1073="Parent",TRUE,B1079=Mapping!D1073)</f>
        <v>1</v>
      </c>
    </row>
    <row r="1080" spans="1:3">
      <c r="A1080" s="400" t="s">
        <v>8337</v>
      </c>
      <c r="B1080" s="400" t="str">
        <f t="shared" si="18"/>
        <v>/jin:G_II</v>
      </c>
      <c r="C1080" s="327" t="b">
        <f>IF(Mapping!B1074="Parent",TRUE,B1080=Mapping!D1074)</f>
        <v>1</v>
      </c>
    </row>
    <row r="1081" spans="1:3">
      <c r="A1081" s="400" t="s">
        <v>8338</v>
      </c>
      <c r="B1081" s="400" t="str">
        <f t="shared" si="18"/>
        <v>jin:G_III</v>
      </c>
      <c r="C1081" s="327" t="b">
        <f>IF(Mapping!B1075="Parent",TRUE,B1081=Mapping!D1075)</f>
        <v>1</v>
      </c>
    </row>
    <row r="1082" spans="1:3">
      <c r="A1082" s="400" t="s">
        <v>7957</v>
      </c>
      <c r="B1082" s="400" t="str">
        <f t="shared" si="18"/>
        <v>dtsf:KwotaA</v>
      </c>
      <c r="C1082" s="327" t="b">
        <f>IF(Mapping!B1076="Parent",TRUE,B1082=Mapping!D1076)</f>
        <v>1</v>
      </c>
    </row>
    <row r="1083" spans="1:3">
      <c r="A1083" s="400" t="s">
        <v>7958</v>
      </c>
      <c r="B1083" s="400" t="str">
        <f t="shared" si="18"/>
        <v>dtsf:KwotaB</v>
      </c>
      <c r="C1083" s="327" t="b">
        <f>IF(Mapping!B1077="Parent",TRUE,B1083=Mapping!D1077)</f>
        <v>1</v>
      </c>
    </row>
    <row r="1084" spans="1:3">
      <c r="A1084" s="400" t="s">
        <v>7959</v>
      </c>
      <c r="B1084" s="400" t="str">
        <f t="shared" si="18"/>
        <v>dtsf:KwotaB1</v>
      </c>
      <c r="C1084" s="327" t="b">
        <f>IF(Mapping!B1078="Parent",TRUE,B1084=Mapping!D1078)</f>
        <v>1</v>
      </c>
    </row>
    <row r="1085" spans="1:3">
      <c r="A1085" s="400" t="s">
        <v>8339</v>
      </c>
      <c r="B1085" s="400" t="str">
        <f t="shared" si="18"/>
        <v>jin:G_III_J</v>
      </c>
      <c r="C1085" s="327" t="b">
        <f>IF(Mapping!B1079="Parent",TRUE,B1085=Mapping!D1079)</f>
        <v>1</v>
      </c>
    </row>
    <row r="1086" spans="1:3">
      <c r="A1086" s="400" t="s">
        <v>7961</v>
      </c>
      <c r="B1086" s="400" t="str">
        <f t="shared" si="18"/>
        <v>dtsf:KwotaA</v>
      </c>
      <c r="C1086" s="327" t="b">
        <f>IF(Mapping!B1080="Parent",TRUE,B1086=Mapping!D1080)</f>
        <v>1</v>
      </c>
    </row>
    <row r="1087" spans="1:3">
      <c r="A1087" s="400" t="s">
        <v>7962</v>
      </c>
      <c r="B1087" s="400" t="str">
        <f t="shared" si="18"/>
        <v>dtsf:KwotaB</v>
      </c>
      <c r="C1087" s="327" t="b">
        <f>IF(Mapping!B1081="Parent",TRUE,B1087=Mapping!D1081)</f>
        <v>1</v>
      </c>
    </row>
    <row r="1088" spans="1:3">
      <c r="A1088" s="400" t="s">
        <v>7963</v>
      </c>
      <c r="B1088" s="400" t="str">
        <f t="shared" si="18"/>
        <v>dtsf:KwotaB1</v>
      </c>
      <c r="C1088" s="327" t="b">
        <f>IF(Mapping!B1082="Parent",TRUE,B1088=Mapping!D1082)</f>
        <v>1</v>
      </c>
    </row>
    <row r="1089" spans="1:3">
      <c r="A1089" s="400" t="s">
        <v>8340</v>
      </c>
      <c r="B1089" s="400" t="str">
        <f t="shared" si="18"/>
        <v>/jin:G_III_J</v>
      </c>
      <c r="C1089" s="327" t="b">
        <f>IF(Mapping!B1083="Parent",TRUE,B1089=Mapping!D1083)</f>
        <v>1</v>
      </c>
    </row>
    <row r="1090" spans="1:3">
      <c r="A1090" s="400" t="s">
        <v>8341</v>
      </c>
      <c r="B1090" s="400" t="str">
        <f t="shared" si="18"/>
        <v>/jin:G_III</v>
      </c>
      <c r="C1090" s="327" t="b">
        <f>IF(Mapping!B1084="Parent",TRUE,B1090=Mapping!D1084)</f>
        <v>1</v>
      </c>
    </row>
    <row r="1091" spans="1:3">
      <c r="A1091" s="400" t="s">
        <v>8342</v>
      </c>
      <c r="B1091" s="400" t="str">
        <f t="shared" si="18"/>
        <v>jin:G_IV</v>
      </c>
      <c r="C1091" s="327" t="b">
        <f>IF(Mapping!B1085="Parent",TRUE,B1091=Mapping!D1085)</f>
        <v>1</v>
      </c>
    </row>
    <row r="1092" spans="1:3">
      <c r="A1092" s="400" t="s">
        <v>7957</v>
      </c>
      <c r="B1092" s="400" t="str">
        <f t="shared" si="18"/>
        <v>dtsf:KwotaA</v>
      </c>
      <c r="C1092" s="327" t="b">
        <f>IF(Mapping!B1086="Parent",TRUE,B1092=Mapping!D1086)</f>
        <v>1</v>
      </c>
    </row>
    <row r="1093" spans="1:3">
      <c r="A1093" s="400" t="s">
        <v>7958</v>
      </c>
      <c r="B1093" s="400" t="str">
        <f t="shared" si="18"/>
        <v>dtsf:KwotaB</v>
      </c>
      <c r="C1093" s="327" t="b">
        <f>IF(Mapping!B1087="Parent",TRUE,B1093=Mapping!D1087)</f>
        <v>1</v>
      </c>
    </row>
    <row r="1094" spans="1:3">
      <c r="A1094" s="400" t="s">
        <v>7959</v>
      </c>
      <c r="B1094" s="400" t="str">
        <f t="shared" si="18"/>
        <v>dtsf:KwotaB1</v>
      </c>
      <c r="C1094" s="327" t="b">
        <f>IF(Mapping!B1088="Parent",TRUE,B1094=Mapping!D1088)</f>
        <v>1</v>
      </c>
    </row>
    <row r="1095" spans="1:3">
      <c r="A1095" s="400" t="s">
        <v>8343</v>
      </c>
      <c r="B1095" s="400" t="str">
        <f t="shared" si="18"/>
        <v>/jin:G_IV</v>
      </c>
      <c r="C1095" s="327" t="b">
        <f>IF(Mapping!B1089="Parent",TRUE,B1095=Mapping!D1089)</f>
        <v>1</v>
      </c>
    </row>
    <row r="1096" spans="1:3">
      <c r="A1096" s="400" t="s">
        <v>8344</v>
      </c>
      <c r="B1096" s="400" t="str">
        <f t="shared" si="18"/>
        <v>jin:G_V</v>
      </c>
      <c r="C1096" s="327" t="b">
        <f>IF(Mapping!B1090="Parent",TRUE,B1096=Mapping!D1090)</f>
        <v>1</v>
      </c>
    </row>
    <row r="1097" spans="1:3">
      <c r="A1097" s="400" t="s">
        <v>7957</v>
      </c>
      <c r="B1097" s="400" t="str">
        <f t="shared" si="18"/>
        <v>dtsf:KwotaA</v>
      </c>
      <c r="C1097" s="327" t="b">
        <f>IF(Mapping!B1091="Parent",TRUE,B1097=Mapping!D1091)</f>
        <v>1</v>
      </c>
    </row>
    <row r="1098" spans="1:3">
      <c r="A1098" s="400" t="s">
        <v>7958</v>
      </c>
      <c r="B1098" s="400" t="str">
        <f t="shared" si="18"/>
        <v>dtsf:KwotaB</v>
      </c>
      <c r="C1098" s="327" t="b">
        <f>IF(Mapping!B1092="Parent",TRUE,B1098=Mapping!D1092)</f>
        <v>1</v>
      </c>
    </row>
    <row r="1099" spans="1:3">
      <c r="A1099" s="400" t="s">
        <v>7959</v>
      </c>
      <c r="B1099" s="400" t="str">
        <f t="shared" si="18"/>
        <v>dtsf:KwotaB1</v>
      </c>
      <c r="C1099" s="327" t="b">
        <f>IF(Mapping!B1093="Parent",TRUE,B1099=Mapping!D1093)</f>
        <v>1</v>
      </c>
    </row>
    <row r="1100" spans="1:3">
      <c r="A1100" s="400" t="s">
        <v>8345</v>
      </c>
      <c r="B1100" s="400" t="str">
        <f t="shared" si="18"/>
        <v>/jin:G_V</v>
      </c>
      <c r="C1100" s="327" t="b">
        <f>IF(Mapping!B1094="Parent",TRUE,B1100=Mapping!D1094)</f>
        <v>1</v>
      </c>
    </row>
    <row r="1101" spans="1:3">
      <c r="A1101" s="400" t="s">
        <v>8346</v>
      </c>
      <c r="B1101" s="400" t="str">
        <f t="shared" si="18"/>
        <v>/jin:G</v>
      </c>
      <c r="C1101" s="327" t="b">
        <f>IF(Mapping!B1095="Parent",TRUE,B1101=Mapping!D1095)</f>
        <v>1</v>
      </c>
    </row>
    <row r="1102" spans="1:3">
      <c r="A1102" s="400" t="s">
        <v>8347</v>
      </c>
      <c r="B1102" s="400" t="str">
        <f t="shared" si="18"/>
        <v>jin:H</v>
      </c>
      <c r="C1102" s="327" t="b">
        <f>IF(Mapping!B1096="Parent",TRUE,B1102=Mapping!D1096)</f>
        <v>1</v>
      </c>
    </row>
    <row r="1103" spans="1:3">
      <c r="A1103" s="400" t="s">
        <v>7953</v>
      </c>
      <c r="B1103" s="400" t="str">
        <f t="shared" si="18"/>
        <v>dtsf:KwotaA</v>
      </c>
      <c r="C1103" s="327" t="b">
        <f>IF(Mapping!B1097="Parent",TRUE,B1103=Mapping!D1097)</f>
        <v>1</v>
      </c>
    </row>
    <row r="1104" spans="1:3">
      <c r="A1104" s="400" t="s">
        <v>7954</v>
      </c>
      <c r="B1104" s="400" t="str">
        <f t="shared" si="18"/>
        <v>dtsf:KwotaB</v>
      </c>
      <c r="C1104" s="327" t="b">
        <f>IF(Mapping!B1098="Parent",TRUE,B1104=Mapping!D1098)</f>
        <v>1</v>
      </c>
    </row>
    <row r="1105" spans="1:3">
      <c r="A1105" s="400" t="s">
        <v>7955</v>
      </c>
      <c r="B1105" s="400" t="str">
        <f t="shared" si="18"/>
        <v>dtsf:KwotaB1</v>
      </c>
      <c r="C1105" s="327" t="b">
        <f>IF(Mapping!B1099="Parent",TRUE,B1105=Mapping!D1099)</f>
        <v>1</v>
      </c>
    </row>
    <row r="1106" spans="1:3">
      <c r="A1106" s="400" t="s">
        <v>8348</v>
      </c>
      <c r="B1106" s="400" t="str">
        <f t="shared" si="18"/>
        <v>jin:H_I</v>
      </c>
      <c r="C1106" s="327" t="b">
        <f>IF(Mapping!B1100="Parent",TRUE,B1106=Mapping!D1100)</f>
        <v>1</v>
      </c>
    </row>
    <row r="1107" spans="1:3">
      <c r="A1107" s="400" t="s">
        <v>7957</v>
      </c>
      <c r="B1107" s="400" t="str">
        <f t="shared" si="18"/>
        <v>dtsf:KwotaA</v>
      </c>
      <c r="C1107" s="327" t="b">
        <f>IF(Mapping!B1101="Parent",TRUE,B1107=Mapping!D1101)</f>
        <v>1</v>
      </c>
    </row>
    <row r="1108" spans="1:3">
      <c r="A1108" s="400" t="s">
        <v>7958</v>
      </c>
      <c r="B1108" s="400" t="str">
        <f t="shared" si="18"/>
        <v>dtsf:KwotaB</v>
      </c>
      <c r="C1108" s="327" t="b">
        <f>IF(Mapping!B1102="Parent",TRUE,B1108=Mapping!D1102)</f>
        <v>1</v>
      </c>
    </row>
    <row r="1109" spans="1:3">
      <c r="A1109" s="400" t="s">
        <v>7959</v>
      </c>
      <c r="B1109" s="400" t="str">
        <f t="shared" si="18"/>
        <v>dtsf:KwotaB1</v>
      </c>
      <c r="C1109" s="327" t="b">
        <f>IF(Mapping!B1103="Parent",TRUE,B1109=Mapping!D1103)</f>
        <v>1</v>
      </c>
    </row>
    <row r="1110" spans="1:3">
      <c r="A1110" s="400" t="s">
        <v>8349</v>
      </c>
      <c r="B1110" s="400" t="str">
        <f t="shared" si="18"/>
        <v>jin:H_I_J</v>
      </c>
      <c r="C1110" s="327" t="b">
        <f>IF(Mapping!B1104="Parent",TRUE,B1110=Mapping!D1104)</f>
        <v>1</v>
      </c>
    </row>
    <row r="1111" spans="1:3">
      <c r="A1111" s="400" t="s">
        <v>7961</v>
      </c>
      <c r="B1111" s="400" t="str">
        <f t="shared" si="18"/>
        <v>dtsf:KwotaA</v>
      </c>
      <c r="C1111" s="327" t="b">
        <f>IF(Mapping!B1105="Parent",TRUE,B1111=Mapping!D1105)</f>
        <v>1</v>
      </c>
    </row>
    <row r="1112" spans="1:3">
      <c r="A1112" s="400" t="s">
        <v>7962</v>
      </c>
      <c r="B1112" s="400" t="str">
        <f t="shared" si="18"/>
        <v>dtsf:KwotaB</v>
      </c>
      <c r="C1112" s="327" t="b">
        <f>IF(Mapping!B1106="Parent",TRUE,B1112=Mapping!D1106)</f>
        <v>1</v>
      </c>
    </row>
    <row r="1113" spans="1:3">
      <c r="A1113" s="400" t="s">
        <v>7963</v>
      </c>
      <c r="B1113" s="400" t="str">
        <f t="shared" si="18"/>
        <v>dtsf:KwotaB1</v>
      </c>
      <c r="C1113" s="327" t="b">
        <f>IF(Mapping!B1107="Parent",TRUE,B1113=Mapping!D1107)</f>
        <v>1</v>
      </c>
    </row>
    <row r="1114" spans="1:3">
      <c r="A1114" s="400" t="s">
        <v>8350</v>
      </c>
      <c r="B1114" s="400" t="str">
        <f t="shared" si="18"/>
        <v>/jin:H_I_J</v>
      </c>
      <c r="C1114" s="327" t="b">
        <f>IF(Mapping!B1108="Parent",TRUE,B1114=Mapping!D1108)</f>
        <v>1</v>
      </c>
    </row>
    <row r="1115" spans="1:3">
      <c r="A1115" s="400" t="s">
        <v>8351</v>
      </c>
      <c r="B1115" s="400" t="str">
        <f t="shared" si="18"/>
        <v>/jin:H_I</v>
      </c>
      <c r="C1115" s="327" t="b">
        <f>IF(Mapping!B1109="Parent",TRUE,B1115=Mapping!D1109)</f>
        <v>1</v>
      </c>
    </row>
    <row r="1116" spans="1:3">
      <c r="A1116" s="400" t="s">
        <v>8352</v>
      </c>
      <c r="B1116" s="400" t="str">
        <f t="shared" si="18"/>
        <v>jin:H_II</v>
      </c>
      <c r="C1116" s="327" t="b">
        <f>IF(Mapping!B1110="Parent",TRUE,B1116=Mapping!D1110)</f>
        <v>1</v>
      </c>
    </row>
    <row r="1117" spans="1:3">
      <c r="A1117" s="400" t="s">
        <v>7957</v>
      </c>
      <c r="B1117" s="400" t="str">
        <f t="shared" si="18"/>
        <v>dtsf:KwotaA</v>
      </c>
      <c r="C1117" s="327" t="b">
        <f>IF(Mapping!B1111="Parent",TRUE,B1117=Mapping!D1111)</f>
        <v>1</v>
      </c>
    </row>
    <row r="1118" spans="1:3">
      <c r="A1118" s="400" t="s">
        <v>7958</v>
      </c>
      <c r="B1118" s="400" t="str">
        <f t="shared" si="18"/>
        <v>dtsf:KwotaB</v>
      </c>
      <c r="C1118" s="327" t="b">
        <f>IF(Mapping!B1112="Parent",TRUE,B1118=Mapping!D1112)</f>
        <v>1</v>
      </c>
    </row>
    <row r="1119" spans="1:3">
      <c r="A1119" s="400" t="s">
        <v>7959</v>
      </c>
      <c r="B1119" s="400" t="str">
        <f t="shared" si="18"/>
        <v>dtsf:KwotaB1</v>
      </c>
      <c r="C1119" s="327" t="b">
        <f>IF(Mapping!B1113="Parent",TRUE,B1119=Mapping!D1113)</f>
        <v>1</v>
      </c>
    </row>
    <row r="1120" spans="1:3">
      <c r="A1120" s="400" t="s">
        <v>8353</v>
      </c>
      <c r="B1120" s="400" t="str">
        <f t="shared" si="18"/>
        <v>jin:H_II_J</v>
      </c>
      <c r="C1120" s="327" t="b">
        <f>IF(Mapping!B1114="Parent",TRUE,B1120=Mapping!D1114)</f>
        <v>1</v>
      </c>
    </row>
    <row r="1121" spans="1:3">
      <c r="A1121" s="400" t="s">
        <v>7961</v>
      </c>
      <c r="B1121" s="400" t="str">
        <f t="shared" si="18"/>
        <v>dtsf:KwotaA</v>
      </c>
      <c r="C1121" s="327" t="b">
        <f>IF(Mapping!B1115="Parent",TRUE,B1121=Mapping!D1115)</f>
        <v>1</v>
      </c>
    </row>
    <row r="1122" spans="1:3">
      <c r="A1122" s="400" t="s">
        <v>7962</v>
      </c>
      <c r="B1122" s="400" t="str">
        <f t="shared" ref="B1122:B1185" si="19">MID(A1122,FIND("&lt;",A1122)+1,FIND("&gt;",A1122)-FIND("&lt;",A1122)-1)</f>
        <v>dtsf:KwotaB</v>
      </c>
      <c r="C1122" s="327" t="b">
        <f>IF(Mapping!B1116="Parent",TRUE,B1122=Mapping!D1116)</f>
        <v>1</v>
      </c>
    </row>
    <row r="1123" spans="1:3">
      <c r="A1123" s="400" t="s">
        <v>7963</v>
      </c>
      <c r="B1123" s="400" t="str">
        <f t="shared" si="19"/>
        <v>dtsf:KwotaB1</v>
      </c>
      <c r="C1123" s="327" t="b">
        <f>IF(Mapping!B1117="Parent",TRUE,B1123=Mapping!D1117)</f>
        <v>1</v>
      </c>
    </row>
    <row r="1124" spans="1:3">
      <c r="A1124" s="400" t="s">
        <v>8354</v>
      </c>
      <c r="B1124" s="400" t="str">
        <f t="shared" si="19"/>
        <v>/jin:H_II_J</v>
      </c>
      <c r="C1124" s="327" t="b">
        <f>IF(Mapping!B1118="Parent",TRUE,B1124=Mapping!D1118)</f>
        <v>1</v>
      </c>
    </row>
    <row r="1125" spans="1:3">
      <c r="A1125" s="400" t="s">
        <v>8355</v>
      </c>
      <c r="B1125" s="400" t="str">
        <f t="shared" si="19"/>
        <v>/jin:H_II</v>
      </c>
      <c r="C1125" s="327" t="b">
        <f>IF(Mapping!B1119="Parent",TRUE,B1125=Mapping!D1119)</f>
        <v>1</v>
      </c>
    </row>
    <row r="1126" spans="1:3">
      <c r="A1126" s="400" t="s">
        <v>8356</v>
      </c>
      <c r="B1126" s="400" t="str">
        <f t="shared" si="19"/>
        <v>jin:H_III</v>
      </c>
      <c r="C1126" s="327" t="b">
        <f>IF(Mapping!B1120="Parent",TRUE,B1126=Mapping!D1120)</f>
        <v>1</v>
      </c>
    </row>
    <row r="1127" spans="1:3">
      <c r="A1127" s="400" t="s">
        <v>7957</v>
      </c>
      <c r="B1127" s="400" t="str">
        <f t="shared" si="19"/>
        <v>dtsf:KwotaA</v>
      </c>
      <c r="C1127" s="327" t="b">
        <f>IF(Mapping!B1121="Parent",TRUE,B1127=Mapping!D1121)</f>
        <v>1</v>
      </c>
    </row>
    <row r="1128" spans="1:3">
      <c r="A1128" s="400" t="s">
        <v>7958</v>
      </c>
      <c r="B1128" s="400" t="str">
        <f t="shared" si="19"/>
        <v>dtsf:KwotaB</v>
      </c>
      <c r="C1128" s="327" t="b">
        <f>IF(Mapping!B1122="Parent",TRUE,B1128=Mapping!D1122)</f>
        <v>1</v>
      </c>
    </row>
    <row r="1129" spans="1:3">
      <c r="A1129" s="400" t="s">
        <v>7959</v>
      </c>
      <c r="B1129" s="400" t="str">
        <f t="shared" si="19"/>
        <v>dtsf:KwotaB1</v>
      </c>
      <c r="C1129" s="327" t="b">
        <f>IF(Mapping!B1123="Parent",TRUE,B1129=Mapping!D1123)</f>
        <v>1</v>
      </c>
    </row>
    <row r="1130" spans="1:3">
      <c r="A1130" s="400" t="s">
        <v>8357</v>
      </c>
      <c r="B1130" s="400" t="str">
        <f t="shared" si="19"/>
        <v>/jin:H_III</v>
      </c>
      <c r="C1130" s="327" t="b">
        <f>IF(Mapping!B1124="Parent",TRUE,B1130=Mapping!D1124)</f>
        <v>1</v>
      </c>
    </row>
    <row r="1131" spans="1:3">
      <c r="A1131" s="400" t="s">
        <v>8358</v>
      </c>
      <c r="B1131" s="400" t="str">
        <f t="shared" si="19"/>
        <v>jin:H_IV</v>
      </c>
      <c r="C1131" s="327" t="b">
        <f>IF(Mapping!B1125="Parent",TRUE,B1131=Mapping!D1125)</f>
        <v>1</v>
      </c>
    </row>
    <row r="1132" spans="1:3">
      <c r="A1132" s="400" t="s">
        <v>7957</v>
      </c>
      <c r="B1132" s="400" t="str">
        <f t="shared" si="19"/>
        <v>dtsf:KwotaA</v>
      </c>
      <c r="C1132" s="327" t="b">
        <f>IF(Mapping!B1126="Parent",TRUE,B1132=Mapping!D1126)</f>
        <v>1</v>
      </c>
    </row>
    <row r="1133" spans="1:3">
      <c r="A1133" s="400" t="s">
        <v>7958</v>
      </c>
      <c r="B1133" s="400" t="str">
        <f t="shared" si="19"/>
        <v>dtsf:KwotaB</v>
      </c>
      <c r="C1133" s="327" t="b">
        <f>IF(Mapping!B1127="Parent",TRUE,B1133=Mapping!D1127)</f>
        <v>1</v>
      </c>
    </row>
    <row r="1134" spans="1:3">
      <c r="A1134" s="400" t="s">
        <v>7959</v>
      </c>
      <c r="B1134" s="400" t="str">
        <f t="shared" si="19"/>
        <v>dtsf:KwotaB1</v>
      </c>
      <c r="C1134" s="327" t="b">
        <f>IF(Mapping!B1128="Parent",TRUE,B1134=Mapping!D1128)</f>
        <v>1</v>
      </c>
    </row>
    <row r="1135" spans="1:3">
      <c r="A1135" s="400" t="s">
        <v>8359</v>
      </c>
      <c r="B1135" s="400" t="str">
        <f t="shared" si="19"/>
        <v>/jin:H_IV</v>
      </c>
      <c r="C1135" s="327" t="b">
        <f>IF(Mapping!B1129="Parent",TRUE,B1135=Mapping!D1129)</f>
        <v>1</v>
      </c>
    </row>
    <row r="1136" spans="1:3">
      <c r="A1136" s="400" t="s">
        <v>8360</v>
      </c>
      <c r="B1136" s="400" t="str">
        <f t="shared" si="19"/>
        <v>/jin:H</v>
      </c>
      <c r="C1136" s="327" t="b">
        <f>IF(Mapping!B1130="Parent",TRUE,B1136=Mapping!D1130)</f>
        <v>1</v>
      </c>
    </row>
    <row r="1137" spans="1:3">
      <c r="A1137" s="400" t="s">
        <v>8361</v>
      </c>
      <c r="B1137" s="400" t="str">
        <f t="shared" si="19"/>
        <v>jin:I</v>
      </c>
      <c r="C1137" s="327" t="b">
        <f>IF(Mapping!B1131="Parent",TRUE,B1137=Mapping!D1131)</f>
        <v>1</v>
      </c>
    </row>
    <row r="1138" spans="1:3">
      <c r="A1138" s="400" t="s">
        <v>7953</v>
      </c>
      <c r="B1138" s="400" t="str">
        <f t="shared" si="19"/>
        <v>dtsf:KwotaA</v>
      </c>
      <c r="C1138" s="327" t="b">
        <f>IF(Mapping!B1132="Parent",TRUE,B1138=Mapping!D1132)</f>
        <v>1</v>
      </c>
    </row>
    <row r="1139" spans="1:3">
      <c r="A1139" s="400" t="s">
        <v>7954</v>
      </c>
      <c r="B1139" s="400" t="str">
        <f t="shared" si="19"/>
        <v>dtsf:KwotaB</v>
      </c>
      <c r="C1139" s="327" t="b">
        <f>IF(Mapping!B1133="Parent",TRUE,B1139=Mapping!D1133)</f>
        <v>1</v>
      </c>
    </row>
    <row r="1140" spans="1:3">
      <c r="A1140" s="400" t="s">
        <v>7955</v>
      </c>
      <c r="B1140" s="400" t="str">
        <f t="shared" si="19"/>
        <v>dtsf:KwotaB1</v>
      </c>
      <c r="C1140" s="327" t="b">
        <f>IF(Mapping!B1134="Parent",TRUE,B1140=Mapping!D1134)</f>
        <v>1</v>
      </c>
    </row>
    <row r="1141" spans="1:3">
      <c r="A1141" s="400" t="s">
        <v>8362</v>
      </c>
      <c r="B1141" s="400" t="str">
        <f t="shared" si="19"/>
        <v>/jin:I</v>
      </c>
      <c r="C1141" s="327" t="b">
        <f>IF(Mapping!B1135="Parent",TRUE,B1141=Mapping!D1135)</f>
        <v>1</v>
      </c>
    </row>
    <row r="1142" spans="1:3">
      <c r="A1142" s="400" t="s">
        <v>8363</v>
      </c>
      <c r="B1142" s="400" t="str">
        <f t="shared" si="19"/>
        <v>jin:J</v>
      </c>
      <c r="C1142" s="327" t="b">
        <f>IF(Mapping!B1136="Parent",TRUE,B1142=Mapping!D1136)</f>
        <v>1</v>
      </c>
    </row>
    <row r="1143" spans="1:3">
      <c r="A1143" s="400" t="s">
        <v>7953</v>
      </c>
      <c r="B1143" s="400" t="str">
        <f t="shared" si="19"/>
        <v>dtsf:KwotaA</v>
      </c>
      <c r="C1143" s="327" t="b">
        <f>IF(Mapping!B1137="Parent",TRUE,B1143=Mapping!D1137)</f>
        <v>1</v>
      </c>
    </row>
    <row r="1144" spans="1:3">
      <c r="A1144" s="400" t="s">
        <v>7954</v>
      </c>
      <c r="B1144" s="400" t="str">
        <f t="shared" si="19"/>
        <v>dtsf:KwotaB</v>
      </c>
      <c r="C1144" s="327" t="b">
        <f>IF(Mapping!B1138="Parent",TRUE,B1144=Mapping!D1138)</f>
        <v>1</v>
      </c>
    </row>
    <row r="1145" spans="1:3">
      <c r="A1145" s="400" t="s">
        <v>7955</v>
      </c>
      <c r="B1145" s="400" t="str">
        <f t="shared" si="19"/>
        <v>dtsf:KwotaB1</v>
      </c>
      <c r="C1145" s="327" t="b">
        <f>IF(Mapping!B1139="Parent",TRUE,B1145=Mapping!D1139)</f>
        <v>1</v>
      </c>
    </row>
    <row r="1146" spans="1:3">
      <c r="A1146" s="400" t="s">
        <v>8364</v>
      </c>
      <c r="B1146" s="400" t="str">
        <f t="shared" si="19"/>
        <v>/jin:J</v>
      </c>
      <c r="C1146" s="327" t="b">
        <f>IF(Mapping!B1140="Parent",TRUE,B1146=Mapping!D1140)</f>
        <v>1</v>
      </c>
    </row>
    <row r="1147" spans="1:3">
      <c r="A1147" s="400" t="s">
        <v>8365</v>
      </c>
      <c r="B1147" s="400" t="str">
        <f t="shared" si="19"/>
        <v>jin:K</v>
      </c>
      <c r="C1147" s="327" t="b">
        <f>IF(Mapping!B1141="Parent",TRUE,B1147=Mapping!D1141)</f>
        <v>1</v>
      </c>
    </row>
    <row r="1148" spans="1:3">
      <c r="A1148" s="400" t="s">
        <v>7953</v>
      </c>
      <c r="B1148" s="400" t="str">
        <f t="shared" si="19"/>
        <v>dtsf:KwotaA</v>
      </c>
      <c r="C1148" s="327" t="b">
        <f>IF(Mapping!B1142="Parent",TRUE,B1148=Mapping!D1142)</f>
        <v>1</v>
      </c>
    </row>
    <row r="1149" spans="1:3">
      <c r="A1149" s="400" t="s">
        <v>7954</v>
      </c>
      <c r="B1149" s="400" t="str">
        <f t="shared" si="19"/>
        <v>dtsf:KwotaB</v>
      </c>
      <c r="C1149" s="327" t="b">
        <f>IF(Mapping!B1143="Parent",TRUE,B1149=Mapping!D1143)</f>
        <v>1</v>
      </c>
    </row>
    <row r="1150" spans="1:3">
      <c r="A1150" s="400" t="s">
        <v>7955</v>
      </c>
      <c r="B1150" s="400" t="str">
        <f t="shared" si="19"/>
        <v>dtsf:KwotaB1</v>
      </c>
      <c r="C1150" s="327" t="b">
        <f>IF(Mapping!B1144="Parent",TRUE,B1150=Mapping!D1144)</f>
        <v>1</v>
      </c>
    </row>
    <row r="1151" spans="1:3">
      <c r="A1151" s="400" t="s">
        <v>8366</v>
      </c>
      <c r="B1151" s="400" t="str">
        <f t="shared" si="19"/>
        <v>/jin:K</v>
      </c>
      <c r="C1151" s="327" t="b">
        <f>IF(Mapping!B1145="Parent",TRUE,B1151=Mapping!D1145)</f>
        <v>1</v>
      </c>
    </row>
    <row r="1152" spans="1:3">
      <c r="A1152" s="400" t="s">
        <v>8367</v>
      </c>
      <c r="B1152" s="400" t="str">
        <f t="shared" si="19"/>
        <v>jin:L</v>
      </c>
      <c r="C1152" s="327" t="b">
        <f>IF(Mapping!B1146="Parent",TRUE,B1152=Mapping!D1146)</f>
        <v>1</v>
      </c>
    </row>
    <row r="1153" spans="1:4">
      <c r="A1153" s="400" t="s">
        <v>7953</v>
      </c>
      <c r="B1153" s="400" t="str">
        <f t="shared" si="19"/>
        <v>dtsf:KwotaA</v>
      </c>
      <c r="C1153" s="327" t="b">
        <f>IF(Mapping!B1147="Parent",TRUE,B1153=Mapping!D1147)</f>
        <v>1</v>
      </c>
    </row>
    <row r="1154" spans="1:4">
      <c r="A1154" s="400" t="s">
        <v>7954</v>
      </c>
      <c r="B1154" s="400" t="str">
        <f t="shared" si="19"/>
        <v>dtsf:KwotaB</v>
      </c>
      <c r="C1154" s="327" t="b">
        <f>IF(Mapping!B1148="Parent",TRUE,B1154=Mapping!D1148)</f>
        <v>1</v>
      </c>
    </row>
    <row r="1155" spans="1:4">
      <c r="A1155" s="400" t="s">
        <v>7955</v>
      </c>
      <c r="B1155" s="400" t="str">
        <f t="shared" si="19"/>
        <v>dtsf:KwotaB1</v>
      </c>
      <c r="C1155" s="327" t="b">
        <f>IF(Mapping!B1149="Parent",TRUE,B1155=Mapping!D1149)</f>
        <v>1</v>
      </c>
    </row>
    <row r="1156" spans="1:4">
      <c r="A1156" s="400" t="s">
        <v>8368</v>
      </c>
      <c r="B1156" s="400" t="str">
        <f t="shared" si="19"/>
        <v>/jin:L</v>
      </c>
      <c r="C1156" s="327" t="b">
        <f>IF(Mapping!B1150="Parent",TRUE,B1156=Mapping!D1150)</f>
        <v>1</v>
      </c>
    </row>
    <row r="1157" spans="1:4">
      <c r="A1157" s="400" t="s">
        <v>8369</v>
      </c>
      <c r="B1157" s="400" t="str">
        <f t="shared" si="19"/>
        <v>/jin:RZiSPor</v>
      </c>
      <c r="C1157" s="327" t="b">
        <f>IF(Mapping!B1151="Parent",TRUE,B1157=Mapping!D1151)</f>
        <v>1</v>
      </c>
    </row>
    <row r="1158" spans="1:4">
      <c r="A1158" s="400" t="s">
        <v>8370</v>
      </c>
      <c r="B1158" s="400" t="str">
        <f t="shared" si="19"/>
        <v>/tns:RZiS</v>
      </c>
      <c r="C1158" s="327" t="b">
        <f>IF(Mapping!B1152="Parent",TRUE,B1158=Mapping!D1152)</f>
        <v>1</v>
      </c>
    </row>
    <row r="1159" spans="1:4">
      <c r="A1159" s="400" t="s">
        <v>8371</v>
      </c>
      <c r="B1159" s="400" t="str">
        <f t="shared" si="19"/>
        <v>tns:ZestZmianWKapitale</v>
      </c>
      <c r="C1159" s="327" t="b">
        <f>IF(Mapping!B1153="Parent",TRUE,B1159=Mapping!D1153)</f>
        <v>1</v>
      </c>
      <c r="D1159" s="412" t="s">
        <v>8372</v>
      </c>
    </row>
    <row r="1160" spans="1:4">
      <c r="A1160" s="400" t="s">
        <v>8373</v>
      </c>
      <c r="B1160" s="400" t="str">
        <f t="shared" si="19"/>
        <v>jin:I</v>
      </c>
      <c r="C1160" s="327" t="b">
        <f>IF(Mapping!B1154="Parent",TRUE,B1160=Mapping!D1154)</f>
        <v>1</v>
      </c>
    </row>
    <row r="1161" spans="1:4">
      <c r="A1161" s="400" t="s">
        <v>7949</v>
      </c>
      <c r="B1161" s="400" t="str">
        <f t="shared" si="19"/>
        <v>dtsf:KwotaA</v>
      </c>
      <c r="C1161" s="327" t="b">
        <f>IF(Mapping!B1155="Parent",TRUE,B1161=Mapping!D1155)</f>
        <v>1</v>
      </c>
    </row>
    <row r="1162" spans="1:4">
      <c r="A1162" s="400" t="s">
        <v>7950</v>
      </c>
      <c r="B1162" s="400" t="str">
        <f t="shared" si="19"/>
        <v>dtsf:KwotaB</v>
      </c>
      <c r="C1162" s="327" t="b">
        <f>IF(Mapping!B1156="Parent",TRUE,B1162=Mapping!D1156)</f>
        <v>1</v>
      </c>
    </row>
    <row r="1163" spans="1:4">
      <c r="A1163" s="400" t="s">
        <v>7951</v>
      </c>
      <c r="B1163" s="400" t="str">
        <f t="shared" si="19"/>
        <v>dtsf:KwotaB1</v>
      </c>
      <c r="C1163" s="327" t="b">
        <f>IF(Mapping!B1157="Parent",TRUE,B1163=Mapping!D1157)</f>
        <v>1</v>
      </c>
    </row>
    <row r="1164" spans="1:4">
      <c r="A1164" s="400" t="s">
        <v>8374</v>
      </c>
      <c r="B1164" s="400" t="str">
        <f t="shared" si="19"/>
        <v>jin:I_1</v>
      </c>
      <c r="C1164" s="327" t="b">
        <f>IF(Mapping!B1158="Parent",TRUE,B1164=Mapping!D1158)</f>
        <v>1</v>
      </c>
    </row>
    <row r="1165" spans="1:4">
      <c r="A1165" s="400" t="s">
        <v>7953</v>
      </c>
      <c r="B1165" s="400" t="str">
        <f t="shared" si="19"/>
        <v>dtsf:KwotaA</v>
      </c>
      <c r="C1165" s="327" t="b">
        <f>IF(Mapping!B1159="Parent",TRUE,B1165=Mapping!D1159)</f>
        <v>1</v>
      </c>
    </row>
    <row r="1166" spans="1:4">
      <c r="A1166" s="400" t="s">
        <v>7954</v>
      </c>
      <c r="B1166" s="400" t="str">
        <f t="shared" si="19"/>
        <v>dtsf:KwotaB</v>
      </c>
      <c r="C1166" s="327" t="b">
        <f>IF(Mapping!B1160="Parent",TRUE,B1166=Mapping!D1160)</f>
        <v>1</v>
      </c>
    </row>
    <row r="1167" spans="1:4">
      <c r="A1167" s="400" t="s">
        <v>7955</v>
      </c>
      <c r="B1167" s="400" t="str">
        <f t="shared" si="19"/>
        <v>dtsf:KwotaB1</v>
      </c>
      <c r="C1167" s="327" t="b">
        <f>IF(Mapping!B1161="Parent",TRUE,B1167=Mapping!D1161)</f>
        <v>1</v>
      </c>
    </row>
    <row r="1168" spans="1:4">
      <c r="A1168" s="400" t="s">
        <v>8375</v>
      </c>
      <c r="B1168" s="400" t="str">
        <f t="shared" si="19"/>
        <v>/jin:I_1</v>
      </c>
      <c r="C1168" s="327" t="b">
        <f>IF(Mapping!B1162="Parent",TRUE,B1168=Mapping!D1162)</f>
        <v>1</v>
      </c>
    </row>
    <row r="1169" spans="1:3">
      <c r="A1169" s="400" t="s">
        <v>8376</v>
      </c>
      <c r="B1169" s="400" t="str">
        <f t="shared" si="19"/>
        <v>jin:I_2</v>
      </c>
      <c r="C1169" s="327" t="b">
        <f>IF(Mapping!B1163="Parent",TRUE,B1169=Mapping!D1163)</f>
        <v>1</v>
      </c>
    </row>
    <row r="1170" spans="1:3">
      <c r="A1170" s="400" t="s">
        <v>7953</v>
      </c>
      <c r="B1170" s="400" t="str">
        <f t="shared" si="19"/>
        <v>dtsf:KwotaA</v>
      </c>
      <c r="C1170" s="327" t="b">
        <f>IF(Mapping!B1164="Parent",TRUE,B1170=Mapping!D1164)</f>
        <v>1</v>
      </c>
    </row>
    <row r="1171" spans="1:3">
      <c r="A1171" s="400" t="s">
        <v>7954</v>
      </c>
      <c r="B1171" s="400" t="str">
        <f t="shared" si="19"/>
        <v>dtsf:KwotaB</v>
      </c>
      <c r="C1171" s="327" t="b">
        <f>IF(Mapping!B1165="Parent",TRUE,B1171=Mapping!D1165)</f>
        <v>1</v>
      </c>
    </row>
    <row r="1172" spans="1:3">
      <c r="A1172" s="400" t="s">
        <v>7955</v>
      </c>
      <c r="B1172" s="400" t="str">
        <f t="shared" si="19"/>
        <v>dtsf:KwotaB1</v>
      </c>
      <c r="C1172" s="327" t="b">
        <f>IF(Mapping!B1166="Parent",TRUE,B1172=Mapping!D1166)</f>
        <v>1</v>
      </c>
    </row>
    <row r="1173" spans="1:3">
      <c r="A1173" s="400" t="s">
        <v>8377</v>
      </c>
      <c r="B1173" s="400" t="str">
        <f t="shared" si="19"/>
        <v>/jin:I_2</v>
      </c>
      <c r="C1173" s="327" t="b">
        <f>IF(Mapping!B1167="Parent",TRUE,B1173=Mapping!D1167)</f>
        <v>1</v>
      </c>
    </row>
    <row r="1174" spans="1:3">
      <c r="A1174" s="400" t="s">
        <v>8378</v>
      </c>
      <c r="B1174" s="400" t="str">
        <f t="shared" si="19"/>
        <v>/jin:I</v>
      </c>
      <c r="C1174" s="327" t="b">
        <f>IF(Mapping!B1168="Parent",TRUE,B1174=Mapping!D1168)</f>
        <v>1</v>
      </c>
    </row>
    <row r="1175" spans="1:3">
      <c r="A1175" s="400" t="s">
        <v>8379</v>
      </c>
      <c r="B1175" s="400" t="str">
        <f t="shared" si="19"/>
        <v>jin:IA</v>
      </c>
      <c r="C1175" s="327" t="b">
        <f>IF(Mapping!B1169="Parent",TRUE,B1175=Mapping!D1169)</f>
        <v>1</v>
      </c>
    </row>
    <row r="1176" spans="1:3">
      <c r="A1176" s="400" t="s">
        <v>7949</v>
      </c>
      <c r="B1176" s="400" t="str">
        <f t="shared" si="19"/>
        <v>dtsf:KwotaA</v>
      </c>
      <c r="C1176" s="327" t="b">
        <f>IF(Mapping!B1170="Parent",TRUE,B1176=Mapping!D1170)</f>
        <v>1</v>
      </c>
    </row>
    <row r="1177" spans="1:3">
      <c r="A1177" s="400" t="s">
        <v>7950</v>
      </c>
      <c r="B1177" s="400" t="str">
        <f t="shared" si="19"/>
        <v>dtsf:KwotaB</v>
      </c>
      <c r="C1177" s="327" t="b">
        <f>IF(Mapping!B1171="Parent",TRUE,B1177=Mapping!D1171)</f>
        <v>1</v>
      </c>
    </row>
    <row r="1178" spans="1:3">
      <c r="A1178" s="400" t="s">
        <v>7951</v>
      </c>
      <c r="B1178" s="400" t="str">
        <f t="shared" si="19"/>
        <v>dtsf:KwotaB1</v>
      </c>
      <c r="C1178" s="327" t="b">
        <f>IF(Mapping!B1172="Parent",TRUE,B1178=Mapping!D1172)</f>
        <v>1</v>
      </c>
    </row>
    <row r="1179" spans="1:3">
      <c r="A1179" s="400" t="s">
        <v>8380</v>
      </c>
      <c r="B1179" s="400" t="str">
        <f t="shared" si="19"/>
        <v>jin:IA_1</v>
      </c>
      <c r="C1179" s="327" t="b">
        <f>IF(Mapping!B1173="Parent",TRUE,B1179=Mapping!D1173)</f>
        <v>1</v>
      </c>
    </row>
    <row r="1180" spans="1:3">
      <c r="A1180" s="400" t="s">
        <v>7953</v>
      </c>
      <c r="B1180" s="400" t="str">
        <f t="shared" si="19"/>
        <v>dtsf:KwotaA</v>
      </c>
      <c r="C1180" s="327" t="b">
        <f>IF(Mapping!B1174="Parent",TRUE,B1180=Mapping!D1174)</f>
        <v>1</v>
      </c>
    </row>
    <row r="1181" spans="1:3">
      <c r="A1181" s="400" t="s">
        <v>7954</v>
      </c>
      <c r="B1181" s="400" t="str">
        <f t="shared" si="19"/>
        <v>dtsf:KwotaB</v>
      </c>
      <c r="C1181" s="327" t="b">
        <f>IF(Mapping!B1175="Parent",TRUE,B1181=Mapping!D1175)</f>
        <v>1</v>
      </c>
    </row>
    <row r="1182" spans="1:3">
      <c r="A1182" s="400" t="s">
        <v>7955</v>
      </c>
      <c r="B1182" s="400" t="str">
        <f t="shared" si="19"/>
        <v>dtsf:KwotaB1</v>
      </c>
      <c r="C1182" s="327" t="b">
        <f>IF(Mapping!B1176="Parent",TRUE,B1182=Mapping!D1176)</f>
        <v>1</v>
      </c>
    </row>
    <row r="1183" spans="1:3">
      <c r="A1183" s="400" t="s">
        <v>8381</v>
      </c>
      <c r="B1183" s="400" t="str">
        <f t="shared" si="19"/>
        <v>jin:IA_1_1</v>
      </c>
      <c r="C1183" s="327" t="b">
        <f>IF(Mapping!B1177="Parent",TRUE,B1183=Mapping!D1177)</f>
        <v>1</v>
      </c>
    </row>
    <row r="1184" spans="1:3">
      <c r="A1184" s="400" t="s">
        <v>7957</v>
      </c>
      <c r="B1184" s="400" t="str">
        <f t="shared" si="19"/>
        <v>dtsf:KwotaA</v>
      </c>
      <c r="C1184" s="327" t="b">
        <f>IF(Mapping!B1178="Parent",TRUE,B1184=Mapping!D1178)</f>
        <v>1</v>
      </c>
    </row>
    <row r="1185" spans="1:3">
      <c r="A1185" s="400" t="s">
        <v>7958</v>
      </c>
      <c r="B1185" s="400" t="str">
        <f t="shared" si="19"/>
        <v>dtsf:KwotaB</v>
      </c>
      <c r="C1185" s="327" t="b">
        <f>IF(Mapping!B1179="Parent",TRUE,B1185=Mapping!D1179)</f>
        <v>1</v>
      </c>
    </row>
    <row r="1186" spans="1:3">
      <c r="A1186" s="400" t="s">
        <v>7959</v>
      </c>
      <c r="B1186" s="400" t="str">
        <f t="shared" ref="B1186:B1273" si="20">MID(A1186,FIND("&lt;",A1186)+1,FIND("&gt;",A1186)-FIND("&lt;",A1186)-1)</f>
        <v>dtsf:KwotaB1</v>
      </c>
      <c r="C1186" s="327" t="b">
        <f>IF(Mapping!B1180="Parent",TRUE,B1186=Mapping!D1180)</f>
        <v>1</v>
      </c>
    </row>
    <row r="1187" spans="1:3">
      <c r="A1187" s="400" t="s">
        <v>8382</v>
      </c>
      <c r="B1187" s="400" t="str">
        <f t="shared" si="20"/>
        <v>jin:IA_1_1_A</v>
      </c>
      <c r="C1187" s="327" t="b">
        <f>IF(Mapping!B1181="Parent",TRUE,B1187=Mapping!D1181)</f>
        <v>1</v>
      </c>
    </row>
    <row r="1188" spans="1:3">
      <c r="A1188" s="400" t="s">
        <v>7961</v>
      </c>
      <c r="B1188" s="400" t="str">
        <f t="shared" si="20"/>
        <v>dtsf:KwotaA</v>
      </c>
      <c r="C1188" s="327" t="b">
        <f>IF(Mapping!B1182="Parent",TRUE,B1188=Mapping!D1182)</f>
        <v>1</v>
      </c>
    </row>
    <row r="1189" spans="1:3">
      <c r="A1189" s="400" t="s">
        <v>7962</v>
      </c>
      <c r="B1189" s="400" t="str">
        <f t="shared" si="20"/>
        <v>dtsf:KwotaB</v>
      </c>
      <c r="C1189" s="327" t="b">
        <f>IF(Mapping!B1183="Parent",TRUE,B1189=Mapping!D1183)</f>
        <v>1</v>
      </c>
    </row>
    <row r="1190" spans="1:3">
      <c r="A1190" s="400" t="s">
        <v>7963</v>
      </c>
      <c r="B1190" s="400" t="str">
        <f t="shared" si="20"/>
        <v>dtsf:KwotaB1</v>
      </c>
      <c r="C1190" s="327" t="b">
        <f>IF(Mapping!B1184="Parent",TRUE,B1190=Mapping!D1184)</f>
        <v>1</v>
      </c>
    </row>
    <row r="1191" spans="1:3">
      <c r="A1191" s="400" t="s">
        <v>8383</v>
      </c>
      <c r="B1191" s="400" t="str">
        <f t="shared" si="20"/>
        <v>jin:IA_1_1_A_1</v>
      </c>
      <c r="C1191" s="327" t="b">
        <f>IF(Mapping!B1185="Parent",TRUE,B1191=Mapping!D1185)</f>
        <v>1</v>
      </c>
    </row>
    <row r="1192" spans="1:3">
      <c r="A1192" s="400" t="s">
        <v>7975</v>
      </c>
      <c r="B1192" s="400" t="str">
        <f t="shared" si="20"/>
        <v>dtsf:KwotaA</v>
      </c>
      <c r="C1192" s="327" t="b">
        <f>IF(Mapping!B1186="Parent",TRUE,B1192=Mapping!D1186)</f>
        <v>1</v>
      </c>
    </row>
    <row r="1193" spans="1:3">
      <c r="A1193" s="400" t="s">
        <v>7976</v>
      </c>
      <c r="B1193" s="400" t="str">
        <f t="shared" si="20"/>
        <v>dtsf:KwotaB</v>
      </c>
      <c r="C1193" s="327" t="b">
        <f>IF(Mapping!B1187="Parent",TRUE,B1193=Mapping!D1187)</f>
        <v>1</v>
      </c>
    </row>
    <row r="1194" spans="1:3">
      <c r="A1194" s="400" t="s">
        <v>7977</v>
      </c>
      <c r="B1194" s="400" t="str">
        <f t="shared" si="20"/>
        <v>dtsf:KwotaB1</v>
      </c>
      <c r="C1194" s="327" t="b">
        <f>IF(Mapping!B1188="Parent",TRUE,B1194=Mapping!D1188)</f>
        <v>1</v>
      </c>
    </row>
    <row r="1195" spans="1:3">
      <c r="A1195" s="400" t="s">
        <v>8384</v>
      </c>
      <c r="B1195" s="400" t="str">
        <f t="shared" si="20"/>
        <v>/jin:IA_1_1_A_1</v>
      </c>
      <c r="C1195" s="327" t="b">
        <f>IF(Mapping!B1189="Parent",TRUE,B1195=Mapping!D1189)</f>
        <v>1</v>
      </c>
    </row>
    <row r="1196" spans="1:3">
      <c r="A1196" s="400" t="s">
        <v>8665</v>
      </c>
      <c r="B1196" s="400" t="str">
        <f t="shared" si="20"/>
        <v>jin:PozycjaUszczegolawiajaca</v>
      </c>
      <c r="C1196" s="327" t="b">
        <f>IF(Mapping!B1190="Parent",TRUE,B1196=Mapping!D1190)</f>
        <v>1</v>
      </c>
    </row>
    <row r="1197" spans="1:3">
      <c r="A1197" s="400" t="s">
        <v>8664</v>
      </c>
      <c r="B1197" s="400" t="str">
        <f t="shared" si="20"/>
        <v>dtsf:NazwaPozycji</v>
      </c>
      <c r="C1197" s="327" t="b">
        <f>IF(Mapping!B1191="Parent",TRUE,B1197=Mapping!D1191)</f>
        <v>1</v>
      </c>
    </row>
    <row r="1198" spans="1:3">
      <c r="A1198" s="400" t="s">
        <v>8660</v>
      </c>
      <c r="B1198" s="400" t="str">
        <f t="shared" si="20"/>
        <v>dtsf:KwotyPozycji</v>
      </c>
      <c r="C1198" s="327" t="b">
        <f>IF(Mapping!B1192="Parent",TRUE,B1198=Mapping!D1192)</f>
        <v>1</v>
      </c>
    </row>
    <row r="1199" spans="1:3">
      <c r="A1199" s="400" t="s">
        <v>7961</v>
      </c>
      <c r="B1199" s="400" t="str">
        <f t="shared" si="20"/>
        <v>dtsf:KwotaA</v>
      </c>
      <c r="C1199" s="327" t="b">
        <f>IF(Mapping!B1193="Parent",TRUE,B1199=Mapping!D1193)</f>
        <v>1</v>
      </c>
    </row>
    <row r="1200" spans="1:3">
      <c r="A1200" s="400" t="s">
        <v>7962</v>
      </c>
      <c r="B1200" s="400" t="str">
        <f t="shared" si="20"/>
        <v>dtsf:KwotaB</v>
      </c>
      <c r="C1200" s="327" t="b">
        <f>IF(Mapping!B1194="Parent",TRUE,B1200=Mapping!D1194)</f>
        <v>1</v>
      </c>
    </row>
    <row r="1201" spans="1:3">
      <c r="A1201" s="400" t="s">
        <v>7963</v>
      </c>
      <c r="B1201" s="400" t="str">
        <f t="shared" si="20"/>
        <v>dtsf:KwotaB1</v>
      </c>
      <c r="C1201" s="327" t="b">
        <f>IF(Mapping!B1195="Parent",TRUE,B1201=Mapping!D1195)</f>
        <v>1</v>
      </c>
    </row>
    <row r="1202" spans="1:3">
      <c r="A1202" s="400" t="s">
        <v>8661</v>
      </c>
      <c r="B1202" s="400" t="str">
        <f t="shared" si="20"/>
        <v>/dtsf:KwotyPozycji</v>
      </c>
      <c r="C1202" s="327" t="b">
        <f>IF(Mapping!B1196="Parent",TRUE,B1202=Mapping!D1196)</f>
        <v>1</v>
      </c>
    </row>
    <row r="1203" spans="1:3">
      <c r="A1203" s="400" t="s">
        <v>8666</v>
      </c>
      <c r="B1203" s="400" t="str">
        <f t="shared" si="20"/>
        <v>/jin:PozycjaUszczegolawiajaca</v>
      </c>
      <c r="C1203" s="327" t="b">
        <f>IF(Mapping!B1197="Parent",TRUE,B1203=Mapping!D1197)</f>
        <v>1</v>
      </c>
    </row>
    <row r="1204" spans="1:3">
      <c r="A1204" s="400" t="s">
        <v>8385</v>
      </c>
      <c r="B1204" s="400" t="str">
        <f t="shared" si="20"/>
        <v>/jin:IA_1_1_A</v>
      </c>
      <c r="C1204" s="327" t="b">
        <f>IF(Mapping!B1198="Parent",TRUE,B1204=Mapping!D1198)</f>
        <v>1</v>
      </c>
    </row>
    <row r="1205" spans="1:3">
      <c r="A1205" s="400" t="s">
        <v>8386</v>
      </c>
      <c r="B1205" s="400" t="str">
        <f t="shared" si="20"/>
        <v>jin:IA_1_1_B</v>
      </c>
      <c r="C1205" s="327" t="b">
        <f>IF(Mapping!B1199="Parent",TRUE,B1205=Mapping!D1199)</f>
        <v>1</v>
      </c>
    </row>
    <row r="1206" spans="1:3">
      <c r="A1206" s="400" t="s">
        <v>7961</v>
      </c>
      <c r="B1206" s="400" t="str">
        <f t="shared" si="20"/>
        <v>dtsf:KwotaA</v>
      </c>
      <c r="C1206" s="327" t="b">
        <f>IF(Mapping!B1200="Parent",TRUE,B1206=Mapping!D1200)</f>
        <v>1</v>
      </c>
    </row>
    <row r="1207" spans="1:3">
      <c r="A1207" s="400" t="s">
        <v>7962</v>
      </c>
      <c r="B1207" s="400" t="str">
        <f t="shared" si="20"/>
        <v>dtsf:KwotaB</v>
      </c>
      <c r="C1207" s="327" t="b">
        <f>IF(Mapping!B1201="Parent",TRUE,B1207=Mapping!D1201)</f>
        <v>1</v>
      </c>
    </row>
    <row r="1208" spans="1:3">
      <c r="A1208" s="400" t="s">
        <v>7963</v>
      </c>
      <c r="B1208" s="400" t="str">
        <f t="shared" si="20"/>
        <v>dtsf:KwotaB1</v>
      </c>
      <c r="C1208" s="327" t="b">
        <f>IF(Mapping!B1202="Parent",TRUE,B1208=Mapping!D1202)</f>
        <v>1</v>
      </c>
    </row>
    <row r="1209" spans="1:3">
      <c r="A1209" s="400" t="s">
        <v>8387</v>
      </c>
      <c r="B1209" s="400" t="str">
        <f t="shared" si="20"/>
        <v>jin:IA_1_1_B_1</v>
      </c>
      <c r="C1209" s="327" t="b">
        <f>IF(Mapping!B1203="Parent",TRUE,B1209=Mapping!D1203)</f>
        <v>1</v>
      </c>
    </row>
    <row r="1210" spans="1:3">
      <c r="A1210" s="400" t="s">
        <v>7975</v>
      </c>
      <c r="B1210" s="400" t="str">
        <f t="shared" si="20"/>
        <v>dtsf:KwotaA</v>
      </c>
      <c r="C1210" s="327" t="b">
        <f>IF(Mapping!B1204="Parent",TRUE,B1210=Mapping!D1204)</f>
        <v>1</v>
      </c>
    </row>
    <row r="1211" spans="1:3">
      <c r="A1211" s="400" t="s">
        <v>7976</v>
      </c>
      <c r="B1211" s="400" t="str">
        <f t="shared" si="20"/>
        <v>dtsf:KwotaB</v>
      </c>
      <c r="C1211" s="327" t="b">
        <f>IF(Mapping!B1205="Parent",TRUE,B1211=Mapping!D1205)</f>
        <v>1</v>
      </c>
    </row>
    <row r="1212" spans="1:3">
      <c r="A1212" s="400" t="s">
        <v>7977</v>
      </c>
      <c r="B1212" s="400" t="str">
        <f t="shared" si="20"/>
        <v>dtsf:KwotaB1</v>
      </c>
      <c r="C1212" s="327" t="b">
        <f>IF(Mapping!B1206="Parent",TRUE,B1212=Mapping!D1206)</f>
        <v>1</v>
      </c>
    </row>
    <row r="1213" spans="1:3">
      <c r="A1213" s="400" t="s">
        <v>8388</v>
      </c>
      <c r="B1213" s="400" t="str">
        <f t="shared" si="20"/>
        <v>/jin:IA_1_1_B_1</v>
      </c>
      <c r="C1213" s="327" t="b">
        <f>IF(Mapping!B1207="Parent",TRUE,B1213=Mapping!D1207)</f>
        <v>1</v>
      </c>
    </row>
    <row r="1214" spans="1:3">
      <c r="A1214" s="400" t="s">
        <v>8665</v>
      </c>
      <c r="B1214" s="400" t="str">
        <f t="shared" ref="B1214:B1221" si="21">MID(A1214,FIND("&lt;",A1214)+1,FIND("&gt;",A1214)-FIND("&lt;",A1214)-1)</f>
        <v>jin:PozycjaUszczegolawiajaca</v>
      </c>
      <c r="C1214" s="327" t="b">
        <f>IF(Mapping!B1208="Parent",TRUE,B1214=Mapping!D1208)</f>
        <v>1</v>
      </c>
    </row>
    <row r="1215" spans="1:3">
      <c r="A1215" s="400" t="s">
        <v>8664</v>
      </c>
      <c r="B1215" s="400" t="str">
        <f t="shared" si="21"/>
        <v>dtsf:NazwaPozycji</v>
      </c>
      <c r="C1215" s="327" t="b">
        <f>IF(Mapping!B1209="Parent",TRUE,B1215=Mapping!D1209)</f>
        <v>1</v>
      </c>
    </row>
    <row r="1216" spans="1:3">
      <c r="A1216" s="400" t="s">
        <v>8660</v>
      </c>
      <c r="B1216" s="400" t="str">
        <f t="shared" si="21"/>
        <v>dtsf:KwotyPozycji</v>
      </c>
      <c r="C1216" s="327" t="b">
        <f>IF(Mapping!B1210="Parent",TRUE,B1216=Mapping!D1210)</f>
        <v>1</v>
      </c>
    </row>
    <row r="1217" spans="1:3">
      <c r="A1217" s="400" t="s">
        <v>7961</v>
      </c>
      <c r="B1217" s="400" t="str">
        <f t="shared" si="21"/>
        <v>dtsf:KwotaA</v>
      </c>
      <c r="C1217" s="327" t="b">
        <f>IF(Mapping!B1211="Parent",TRUE,B1217=Mapping!D1211)</f>
        <v>1</v>
      </c>
    </row>
    <row r="1218" spans="1:3">
      <c r="A1218" s="400" t="s">
        <v>7962</v>
      </c>
      <c r="B1218" s="400" t="str">
        <f t="shared" si="21"/>
        <v>dtsf:KwotaB</v>
      </c>
      <c r="C1218" s="327" t="b">
        <f>IF(Mapping!B1212="Parent",TRUE,B1218=Mapping!D1212)</f>
        <v>1</v>
      </c>
    </row>
    <row r="1219" spans="1:3">
      <c r="A1219" s="400" t="s">
        <v>7963</v>
      </c>
      <c r="B1219" s="400" t="str">
        <f t="shared" si="21"/>
        <v>dtsf:KwotaB1</v>
      </c>
      <c r="C1219" s="327" t="b">
        <f>IF(Mapping!B1213="Parent",TRUE,B1219=Mapping!D1213)</f>
        <v>1</v>
      </c>
    </row>
    <row r="1220" spans="1:3">
      <c r="A1220" s="400" t="s">
        <v>8661</v>
      </c>
      <c r="B1220" s="400" t="str">
        <f t="shared" si="21"/>
        <v>/dtsf:KwotyPozycji</v>
      </c>
      <c r="C1220" s="327" t="b">
        <f>IF(Mapping!B1214="Parent",TRUE,B1220=Mapping!D1214)</f>
        <v>1</v>
      </c>
    </row>
    <row r="1221" spans="1:3">
      <c r="A1221" s="400" t="s">
        <v>8666</v>
      </c>
      <c r="B1221" s="400" t="str">
        <f t="shared" si="21"/>
        <v>/jin:PozycjaUszczegolawiajaca</v>
      </c>
      <c r="C1221" s="327" t="b">
        <f>IF(Mapping!B1215="Parent",TRUE,B1221=Mapping!D1215)</f>
        <v>1</v>
      </c>
    </row>
    <row r="1222" spans="1:3">
      <c r="A1222" s="400" t="s">
        <v>8389</v>
      </c>
      <c r="B1222" s="400" t="str">
        <f t="shared" si="20"/>
        <v>/jin:IA_1_1_B</v>
      </c>
      <c r="C1222" s="327" t="b">
        <f>IF(Mapping!B1216="Parent",TRUE,B1222=Mapping!D1216)</f>
        <v>1</v>
      </c>
    </row>
    <row r="1223" spans="1:3">
      <c r="A1223" s="400" t="s">
        <v>8390</v>
      </c>
      <c r="B1223" s="400" t="str">
        <f t="shared" si="20"/>
        <v>/jin:IA_1_1</v>
      </c>
      <c r="C1223" s="327" t="b">
        <f>IF(Mapping!B1217="Parent",TRUE,B1223=Mapping!D1217)</f>
        <v>1</v>
      </c>
    </row>
    <row r="1224" spans="1:3">
      <c r="A1224" s="400" t="s">
        <v>8391</v>
      </c>
      <c r="B1224" s="400" t="str">
        <f t="shared" si="20"/>
        <v>jin:IA_1_2</v>
      </c>
      <c r="C1224" s="327" t="b">
        <f>IF(Mapping!B1218="Parent",TRUE,B1224=Mapping!D1218)</f>
        <v>1</v>
      </c>
    </row>
    <row r="1225" spans="1:3">
      <c r="A1225" s="400" t="s">
        <v>7957</v>
      </c>
      <c r="B1225" s="400" t="str">
        <f t="shared" si="20"/>
        <v>dtsf:KwotaA</v>
      </c>
      <c r="C1225" s="327" t="b">
        <f>IF(Mapping!B1219="Parent",TRUE,B1225=Mapping!D1219)</f>
        <v>1</v>
      </c>
    </row>
    <row r="1226" spans="1:3">
      <c r="A1226" s="400" t="s">
        <v>7958</v>
      </c>
      <c r="B1226" s="400" t="str">
        <f t="shared" si="20"/>
        <v>dtsf:KwotaB</v>
      </c>
      <c r="C1226" s="327" t="b">
        <f>IF(Mapping!B1220="Parent",TRUE,B1226=Mapping!D1220)</f>
        <v>1</v>
      </c>
    </row>
    <row r="1227" spans="1:3">
      <c r="A1227" s="400" t="s">
        <v>7959</v>
      </c>
      <c r="B1227" s="400" t="str">
        <f t="shared" si="20"/>
        <v>dtsf:KwotaB1</v>
      </c>
      <c r="C1227" s="327" t="b">
        <f>IF(Mapping!B1221="Parent",TRUE,B1227=Mapping!D1221)</f>
        <v>1</v>
      </c>
    </row>
    <row r="1228" spans="1:3">
      <c r="A1228" s="400" t="s">
        <v>8392</v>
      </c>
      <c r="B1228" s="400" t="str">
        <f t="shared" si="20"/>
        <v>/jin:IA_1_2</v>
      </c>
      <c r="C1228" s="327" t="b">
        <f>IF(Mapping!B1222="Parent",TRUE,B1228=Mapping!D1222)</f>
        <v>1</v>
      </c>
    </row>
    <row r="1229" spans="1:3">
      <c r="A1229" s="400" t="s">
        <v>8393</v>
      </c>
      <c r="B1229" s="400" t="str">
        <f t="shared" si="20"/>
        <v>/jin:IA_1</v>
      </c>
      <c r="C1229" s="327" t="b">
        <f>IF(Mapping!B1223="Parent",TRUE,B1229=Mapping!D1223)</f>
        <v>1</v>
      </c>
    </row>
    <row r="1230" spans="1:3">
      <c r="A1230" s="400" t="s">
        <v>8394</v>
      </c>
      <c r="B1230" s="400" t="str">
        <f t="shared" si="20"/>
        <v>jin:IA_2</v>
      </c>
      <c r="C1230" s="327" t="b">
        <f>IF(Mapping!B1224="Parent",TRUE,B1230=Mapping!D1224)</f>
        <v>1</v>
      </c>
    </row>
    <row r="1231" spans="1:3">
      <c r="A1231" s="400" t="s">
        <v>7953</v>
      </c>
      <c r="B1231" s="400" t="str">
        <f t="shared" si="20"/>
        <v>dtsf:KwotaA</v>
      </c>
      <c r="C1231" s="327" t="b">
        <f>IF(Mapping!B1225="Parent",TRUE,B1231=Mapping!D1225)</f>
        <v>1</v>
      </c>
    </row>
    <row r="1232" spans="1:3">
      <c r="A1232" s="400" t="s">
        <v>7954</v>
      </c>
      <c r="B1232" s="400" t="str">
        <f t="shared" si="20"/>
        <v>dtsf:KwotaB</v>
      </c>
      <c r="C1232" s="327" t="b">
        <f>IF(Mapping!B1226="Parent",TRUE,B1232=Mapping!D1226)</f>
        <v>1</v>
      </c>
    </row>
    <row r="1233" spans="1:3">
      <c r="A1233" s="400" t="s">
        <v>7955</v>
      </c>
      <c r="B1233" s="400" t="str">
        <f t="shared" si="20"/>
        <v>dtsf:KwotaB1</v>
      </c>
      <c r="C1233" s="327" t="b">
        <f>IF(Mapping!B1227="Parent",TRUE,B1233=Mapping!D1227)</f>
        <v>1</v>
      </c>
    </row>
    <row r="1234" spans="1:3">
      <c r="A1234" s="400" t="s">
        <v>8395</v>
      </c>
      <c r="B1234" s="400" t="str">
        <f t="shared" si="20"/>
        <v>jin:IA_2_1</v>
      </c>
      <c r="C1234" s="327" t="b">
        <f>IF(Mapping!B1228="Parent",TRUE,B1234=Mapping!D1228)</f>
        <v>1</v>
      </c>
    </row>
    <row r="1235" spans="1:3">
      <c r="A1235" s="400" t="s">
        <v>7957</v>
      </c>
      <c r="B1235" s="400" t="str">
        <f t="shared" si="20"/>
        <v>dtsf:KwotaA</v>
      </c>
      <c r="C1235" s="327" t="b">
        <f>IF(Mapping!B1229="Parent",TRUE,B1235=Mapping!D1229)</f>
        <v>1</v>
      </c>
    </row>
    <row r="1236" spans="1:3">
      <c r="A1236" s="400" t="s">
        <v>7958</v>
      </c>
      <c r="B1236" s="400" t="str">
        <f t="shared" si="20"/>
        <v>dtsf:KwotaB</v>
      </c>
      <c r="C1236" s="327" t="b">
        <f>IF(Mapping!B1230="Parent",TRUE,B1236=Mapping!D1230)</f>
        <v>1</v>
      </c>
    </row>
    <row r="1237" spans="1:3">
      <c r="A1237" s="400" t="s">
        <v>7959</v>
      </c>
      <c r="B1237" s="400" t="str">
        <f t="shared" si="20"/>
        <v>dtsf:KwotaB1</v>
      </c>
      <c r="C1237" s="327" t="b">
        <f>IF(Mapping!B1231="Parent",TRUE,B1237=Mapping!D1231)</f>
        <v>1</v>
      </c>
    </row>
    <row r="1238" spans="1:3">
      <c r="A1238" s="400" t="s">
        <v>8396</v>
      </c>
      <c r="B1238" s="400" t="str">
        <f t="shared" si="20"/>
        <v>jin:IA_2_1_A</v>
      </c>
      <c r="C1238" s="327" t="b">
        <f>IF(Mapping!B1232="Parent",TRUE,B1238=Mapping!D1232)</f>
        <v>1</v>
      </c>
    </row>
    <row r="1239" spans="1:3">
      <c r="A1239" s="400" t="s">
        <v>7961</v>
      </c>
      <c r="B1239" s="400" t="str">
        <f t="shared" si="20"/>
        <v>dtsf:KwotaA</v>
      </c>
      <c r="C1239" s="327" t="b">
        <f>IF(Mapping!B1233="Parent",TRUE,B1239=Mapping!D1233)</f>
        <v>1</v>
      </c>
    </row>
    <row r="1240" spans="1:3">
      <c r="A1240" s="400" t="s">
        <v>7962</v>
      </c>
      <c r="B1240" s="400" t="str">
        <f t="shared" si="20"/>
        <v>dtsf:KwotaB</v>
      </c>
      <c r="C1240" s="327" t="b">
        <f>IF(Mapping!B1234="Parent",TRUE,B1240=Mapping!D1234)</f>
        <v>1</v>
      </c>
    </row>
    <row r="1241" spans="1:3">
      <c r="A1241" s="400" t="s">
        <v>7963</v>
      </c>
      <c r="B1241" s="400" t="str">
        <f t="shared" si="20"/>
        <v>dtsf:KwotaB1</v>
      </c>
      <c r="C1241" s="327" t="b">
        <f>IF(Mapping!B1235="Parent",TRUE,B1241=Mapping!D1235)</f>
        <v>1</v>
      </c>
    </row>
    <row r="1242" spans="1:3">
      <c r="A1242" s="400" t="s">
        <v>8397</v>
      </c>
      <c r="B1242" s="400" t="str">
        <f t="shared" si="20"/>
        <v>jin:IA_2_1_A_1</v>
      </c>
      <c r="C1242" s="327" t="b">
        <f>IF(Mapping!B1236="Parent",TRUE,B1242=Mapping!D1236)</f>
        <v>1</v>
      </c>
    </row>
    <row r="1243" spans="1:3">
      <c r="A1243" s="400" t="s">
        <v>7975</v>
      </c>
      <c r="B1243" s="400" t="str">
        <f t="shared" si="20"/>
        <v>dtsf:KwotaA</v>
      </c>
      <c r="C1243" s="327" t="b">
        <f>IF(Mapping!B1237="Parent",TRUE,B1243=Mapping!D1237)</f>
        <v>1</v>
      </c>
    </row>
    <row r="1244" spans="1:3">
      <c r="A1244" s="400" t="s">
        <v>7976</v>
      </c>
      <c r="B1244" s="400" t="str">
        <f t="shared" si="20"/>
        <v>dtsf:KwotaB</v>
      </c>
      <c r="C1244" s="327" t="b">
        <f>IF(Mapping!B1238="Parent",TRUE,B1244=Mapping!D1238)</f>
        <v>1</v>
      </c>
    </row>
    <row r="1245" spans="1:3">
      <c r="A1245" s="400" t="s">
        <v>7977</v>
      </c>
      <c r="B1245" s="400" t="str">
        <f t="shared" si="20"/>
        <v>dtsf:KwotaB1</v>
      </c>
      <c r="C1245" s="327" t="b">
        <f>IF(Mapping!B1239="Parent",TRUE,B1245=Mapping!D1239)</f>
        <v>1</v>
      </c>
    </row>
    <row r="1246" spans="1:3">
      <c r="A1246" s="400" t="s">
        <v>8398</v>
      </c>
      <c r="B1246" s="400" t="str">
        <f t="shared" si="20"/>
        <v>/jin:IA_2_1_A_1</v>
      </c>
      <c r="C1246" s="327" t="b">
        <f>IF(Mapping!B1240="Parent",TRUE,B1246=Mapping!D1240)</f>
        <v>1</v>
      </c>
    </row>
    <row r="1247" spans="1:3">
      <c r="A1247" s="400" t="s">
        <v>8399</v>
      </c>
      <c r="B1247" s="400" t="str">
        <f t="shared" si="20"/>
        <v>jin:IA_2_1_A_2</v>
      </c>
      <c r="C1247" s="327" t="b">
        <f>IF(Mapping!B1241="Parent",TRUE,B1247=Mapping!D1241)</f>
        <v>1</v>
      </c>
    </row>
    <row r="1248" spans="1:3">
      <c r="A1248" s="400" t="s">
        <v>7975</v>
      </c>
      <c r="B1248" s="400" t="str">
        <f t="shared" si="20"/>
        <v>dtsf:KwotaA</v>
      </c>
      <c r="C1248" s="327" t="b">
        <f>IF(Mapping!B1242="Parent",TRUE,B1248=Mapping!D1242)</f>
        <v>1</v>
      </c>
    </row>
    <row r="1249" spans="1:3">
      <c r="A1249" s="400" t="s">
        <v>7976</v>
      </c>
      <c r="B1249" s="400" t="str">
        <f t="shared" si="20"/>
        <v>dtsf:KwotaB</v>
      </c>
      <c r="C1249" s="327" t="b">
        <f>IF(Mapping!B1243="Parent",TRUE,B1249=Mapping!D1243)</f>
        <v>1</v>
      </c>
    </row>
    <row r="1250" spans="1:3">
      <c r="A1250" s="400" t="s">
        <v>7977</v>
      </c>
      <c r="B1250" s="400" t="str">
        <f t="shared" si="20"/>
        <v>dtsf:KwotaB1</v>
      </c>
      <c r="C1250" s="327" t="b">
        <f>IF(Mapping!B1244="Parent",TRUE,B1250=Mapping!D1244)</f>
        <v>1</v>
      </c>
    </row>
    <row r="1251" spans="1:3">
      <c r="A1251" s="400" t="s">
        <v>8400</v>
      </c>
      <c r="B1251" s="400" t="str">
        <f t="shared" si="20"/>
        <v>/jin:IA_2_1_A_2</v>
      </c>
      <c r="C1251" s="327" t="b">
        <f>IF(Mapping!B1245="Parent",TRUE,B1251=Mapping!D1245)</f>
        <v>1</v>
      </c>
    </row>
    <row r="1252" spans="1:3">
      <c r="A1252" s="400" t="s">
        <v>8401</v>
      </c>
      <c r="B1252" s="400" t="str">
        <f t="shared" si="20"/>
        <v>jin:IA_2_1_A_3</v>
      </c>
      <c r="C1252" s="327" t="b">
        <f>IF(Mapping!B1246="Parent",TRUE,B1252=Mapping!D1246)</f>
        <v>1</v>
      </c>
    </row>
    <row r="1253" spans="1:3">
      <c r="A1253" s="400" t="s">
        <v>7975</v>
      </c>
      <c r="B1253" s="400" t="str">
        <f t="shared" si="20"/>
        <v>dtsf:KwotaA</v>
      </c>
      <c r="C1253" s="327" t="b">
        <f>IF(Mapping!B1247="Parent",TRUE,B1253=Mapping!D1247)</f>
        <v>1</v>
      </c>
    </row>
    <row r="1254" spans="1:3">
      <c r="A1254" s="400" t="s">
        <v>7976</v>
      </c>
      <c r="B1254" s="400" t="str">
        <f t="shared" si="20"/>
        <v>dtsf:KwotaB</v>
      </c>
      <c r="C1254" s="327" t="b">
        <f>IF(Mapping!B1248="Parent",TRUE,B1254=Mapping!D1248)</f>
        <v>1</v>
      </c>
    </row>
    <row r="1255" spans="1:3">
      <c r="A1255" s="400" t="s">
        <v>7977</v>
      </c>
      <c r="B1255" s="400" t="str">
        <f t="shared" si="20"/>
        <v>dtsf:KwotaB1</v>
      </c>
      <c r="C1255" s="327" t="b">
        <f>IF(Mapping!B1249="Parent",TRUE,B1255=Mapping!D1249)</f>
        <v>1</v>
      </c>
    </row>
    <row r="1256" spans="1:3">
      <c r="A1256" s="400" t="s">
        <v>8402</v>
      </c>
      <c r="B1256" s="400" t="str">
        <f t="shared" si="20"/>
        <v>/jin:IA_2_1_A_3</v>
      </c>
      <c r="C1256" s="327" t="b">
        <f>IF(Mapping!B1250="Parent",TRUE,B1256=Mapping!D1250)</f>
        <v>1</v>
      </c>
    </row>
    <row r="1257" spans="1:3">
      <c r="A1257" s="400" t="s">
        <v>8665</v>
      </c>
      <c r="B1257" s="400" t="str">
        <f t="shared" ref="B1257:B1264" si="22">MID(A1257,FIND("&lt;",A1257)+1,FIND("&gt;",A1257)-FIND("&lt;",A1257)-1)</f>
        <v>jin:PozycjaUszczegolawiajaca</v>
      </c>
      <c r="C1257" s="327" t="b">
        <f>IF(Mapping!B1251="Parent",TRUE,B1257=Mapping!D1251)</f>
        <v>1</v>
      </c>
    </row>
    <row r="1258" spans="1:3">
      <c r="A1258" s="400" t="s">
        <v>8664</v>
      </c>
      <c r="B1258" s="400" t="str">
        <f t="shared" si="22"/>
        <v>dtsf:NazwaPozycji</v>
      </c>
      <c r="C1258" s="327" t="b">
        <f>IF(Mapping!B1252="Parent",TRUE,B1258=Mapping!D1252)</f>
        <v>1</v>
      </c>
    </row>
    <row r="1259" spans="1:3">
      <c r="A1259" s="400" t="s">
        <v>8660</v>
      </c>
      <c r="B1259" s="400" t="str">
        <f t="shared" si="22"/>
        <v>dtsf:KwotyPozycji</v>
      </c>
      <c r="C1259" s="327" t="b">
        <f>IF(Mapping!B1253="Parent",TRUE,B1259=Mapping!D1253)</f>
        <v>1</v>
      </c>
    </row>
    <row r="1260" spans="1:3">
      <c r="A1260" s="400" t="s">
        <v>7961</v>
      </c>
      <c r="B1260" s="400" t="str">
        <f t="shared" si="22"/>
        <v>dtsf:KwotaA</v>
      </c>
      <c r="C1260" s="327" t="b">
        <f>IF(Mapping!B1254="Parent",TRUE,B1260=Mapping!D1254)</f>
        <v>1</v>
      </c>
    </row>
    <row r="1261" spans="1:3">
      <c r="A1261" s="400" t="s">
        <v>7962</v>
      </c>
      <c r="B1261" s="400" t="str">
        <f t="shared" si="22"/>
        <v>dtsf:KwotaB</v>
      </c>
      <c r="C1261" s="327" t="b">
        <f>IF(Mapping!B1255="Parent",TRUE,B1261=Mapping!D1255)</f>
        <v>1</v>
      </c>
    </row>
    <row r="1262" spans="1:3">
      <c r="A1262" s="400" t="s">
        <v>7963</v>
      </c>
      <c r="B1262" s="400" t="str">
        <f t="shared" si="22"/>
        <v>dtsf:KwotaB1</v>
      </c>
      <c r="C1262" s="327" t="b">
        <f>IF(Mapping!B1256="Parent",TRUE,B1262=Mapping!D1256)</f>
        <v>1</v>
      </c>
    </row>
    <row r="1263" spans="1:3">
      <c r="A1263" s="400" t="s">
        <v>8661</v>
      </c>
      <c r="B1263" s="400" t="str">
        <f t="shared" si="22"/>
        <v>/dtsf:KwotyPozycji</v>
      </c>
      <c r="C1263" s="327" t="b">
        <f>IF(Mapping!B1257="Parent",TRUE,B1263=Mapping!D1257)</f>
        <v>1</v>
      </c>
    </row>
    <row r="1264" spans="1:3">
      <c r="A1264" s="400" t="s">
        <v>8666</v>
      </c>
      <c r="B1264" s="400" t="str">
        <f t="shared" si="22"/>
        <v>/jin:PozycjaUszczegolawiajaca</v>
      </c>
      <c r="C1264" s="327" t="b">
        <f>IF(Mapping!B1258="Parent",TRUE,B1264=Mapping!D1258)</f>
        <v>1</v>
      </c>
    </row>
    <row r="1265" spans="1:3">
      <c r="A1265" s="400" t="s">
        <v>8403</v>
      </c>
      <c r="B1265" s="400" t="str">
        <f t="shared" si="20"/>
        <v>/jin:IA_2_1_A</v>
      </c>
      <c r="C1265" s="327" t="b">
        <f>IF(Mapping!B1259="Parent",TRUE,B1265=Mapping!D1259)</f>
        <v>1</v>
      </c>
    </row>
    <row r="1266" spans="1:3">
      <c r="A1266" s="400" t="s">
        <v>8404</v>
      </c>
      <c r="B1266" s="400" t="str">
        <f t="shared" si="20"/>
        <v>jin:IA_2_1_B</v>
      </c>
      <c r="C1266" s="327" t="b">
        <f>IF(Mapping!B1260="Parent",TRUE,B1266=Mapping!D1260)</f>
        <v>1</v>
      </c>
    </row>
    <row r="1267" spans="1:3">
      <c r="A1267" s="400" t="s">
        <v>7961</v>
      </c>
      <c r="B1267" s="400" t="str">
        <f t="shared" si="20"/>
        <v>dtsf:KwotaA</v>
      </c>
      <c r="C1267" s="327" t="b">
        <f>IF(Mapping!B1261="Parent",TRUE,B1267=Mapping!D1261)</f>
        <v>1</v>
      </c>
    </row>
    <row r="1268" spans="1:3">
      <c r="A1268" s="400" t="s">
        <v>7962</v>
      </c>
      <c r="B1268" s="400" t="str">
        <f t="shared" si="20"/>
        <v>dtsf:KwotaB</v>
      </c>
      <c r="C1268" s="327" t="b">
        <f>IF(Mapping!B1262="Parent",TRUE,B1268=Mapping!D1262)</f>
        <v>1</v>
      </c>
    </row>
    <row r="1269" spans="1:3">
      <c r="A1269" s="400" t="s">
        <v>7963</v>
      </c>
      <c r="B1269" s="400" t="str">
        <f t="shared" si="20"/>
        <v>dtsf:KwotaB1</v>
      </c>
      <c r="C1269" s="327" t="b">
        <f>IF(Mapping!B1263="Parent",TRUE,B1269=Mapping!D1263)</f>
        <v>1</v>
      </c>
    </row>
    <row r="1270" spans="1:3">
      <c r="A1270" s="400" t="s">
        <v>8405</v>
      </c>
      <c r="B1270" s="400" t="str">
        <f t="shared" si="20"/>
        <v>jin:IA_2_1_B_1</v>
      </c>
      <c r="C1270" s="327" t="b">
        <f>IF(Mapping!B1264="Parent",TRUE,B1270=Mapping!D1264)</f>
        <v>1</v>
      </c>
    </row>
    <row r="1271" spans="1:3">
      <c r="A1271" s="400" t="s">
        <v>7975</v>
      </c>
      <c r="B1271" s="400" t="str">
        <f t="shared" si="20"/>
        <v>dtsf:KwotaA</v>
      </c>
      <c r="C1271" s="327" t="b">
        <f>IF(Mapping!B1265="Parent",TRUE,B1271=Mapping!D1265)</f>
        <v>1</v>
      </c>
    </row>
    <row r="1272" spans="1:3">
      <c r="A1272" s="400" t="s">
        <v>7976</v>
      </c>
      <c r="B1272" s="400" t="str">
        <f t="shared" si="20"/>
        <v>dtsf:KwotaB</v>
      </c>
      <c r="C1272" s="327" t="b">
        <f>IF(Mapping!B1266="Parent",TRUE,B1272=Mapping!D1266)</f>
        <v>1</v>
      </c>
    </row>
    <row r="1273" spans="1:3">
      <c r="A1273" s="400" t="s">
        <v>7977</v>
      </c>
      <c r="B1273" s="400" t="str">
        <f t="shared" si="20"/>
        <v>dtsf:KwotaB1</v>
      </c>
      <c r="C1273" s="327" t="b">
        <f>IF(Mapping!B1267="Parent",TRUE,B1273=Mapping!D1267)</f>
        <v>1</v>
      </c>
    </row>
    <row r="1274" spans="1:3">
      <c r="A1274" s="400" t="s">
        <v>8406</v>
      </c>
      <c r="B1274" s="400" t="str">
        <f t="shared" ref="B1274:B1401" si="23">MID(A1274,FIND("&lt;",A1274)+1,FIND("&gt;",A1274)-FIND("&lt;",A1274)-1)</f>
        <v>/jin:IA_2_1_B_1</v>
      </c>
      <c r="C1274" s="327" t="b">
        <f>IF(Mapping!B1268="Parent",TRUE,B1274=Mapping!D1268)</f>
        <v>1</v>
      </c>
    </row>
    <row r="1275" spans="1:3">
      <c r="A1275" s="400" t="s">
        <v>8665</v>
      </c>
      <c r="B1275" s="400" t="str">
        <f t="shared" ref="B1275:B1282" si="24">MID(A1275,FIND("&lt;",A1275)+1,FIND("&gt;",A1275)-FIND("&lt;",A1275)-1)</f>
        <v>jin:PozycjaUszczegolawiajaca</v>
      </c>
      <c r="C1275" s="327" t="b">
        <f>IF(Mapping!B1269="Parent",TRUE,B1275=Mapping!D1269)</f>
        <v>1</v>
      </c>
    </row>
    <row r="1276" spans="1:3">
      <c r="A1276" s="400" t="s">
        <v>8664</v>
      </c>
      <c r="B1276" s="400" t="str">
        <f t="shared" si="24"/>
        <v>dtsf:NazwaPozycji</v>
      </c>
      <c r="C1276" s="327" t="b">
        <f>IF(Mapping!B1270="Parent",TRUE,B1276=Mapping!D1270)</f>
        <v>1</v>
      </c>
    </row>
    <row r="1277" spans="1:3">
      <c r="A1277" s="400" t="s">
        <v>8660</v>
      </c>
      <c r="B1277" s="400" t="str">
        <f t="shared" si="24"/>
        <v>dtsf:KwotyPozycji</v>
      </c>
      <c r="C1277" s="327" t="b">
        <f>IF(Mapping!B1271="Parent",TRUE,B1277=Mapping!D1271)</f>
        <v>1</v>
      </c>
    </row>
    <row r="1278" spans="1:3">
      <c r="A1278" s="400" t="s">
        <v>7961</v>
      </c>
      <c r="B1278" s="400" t="str">
        <f t="shared" si="24"/>
        <v>dtsf:KwotaA</v>
      </c>
      <c r="C1278" s="327" t="b">
        <f>IF(Mapping!B1272="Parent",TRUE,B1278=Mapping!D1272)</f>
        <v>1</v>
      </c>
    </row>
    <row r="1279" spans="1:3">
      <c r="A1279" s="400" t="s">
        <v>7962</v>
      </c>
      <c r="B1279" s="400" t="str">
        <f t="shared" si="24"/>
        <v>dtsf:KwotaB</v>
      </c>
      <c r="C1279" s="327" t="b">
        <f>IF(Mapping!B1273="Parent",TRUE,B1279=Mapping!D1273)</f>
        <v>1</v>
      </c>
    </row>
    <row r="1280" spans="1:3">
      <c r="A1280" s="400" t="s">
        <v>7963</v>
      </c>
      <c r="B1280" s="400" t="str">
        <f t="shared" si="24"/>
        <v>dtsf:KwotaB1</v>
      </c>
      <c r="C1280" s="327" t="b">
        <f>IF(Mapping!B1274="Parent",TRUE,B1280=Mapping!D1274)</f>
        <v>1</v>
      </c>
    </row>
    <row r="1281" spans="1:3">
      <c r="A1281" s="400" t="s">
        <v>8661</v>
      </c>
      <c r="B1281" s="400" t="str">
        <f t="shared" si="24"/>
        <v>/dtsf:KwotyPozycji</v>
      </c>
      <c r="C1281" s="327" t="b">
        <f>IF(Mapping!B1275="Parent",TRUE,B1281=Mapping!D1275)</f>
        <v>1</v>
      </c>
    </row>
    <row r="1282" spans="1:3">
      <c r="A1282" s="400" t="s">
        <v>8666</v>
      </c>
      <c r="B1282" s="400" t="str">
        <f t="shared" si="24"/>
        <v>/jin:PozycjaUszczegolawiajaca</v>
      </c>
      <c r="C1282" s="327" t="b">
        <f>IF(Mapping!B1276="Parent",TRUE,B1282=Mapping!D1276)</f>
        <v>1</v>
      </c>
    </row>
    <row r="1283" spans="1:3">
      <c r="A1283" s="400" t="s">
        <v>8407</v>
      </c>
      <c r="B1283" s="400" t="str">
        <f t="shared" si="23"/>
        <v>/jin:IA_2_1_B</v>
      </c>
      <c r="C1283" s="327" t="b">
        <f>IF(Mapping!B1277="Parent",TRUE,B1283=Mapping!D1277)</f>
        <v>1</v>
      </c>
    </row>
    <row r="1284" spans="1:3">
      <c r="A1284" s="400" t="s">
        <v>8408</v>
      </c>
      <c r="B1284" s="400" t="str">
        <f t="shared" si="23"/>
        <v>/jin:IA_2_1</v>
      </c>
      <c r="C1284" s="327" t="b">
        <f>IF(Mapping!B1278="Parent",TRUE,B1284=Mapping!D1278)</f>
        <v>1</v>
      </c>
    </row>
    <row r="1285" spans="1:3">
      <c r="A1285" s="400" t="s">
        <v>8409</v>
      </c>
      <c r="B1285" s="400" t="str">
        <f t="shared" si="23"/>
        <v>jin:IA_2_2</v>
      </c>
      <c r="C1285" s="327" t="b">
        <f>IF(Mapping!B1279="Parent",TRUE,B1285=Mapping!D1279)</f>
        <v>1</v>
      </c>
    </row>
    <row r="1286" spans="1:3">
      <c r="A1286" s="400" t="s">
        <v>7957</v>
      </c>
      <c r="B1286" s="400" t="str">
        <f t="shared" si="23"/>
        <v>dtsf:KwotaA</v>
      </c>
      <c r="C1286" s="327" t="b">
        <f>IF(Mapping!B1280="Parent",TRUE,B1286=Mapping!D1280)</f>
        <v>1</v>
      </c>
    </row>
    <row r="1287" spans="1:3">
      <c r="A1287" s="400" t="s">
        <v>7958</v>
      </c>
      <c r="B1287" s="400" t="str">
        <f t="shared" si="23"/>
        <v>dtsf:KwotaB</v>
      </c>
      <c r="C1287" s="327" t="b">
        <f>IF(Mapping!B1281="Parent",TRUE,B1287=Mapping!D1281)</f>
        <v>1</v>
      </c>
    </row>
    <row r="1288" spans="1:3">
      <c r="A1288" s="400" t="s">
        <v>7959</v>
      </c>
      <c r="B1288" s="400" t="str">
        <f t="shared" si="23"/>
        <v>dtsf:KwotaB1</v>
      </c>
      <c r="C1288" s="327" t="b">
        <f>IF(Mapping!B1282="Parent",TRUE,B1288=Mapping!D1282)</f>
        <v>1</v>
      </c>
    </row>
    <row r="1289" spans="1:3">
      <c r="A1289" s="400" t="s">
        <v>8410</v>
      </c>
      <c r="B1289" s="400" t="str">
        <f t="shared" si="23"/>
        <v>/jin:IA_2_2</v>
      </c>
      <c r="C1289" s="327" t="b">
        <f>IF(Mapping!B1283="Parent",TRUE,B1289=Mapping!D1283)</f>
        <v>1</v>
      </c>
    </row>
    <row r="1290" spans="1:3">
      <c r="A1290" s="400" t="s">
        <v>8411</v>
      </c>
      <c r="B1290" s="400" t="str">
        <f t="shared" si="23"/>
        <v>/jin:IA_2</v>
      </c>
      <c r="C1290" s="327" t="b">
        <f>IF(Mapping!B1284="Parent",TRUE,B1290=Mapping!D1284)</f>
        <v>1</v>
      </c>
    </row>
    <row r="1291" spans="1:3">
      <c r="A1291" s="400" t="s">
        <v>8412</v>
      </c>
      <c r="B1291" s="400" t="str">
        <f t="shared" si="23"/>
        <v>jin:IA_3</v>
      </c>
      <c r="C1291" s="327" t="b">
        <f>IF(Mapping!B1285="Parent",TRUE,B1291=Mapping!D1285)</f>
        <v>1</v>
      </c>
    </row>
    <row r="1292" spans="1:3">
      <c r="A1292" s="400" t="s">
        <v>7953</v>
      </c>
      <c r="B1292" s="400" t="str">
        <f t="shared" si="23"/>
        <v>dtsf:KwotaA</v>
      </c>
      <c r="C1292" s="327" t="b">
        <f>IF(Mapping!B1286="Parent",TRUE,B1292=Mapping!D1286)</f>
        <v>1</v>
      </c>
    </row>
    <row r="1293" spans="1:3">
      <c r="A1293" s="400" t="s">
        <v>7954</v>
      </c>
      <c r="B1293" s="400" t="str">
        <f t="shared" si="23"/>
        <v>dtsf:KwotaB</v>
      </c>
      <c r="C1293" s="327" t="b">
        <f>IF(Mapping!B1287="Parent",TRUE,B1293=Mapping!D1287)</f>
        <v>1</v>
      </c>
    </row>
    <row r="1294" spans="1:3">
      <c r="A1294" s="400" t="s">
        <v>7955</v>
      </c>
      <c r="B1294" s="400" t="str">
        <f t="shared" si="23"/>
        <v>dtsf:KwotaB1</v>
      </c>
      <c r="C1294" s="327" t="b">
        <f>IF(Mapping!B1288="Parent",TRUE,B1294=Mapping!D1288)</f>
        <v>1</v>
      </c>
    </row>
    <row r="1295" spans="1:3">
      <c r="A1295" s="400" t="s">
        <v>8413</v>
      </c>
      <c r="B1295" s="400" t="str">
        <f t="shared" si="23"/>
        <v>jin:IA_3_1</v>
      </c>
      <c r="C1295" s="327" t="b">
        <f>IF(Mapping!B1289="Parent",TRUE,B1295=Mapping!D1289)</f>
        <v>1</v>
      </c>
    </row>
    <row r="1296" spans="1:3">
      <c r="A1296" s="400" t="s">
        <v>7957</v>
      </c>
      <c r="B1296" s="400" t="str">
        <f t="shared" si="23"/>
        <v>dtsf:KwotaA</v>
      </c>
      <c r="C1296" s="327" t="b">
        <f>IF(Mapping!B1290="Parent",TRUE,B1296=Mapping!D1290)</f>
        <v>1</v>
      </c>
    </row>
    <row r="1297" spans="1:3">
      <c r="A1297" s="400" t="s">
        <v>7958</v>
      </c>
      <c r="B1297" s="400" t="str">
        <f t="shared" si="23"/>
        <v>dtsf:KwotaB</v>
      </c>
      <c r="C1297" s="327" t="b">
        <f>IF(Mapping!B1291="Parent",TRUE,B1297=Mapping!D1291)</f>
        <v>1</v>
      </c>
    </row>
    <row r="1298" spans="1:3">
      <c r="A1298" s="400" t="s">
        <v>7959</v>
      </c>
      <c r="B1298" s="400" t="str">
        <f t="shared" si="23"/>
        <v>dtsf:KwotaB1</v>
      </c>
      <c r="C1298" s="327" t="b">
        <f>IF(Mapping!B1292="Parent",TRUE,B1298=Mapping!D1292)</f>
        <v>1</v>
      </c>
    </row>
    <row r="1299" spans="1:3">
      <c r="A1299" s="400" t="s">
        <v>8414</v>
      </c>
      <c r="B1299" s="400" t="str">
        <f t="shared" si="23"/>
        <v>jin:IA_3_1_A</v>
      </c>
      <c r="C1299" s="327" t="b">
        <f>IF(Mapping!B1293="Parent",TRUE,B1299=Mapping!D1293)</f>
        <v>1</v>
      </c>
    </row>
    <row r="1300" spans="1:3">
      <c r="A1300" s="400" t="s">
        <v>7961</v>
      </c>
      <c r="B1300" s="400" t="str">
        <f t="shared" si="23"/>
        <v>dtsf:KwotaA</v>
      </c>
      <c r="C1300" s="327" t="b">
        <f>IF(Mapping!B1294="Parent",TRUE,B1300=Mapping!D1294)</f>
        <v>1</v>
      </c>
    </row>
    <row r="1301" spans="1:3">
      <c r="A1301" s="400" t="s">
        <v>7962</v>
      </c>
      <c r="B1301" s="400" t="str">
        <f t="shared" si="23"/>
        <v>dtsf:KwotaB</v>
      </c>
      <c r="C1301" s="327" t="b">
        <f>IF(Mapping!B1295="Parent",TRUE,B1301=Mapping!D1295)</f>
        <v>1</v>
      </c>
    </row>
    <row r="1302" spans="1:3">
      <c r="A1302" s="400" t="s">
        <v>7963</v>
      </c>
      <c r="B1302" s="400" t="str">
        <f t="shared" si="23"/>
        <v>dtsf:KwotaB1</v>
      </c>
      <c r="C1302" s="327" t="b">
        <f>IF(Mapping!B1296="Parent",TRUE,B1302=Mapping!D1296)</f>
        <v>1</v>
      </c>
    </row>
    <row r="1303" spans="1:3">
      <c r="A1303" s="400" t="s">
        <v>8665</v>
      </c>
      <c r="B1303" s="400" t="str">
        <f t="shared" ref="B1303:B1310" si="25">MID(A1303,FIND("&lt;",A1303)+1,FIND("&gt;",A1303)-FIND("&lt;",A1303)-1)</f>
        <v>jin:PozycjaUszczegolawiajaca</v>
      </c>
      <c r="C1303" s="327" t="b">
        <f>IF(Mapping!B1297="Parent",TRUE,B1303=Mapping!D1297)</f>
        <v>1</v>
      </c>
    </row>
    <row r="1304" spans="1:3">
      <c r="A1304" s="400" t="s">
        <v>8664</v>
      </c>
      <c r="B1304" s="400" t="str">
        <f t="shared" si="25"/>
        <v>dtsf:NazwaPozycji</v>
      </c>
      <c r="C1304" s="327" t="b">
        <f>IF(Mapping!B1298="Parent",TRUE,B1304=Mapping!D1298)</f>
        <v>1</v>
      </c>
    </row>
    <row r="1305" spans="1:3">
      <c r="A1305" s="400" t="s">
        <v>8660</v>
      </c>
      <c r="B1305" s="400" t="str">
        <f t="shared" si="25"/>
        <v>dtsf:KwotyPozycji</v>
      </c>
      <c r="C1305" s="327" t="b">
        <f>IF(Mapping!B1299="Parent",TRUE,B1305=Mapping!D1299)</f>
        <v>1</v>
      </c>
    </row>
    <row r="1306" spans="1:3">
      <c r="A1306" s="400" t="s">
        <v>7961</v>
      </c>
      <c r="B1306" s="400" t="str">
        <f t="shared" si="25"/>
        <v>dtsf:KwotaA</v>
      </c>
      <c r="C1306" s="327" t="b">
        <f>IF(Mapping!B1300="Parent",TRUE,B1306=Mapping!D1300)</f>
        <v>1</v>
      </c>
    </row>
    <row r="1307" spans="1:3">
      <c r="A1307" s="400" t="s">
        <v>7962</v>
      </c>
      <c r="B1307" s="400" t="str">
        <f t="shared" si="25"/>
        <v>dtsf:KwotaB</v>
      </c>
      <c r="C1307" s="327" t="b">
        <f>IF(Mapping!B1301="Parent",TRUE,B1307=Mapping!D1301)</f>
        <v>1</v>
      </c>
    </row>
    <row r="1308" spans="1:3">
      <c r="A1308" s="400" t="s">
        <v>7963</v>
      </c>
      <c r="B1308" s="400" t="str">
        <f t="shared" si="25"/>
        <v>dtsf:KwotaB1</v>
      </c>
      <c r="C1308" s="327" t="b">
        <f>IF(Mapping!B1302="Parent",TRUE,B1308=Mapping!D1302)</f>
        <v>1</v>
      </c>
    </row>
    <row r="1309" spans="1:3">
      <c r="A1309" s="400" t="s">
        <v>8661</v>
      </c>
      <c r="B1309" s="400" t="str">
        <f t="shared" si="25"/>
        <v>/dtsf:KwotyPozycji</v>
      </c>
      <c r="C1309" s="327" t="b">
        <f>IF(Mapping!B1303="Parent",TRUE,B1309=Mapping!D1303)</f>
        <v>1</v>
      </c>
    </row>
    <row r="1310" spans="1:3">
      <c r="A1310" s="400" t="s">
        <v>8666</v>
      </c>
      <c r="B1310" s="400" t="str">
        <f t="shared" si="25"/>
        <v>/jin:PozycjaUszczegolawiajaca</v>
      </c>
      <c r="C1310" s="327" t="b">
        <f>IF(Mapping!B1304="Parent",TRUE,B1310=Mapping!D1304)</f>
        <v>1</v>
      </c>
    </row>
    <row r="1311" spans="1:3">
      <c r="A1311" s="440" t="s">
        <v>8671</v>
      </c>
      <c r="B1311" s="400" t="str">
        <f t="shared" ref="B1311:B1318" si="26">MID(A1311,FIND("&lt;",A1311)+1,FIND("&gt;",A1311)-FIND("&lt;",A1311)-1)</f>
        <v>jin:PozycjaUszczegolawiajaca_2</v>
      </c>
      <c r="C1311" s="327" t="b">
        <f>IF(Mapping!B1305="Parent",TRUE,B1311=Mapping!D1305)</f>
        <v>1</v>
      </c>
    </row>
    <row r="1312" spans="1:3">
      <c r="A1312" s="400" t="s">
        <v>8664</v>
      </c>
      <c r="B1312" s="400" t="str">
        <f t="shared" si="26"/>
        <v>dtsf:NazwaPozycji</v>
      </c>
      <c r="C1312" s="327" t="b">
        <f>IF(Mapping!B1306="Parent",TRUE,B1312=Mapping!D1306)</f>
        <v>1</v>
      </c>
    </row>
    <row r="1313" spans="1:3">
      <c r="A1313" s="400" t="s">
        <v>8660</v>
      </c>
      <c r="B1313" s="400" t="str">
        <f t="shared" si="26"/>
        <v>dtsf:KwotyPozycji</v>
      </c>
      <c r="C1313" s="327" t="b">
        <f>IF(Mapping!B1307="Parent",TRUE,B1313=Mapping!D1307)</f>
        <v>1</v>
      </c>
    </row>
    <row r="1314" spans="1:3">
      <c r="A1314" s="400" t="s">
        <v>7961</v>
      </c>
      <c r="B1314" s="400" t="str">
        <f t="shared" si="26"/>
        <v>dtsf:KwotaA</v>
      </c>
      <c r="C1314" s="327" t="b">
        <f>IF(Mapping!B1308="Parent",TRUE,B1314=Mapping!D1308)</f>
        <v>1</v>
      </c>
    </row>
    <row r="1315" spans="1:3">
      <c r="A1315" s="400" t="s">
        <v>7962</v>
      </c>
      <c r="B1315" s="400" t="str">
        <f t="shared" si="26"/>
        <v>dtsf:KwotaB</v>
      </c>
      <c r="C1315" s="327" t="b">
        <f>IF(Mapping!B1309="Parent",TRUE,B1315=Mapping!D1309)</f>
        <v>1</v>
      </c>
    </row>
    <row r="1316" spans="1:3">
      <c r="A1316" s="400" t="s">
        <v>7963</v>
      </c>
      <c r="B1316" s="400" t="str">
        <f t="shared" si="26"/>
        <v>dtsf:KwotaB1</v>
      </c>
      <c r="C1316" s="327" t="b">
        <f>IF(Mapping!B1310="Parent",TRUE,B1316=Mapping!D1310)</f>
        <v>1</v>
      </c>
    </row>
    <row r="1317" spans="1:3">
      <c r="A1317" s="400" t="s">
        <v>8661</v>
      </c>
      <c r="B1317" s="400" t="str">
        <f t="shared" si="26"/>
        <v>/dtsf:KwotyPozycji</v>
      </c>
      <c r="C1317" s="327" t="b">
        <f>IF(Mapping!B1311="Parent",TRUE,B1317=Mapping!D1311)</f>
        <v>1</v>
      </c>
    </row>
    <row r="1318" spans="1:3">
      <c r="A1318" s="440" t="s">
        <v>8672</v>
      </c>
      <c r="B1318" s="400" t="str">
        <f t="shared" si="26"/>
        <v>/jin:PozycjaUszczegolawiajaca_2</v>
      </c>
      <c r="C1318" s="327" t="b">
        <f>IF(Mapping!B1312="Parent",TRUE,B1318=Mapping!D1312)</f>
        <v>1</v>
      </c>
    </row>
    <row r="1319" spans="1:3">
      <c r="A1319" s="400" t="s">
        <v>8415</v>
      </c>
      <c r="B1319" s="400" t="str">
        <f t="shared" si="23"/>
        <v>/jin:IA_3_1_A</v>
      </c>
      <c r="C1319" s="327" t="b">
        <f>IF(Mapping!B1313="Parent",TRUE,B1319=Mapping!D1313)</f>
        <v>1</v>
      </c>
    </row>
    <row r="1320" spans="1:3">
      <c r="A1320" s="400" t="s">
        <v>8416</v>
      </c>
      <c r="B1320" s="400" t="str">
        <f t="shared" si="23"/>
        <v>jin:IA_3_1_B</v>
      </c>
      <c r="C1320" s="327" t="b">
        <f>IF(Mapping!B1314="Parent",TRUE,B1320=Mapping!D1314)</f>
        <v>1</v>
      </c>
    </row>
    <row r="1321" spans="1:3">
      <c r="A1321" s="400" t="s">
        <v>7961</v>
      </c>
      <c r="B1321" s="400" t="str">
        <f t="shared" si="23"/>
        <v>dtsf:KwotaA</v>
      </c>
      <c r="C1321" s="327" t="b">
        <f>IF(Mapping!B1315="Parent",TRUE,B1321=Mapping!D1315)</f>
        <v>1</v>
      </c>
    </row>
    <row r="1322" spans="1:3">
      <c r="A1322" s="400" t="s">
        <v>7962</v>
      </c>
      <c r="B1322" s="400" t="str">
        <f t="shared" si="23"/>
        <v>dtsf:KwotaB</v>
      </c>
      <c r="C1322" s="327" t="b">
        <f>IF(Mapping!B1316="Parent",TRUE,B1322=Mapping!D1316)</f>
        <v>1</v>
      </c>
    </row>
    <row r="1323" spans="1:3">
      <c r="A1323" s="400" t="s">
        <v>7963</v>
      </c>
      <c r="B1323" s="400" t="str">
        <f t="shared" si="23"/>
        <v>dtsf:KwotaB1</v>
      </c>
      <c r="C1323" s="327" t="b">
        <f>IF(Mapping!B1317="Parent",TRUE,B1323=Mapping!D1317)</f>
        <v>1</v>
      </c>
    </row>
    <row r="1324" spans="1:3">
      <c r="A1324" s="400" t="s">
        <v>8417</v>
      </c>
      <c r="B1324" s="400" t="str">
        <f t="shared" si="23"/>
        <v>jin:IA_3_1_B_1</v>
      </c>
      <c r="C1324" s="327" t="b">
        <f>IF(Mapping!B1318="Parent",TRUE,B1324=Mapping!D1318)</f>
        <v>1</v>
      </c>
    </row>
    <row r="1325" spans="1:3">
      <c r="A1325" s="400" t="s">
        <v>7975</v>
      </c>
      <c r="B1325" s="400" t="str">
        <f t="shared" si="23"/>
        <v>dtsf:KwotaA</v>
      </c>
      <c r="C1325" s="327" t="b">
        <f>IF(Mapping!B1319="Parent",TRUE,B1325=Mapping!D1319)</f>
        <v>1</v>
      </c>
    </row>
    <row r="1326" spans="1:3">
      <c r="A1326" s="400" t="s">
        <v>7976</v>
      </c>
      <c r="B1326" s="400" t="str">
        <f t="shared" si="23"/>
        <v>dtsf:KwotaB</v>
      </c>
      <c r="C1326" s="327" t="b">
        <f>IF(Mapping!B1320="Parent",TRUE,B1326=Mapping!D1320)</f>
        <v>1</v>
      </c>
    </row>
    <row r="1327" spans="1:3">
      <c r="A1327" s="400" t="s">
        <v>7977</v>
      </c>
      <c r="B1327" s="400" t="str">
        <f t="shared" si="23"/>
        <v>dtsf:KwotaB1</v>
      </c>
      <c r="C1327" s="327" t="b">
        <f>IF(Mapping!B1321="Parent",TRUE,B1327=Mapping!D1321)</f>
        <v>1</v>
      </c>
    </row>
    <row r="1328" spans="1:3">
      <c r="A1328" s="400" t="s">
        <v>8418</v>
      </c>
      <c r="B1328" s="400" t="str">
        <f t="shared" si="23"/>
        <v>/jin:IA_3_1_B_1</v>
      </c>
      <c r="C1328" s="327" t="b">
        <f>IF(Mapping!B1322="Parent",TRUE,B1328=Mapping!D1322)</f>
        <v>1</v>
      </c>
    </row>
    <row r="1329" spans="1:3">
      <c r="A1329" s="400" t="s">
        <v>8665</v>
      </c>
      <c r="B1329" s="400" t="str">
        <f t="shared" ref="B1329:B1336" si="27">MID(A1329,FIND("&lt;",A1329)+1,FIND("&gt;",A1329)-FIND("&lt;",A1329)-1)</f>
        <v>jin:PozycjaUszczegolawiajaca</v>
      </c>
      <c r="C1329" s="327" t="b">
        <f>IF(Mapping!B1323="Parent",TRUE,B1329=Mapping!D1323)</f>
        <v>1</v>
      </c>
    </row>
    <row r="1330" spans="1:3">
      <c r="A1330" s="400" t="s">
        <v>8664</v>
      </c>
      <c r="B1330" s="400" t="str">
        <f t="shared" si="27"/>
        <v>dtsf:NazwaPozycji</v>
      </c>
      <c r="C1330" s="327" t="b">
        <f>IF(Mapping!B1324="Parent",TRUE,B1330=Mapping!D1324)</f>
        <v>1</v>
      </c>
    </row>
    <row r="1331" spans="1:3">
      <c r="A1331" s="400" t="s">
        <v>8660</v>
      </c>
      <c r="B1331" s="400" t="str">
        <f t="shared" si="27"/>
        <v>dtsf:KwotyPozycji</v>
      </c>
      <c r="C1331" s="327" t="b">
        <f>IF(Mapping!B1325="Parent",TRUE,B1331=Mapping!D1325)</f>
        <v>1</v>
      </c>
    </row>
    <row r="1332" spans="1:3">
      <c r="A1332" s="400" t="s">
        <v>7961</v>
      </c>
      <c r="B1332" s="400" t="str">
        <f t="shared" si="27"/>
        <v>dtsf:KwotaA</v>
      </c>
      <c r="C1332" s="327" t="b">
        <f>IF(Mapping!B1326="Parent",TRUE,B1332=Mapping!D1326)</f>
        <v>1</v>
      </c>
    </row>
    <row r="1333" spans="1:3">
      <c r="A1333" s="400" t="s">
        <v>7962</v>
      </c>
      <c r="B1333" s="400" t="str">
        <f t="shared" si="27"/>
        <v>dtsf:KwotaB</v>
      </c>
      <c r="C1333" s="327" t="b">
        <f>IF(Mapping!B1327="Parent",TRUE,B1333=Mapping!D1327)</f>
        <v>1</v>
      </c>
    </row>
    <row r="1334" spans="1:3">
      <c r="A1334" s="400" t="s">
        <v>7963</v>
      </c>
      <c r="B1334" s="400" t="str">
        <f t="shared" si="27"/>
        <v>dtsf:KwotaB1</v>
      </c>
      <c r="C1334" s="327" t="b">
        <f>IF(Mapping!B1328="Parent",TRUE,B1334=Mapping!D1328)</f>
        <v>1</v>
      </c>
    </row>
    <row r="1335" spans="1:3">
      <c r="A1335" s="400" t="s">
        <v>8661</v>
      </c>
      <c r="B1335" s="400" t="str">
        <f t="shared" si="27"/>
        <v>/dtsf:KwotyPozycji</v>
      </c>
      <c r="C1335" s="327" t="b">
        <f>IF(Mapping!B1329="Parent",TRUE,B1335=Mapping!D1329)</f>
        <v>1</v>
      </c>
    </row>
    <row r="1336" spans="1:3">
      <c r="A1336" s="400" t="s">
        <v>8666</v>
      </c>
      <c r="B1336" s="400" t="str">
        <f t="shared" si="27"/>
        <v>/jin:PozycjaUszczegolawiajaca</v>
      </c>
      <c r="C1336" s="327" t="b">
        <f>IF(Mapping!B1330="Parent",TRUE,B1336=Mapping!D1330)</f>
        <v>1</v>
      </c>
    </row>
    <row r="1337" spans="1:3">
      <c r="A1337" s="400" t="s">
        <v>8419</v>
      </c>
      <c r="B1337" s="400" t="str">
        <f t="shared" si="23"/>
        <v>/jin:IA_3_1_B</v>
      </c>
      <c r="C1337" s="327" t="b">
        <f>IF(Mapping!B1331="Parent",TRUE,B1337=Mapping!D1331)</f>
        <v>1</v>
      </c>
    </row>
    <row r="1338" spans="1:3">
      <c r="A1338" s="400" t="s">
        <v>8420</v>
      </c>
      <c r="B1338" s="400" t="str">
        <f t="shared" si="23"/>
        <v>/jin:IA_3_1</v>
      </c>
      <c r="C1338" s="327" t="b">
        <f>IF(Mapping!B1332="Parent",TRUE,B1338=Mapping!D1332)</f>
        <v>1</v>
      </c>
    </row>
    <row r="1339" spans="1:3">
      <c r="A1339" s="400" t="s">
        <v>8421</v>
      </c>
      <c r="B1339" s="400" t="str">
        <f t="shared" si="23"/>
        <v>jin:IA_3_2</v>
      </c>
      <c r="C1339" s="327" t="b">
        <f>IF(Mapping!B1333="Parent",TRUE,B1339=Mapping!D1333)</f>
        <v>1</v>
      </c>
    </row>
    <row r="1340" spans="1:3">
      <c r="A1340" s="400" t="s">
        <v>7957</v>
      </c>
      <c r="B1340" s="400" t="str">
        <f t="shared" si="23"/>
        <v>dtsf:KwotaA</v>
      </c>
      <c r="C1340" s="327" t="b">
        <f>IF(Mapping!B1334="Parent",TRUE,B1340=Mapping!D1334)</f>
        <v>1</v>
      </c>
    </row>
    <row r="1341" spans="1:3">
      <c r="A1341" s="400" t="s">
        <v>7958</v>
      </c>
      <c r="B1341" s="400" t="str">
        <f t="shared" si="23"/>
        <v>dtsf:KwotaB</v>
      </c>
      <c r="C1341" s="327" t="b">
        <f>IF(Mapping!B1335="Parent",TRUE,B1341=Mapping!D1335)</f>
        <v>1</v>
      </c>
    </row>
    <row r="1342" spans="1:3">
      <c r="A1342" s="400" t="s">
        <v>7959</v>
      </c>
      <c r="B1342" s="400" t="str">
        <f t="shared" si="23"/>
        <v>dtsf:KwotaB1</v>
      </c>
      <c r="C1342" s="327" t="b">
        <f>IF(Mapping!B1336="Parent",TRUE,B1342=Mapping!D1336)</f>
        <v>1</v>
      </c>
    </row>
    <row r="1343" spans="1:3">
      <c r="A1343" s="400" t="s">
        <v>8422</v>
      </c>
      <c r="B1343" s="400" t="str">
        <f t="shared" si="23"/>
        <v>/jin:IA_3_2</v>
      </c>
      <c r="C1343" s="327" t="b">
        <f>IF(Mapping!B1337="Parent",TRUE,B1343=Mapping!D1337)</f>
        <v>1</v>
      </c>
    </row>
    <row r="1344" spans="1:3">
      <c r="A1344" s="400" t="s">
        <v>8423</v>
      </c>
      <c r="B1344" s="400" t="str">
        <f t="shared" si="23"/>
        <v>/jin:IA_3</v>
      </c>
      <c r="C1344" s="327" t="b">
        <f>IF(Mapping!B1338="Parent",TRUE,B1344=Mapping!D1338)</f>
        <v>1</v>
      </c>
    </row>
    <row r="1345" spans="1:3">
      <c r="A1345" s="400" t="s">
        <v>8424</v>
      </c>
      <c r="B1345" s="400" t="str">
        <f t="shared" si="23"/>
        <v>jin:IA_4</v>
      </c>
      <c r="C1345" s="327" t="b">
        <f>IF(Mapping!B1339="Parent",TRUE,B1345=Mapping!D1339)</f>
        <v>1</v>
      </c>
    </row>
    <row r="1346" spans="1:3">
      <c r="A1346" s="400" t="s">
        <v>7953</v>
      </c>
      <c r="B1346" s="400" t="str">
        <f t="shared" si="23"/>
        <v>dtsf:KwotaA</v>
      </c>
      <c r="C1346" s="327" t="b">
        <f>IF(Mapping!B1340="Parent",TRUE,B1346=Mapping!D1340)</f>
        <v>1</v>
      </c>
    </row>
    <row r="1347" spans="1:3">
      <c r="A1347" s="400" t="s">
        <v>7954</v>
      </c>
      <c r="B1347" s="400" t="str">
        <f t="shared" si="23"/>
        <v>dtsf:KwotaB</v>
      </c>
      <c r="C1347" s="327" t="b">
        <f>IF(Mapping!B1341="Parent",TRUE,B1347=Mapping!D1341)</f>
        <v>1</v>
      </c>
    </row>
    <row r="1348" spans="1:3">
      <c r="A1348" s="400" t="s">
        <v>7955</v>
      </c>
      <c r="B1348" s="400" t="str">
        <f t="shared" si="23"/>
        <v>dtsf:KwotaB1</v>
      </c>
      <c r="C1348" s="327" t="b">
        <f>IF(Mapping!B1342="Parent",TRUE,B1348=Mapping!D1342)</f>
        <v>1</v>
      </c>
    </row>
    <row r="1349" spans="1:3">
      <c r="A1349" s="400" t="s">
        <v>8425</v>
      </c>
      <c r="B1349" s="400" t="str">
        <f t="shared" si="23"/>
        <v>jin:IA_4_1</v>
      </c>
      <c r="C1349" s="327" t="b">
        <f>IF(Mapping!B1343="Parent",TRUE,B1349=Mapping!D1343)</f>
        <v>1</v>
      </c>
    </row>
    <row r="1350" spans="1:3">
      <c r="A1350" s="400" t="s">
        <v>7957</v>
      </c>
      <c r="B1350" s="400" t="str">
        <f t="shared" si="23"/>
        <v>dtsf:KwotaA</v>
      </c>
      <c r="C1350" s="327" t="b">
        <f>IF(Mapping!B1344="Parent",TRUE,B1350=Mapping!D1344)</f>
        <v>1</v>
      </c>
    </row>
    <row r="1351" spans="1:3">
      <c r="A1351" s="400" t="s">
        <v>7958</v>
      </c>
      <c r="B1351" s="400" t="str">
        <f t="shared" si="23"/>
        <v>dtsf:KwotaB</v>
      </c>
      <c r="C1351" s="327" t="b">
        <f>IF(Mapping!B1345="Parent",TRUE,B1351=Mapping!D1345)</f>
        <v>1</v>
      </c>
    </row>
    <row r="1352" spans="1:3">
      <c r="A1352" s="400" t="s">
        <v>7959</v>
      </c>
      <c r="B1352" s="400" t="str">
        <f t="shared" si="23"/>
        <v>dtsf:KwotaB1</v>
      </c>
      <c r="C1352" s="327" t="b">
        <f>IF(Mapping!B1346="Parent",TRUE,B1352=Mapping!D1346)</f>
        <v>1</v>
      </c>
    </row>
    <row r="1353" spans="1:3">
      <c r="A1353" s="400" t="s">
        <v>8426</v>
      </c>
      <c r="B1353" s="400" t="str">
        <f t="shared" si="23"/>
        <v>jin:IA_4_1_A</v>
      </c>
      <c r="C1353" s="327" t="b">
        <f>IF(Mapping!B1347="Parent",TRUE,B1353=Mapping!D1347)</f>
        <v>1</v>
      </c>
    </row>
    <row r="1354" spans="1:3">
      <c r="A1354" s="400" t="s">
        <v>7961</v>
      </c>
      <c r="B1354" s="400" t="str">
        <f t="shared" si="23"/>
        <v>dtsf:KwotaA</v>
      </c>
      <c r="C1354" s="327" t="b">
        <f>IF(Mapping!B1348="Parent",TRUE,B1354=Mapping!D1348)</f>
        <v>1</v>
      </c>
    </row>
    <row r="1355" spans="1:3">
      <c r="A1355" s="400" t="s">
        <v>7962</v>
      </c>
      <c r="B1355" s="400" t="str">
        <f t="shared" si="23"/>
        <v>dtsf:KwotaB</v>
      </c>
      <c r="C1355" s="327" t="b">
        <f>IF(Mapping!B1349="Parent",TRUE,B1355=Mapping!D1349)</f>
        <v>1</v>
      </c>
    </row>
    <row r="1356" spans="1:3">
      <c r="A1356" s="400" t="s">
        <v>7963</v>
      </c>
      <c r="B1356" s="400" t="str">
        <f t="shared" si="23"/>
        <v>dtsf:KwotaB1</v>
      </c>
      <c r="C1356" s="327" t="b">
        <f>IF(Mapping!B1350="Parent",TRUE,B1356=Mapping!D1350)</f>
        <v>1</v>
      </c>
    </row>
    <row r="1357" spans="1:3">
      <c r="A1357" s="400" t="s">
        <v>8665</v>
      </c>
      <c r="B1357" s="400" t="str">
        <f t="shared" ref="B1357:B1372" si="28">MID(A1357,FIND("&lt;",A1357)+1,FIND("&gt;",A1357)-FIND("&lt;",A1357)-1)</f>
        <v>jin:PozycjaUszczegolawiajaca</v>
      </c>
      <c r="C1357" s="327" t="b">
        <f>IF(Mapping!B1351="Parent",TRUE,B1357=Mapping!D1351)</f>
        <v>1</v>
      </c>
    </row>
    <row r="1358" spans="1:3">
      <c r="A1358" s="400" t="s">
        <v>8664</v>
      </c>
      <c r="B1358" s="400" t="str">
        <f t="shared" si="28"/>
        <v>dtsf:NazwaPozycji</v>
      </c>
      <c r="C1358" s="327" t="b">
        <f>IF(Mapping!B1352="Parent",TRUE,B1358=Mapping!D1352)</f>
        <v>1</v>
      </c>
    </row>
    <row r="1359" spans="1:3">
      <c r="A1359" s="400" t="s">
        <v>8660</v>
      </c>
      <c r="B1359" s="400" t="str">
        <f t="shared" si="28"/>
        <v>dtsf:KwotyPozycji</v>
      </c>
      <c r="C1359" s="327" t="b">
        <f>IF(Mapping!B1353="Parent",TRUE,B1359=Mapping!D1353)</f>
        <v>1</v>
      </c>
    </row>
    <row r="1360" spans="1:3">
      <c r="A1360" s="400" t="s">
        <v>7961</v>
      </c>
      <c r="B1360" s="400" t="str">
        <f t="shared" si="28"/>
        <v>dtsf:KwotaA</v>
      </c>
      <c r="C1360" s="327" t="b">
        <f>IF(Mapping!B1354="Parent",TRUE,B1360=Mapping!D1354)</f>
        <v>1</v>
      </c>
    </row>
    <row r="1361" spans="1:3">
      <c r="A1361" s="400" t="s">
        <v>7962</v>
      </c>
      <c r="B1361" s="400" t="str">
        <f t="shared" si="28"/>
        <v>dtsf:KwotaB</v>
      </c>
      <c r="C1361" s="327" t="b">
        <f>IF(Mapping!B1355="Parent",TRUE,B1361=Mapping!D1355)</f>
        <v>1</v>
      </c>
    </row>
    <row r="1362" spans="1:3">
      <c r="A1362" s="400" t="s">
        <v>7963</v>
      </c>
      <c r="B1362" s="400" t="str">
        <f t="shared" si="28"/>
        <v>dtsf:KwotaB1</v>
      </c>
      <c r="C1362" s="327" t="b">
        <f>IF(Mapping!B1356="Parent",TRUE,B1362=Mapping!D1356)</f>
        <v>1</v>
      </c>
    </row>
    <row r="1363" spans="1:3">
      <c r="A1363" s="400" t="s">
        <v>8661</v>
      </c>
      <c r="B1363" s="400" t="str">
        <f t="shared" si="28"/>
        <v>/dtsf:KwotyPozycji</v>
      </c>
      <c r="C1363" s="327" t="b">
        <f>IF(Mapping!B1357="Parent",TRUE,B1363=Mapping!D1357)</f>
        <v>1</v>
      </c>
    </row>
    <row r="1364" spans="1:3">
      <c r="A1364" s="400" t="s">
        <v>8666</v>
      </c>
      <c r="B1364" s="400" t="str">
        <f t="shared" si="28"/>
        <v>/jin:PozycjaUszczegolawiajaca</v>
      </c>
      <c r="C1364" s="327" t="b">
        <f>IF(Mapping!B1358="Parent",TRUE,B1364=Mapping!D1358)</f>
        <v>1</v>
      </c>
    </row>
    <row r="1365" spans="1:3">
      <c r="A1365" s="440" t="s">
        <v>8671</v>
      </c>
      <c r="B1365" s="400" t="str">
        <f t="shared" si="28"/>
        <v>jin:PozycjaUszczegolawiajaca_2</v>
      </c>
      <c r="C1365" s="327" t="b">
        <f>IF(Mapping!B1359="Parent",TRUE,B1365=Mapping!D1359)</f>
        <v>1</v>
      </c>
    </row>
    <row r="1366" spans="1:3">
      <c r="A1366" s="400" t="s">
        <v>8664</v>
      </c>
      <c r="B1366" s="400" t="str">
        <f t="shared" si="28"/>
        <v>dtsf:NazwaPozycji</v>
      </c>
      <c r="C1366" s="327" t="b">
        <f>IF(Mapping!B1360="Parent",TRUE,B1366=Mapping!D1360)</f>
        <v>1</v>
      </c>
    </row>
    <row r="1367" spans="1:3">
      <c r="A1367" s="400" t="s">
        <v>8660</v>
      </c>
      <c r="B1367" s="400" t="str">
        <f t="shared" si="28"/>
        <v>dtsf:KwotyPozycji</v>
      </c>
      <c r="C1367" s="327" t="b">
        <f>IF(Mapping!B1361="Parent",TRUE,B1367=Mapping!D1361)</f>
        <v>1</v>
      </c>
    </row>
    <row r="1368" spans="1:3">
      <c r="A1368" s="400" t="s">
        <v>7961</v>
      </c>
      <c r="B1368" s="400" t="str">
        <f t="shared" si="28"/>
        <v>dtsf:KwotaA</v>
      </c>
      <c r="C1368" s="327" t="b">
        <f>IF(Mapping!B1362="Parent",TRUE,B1368=Mapping!D1362)</f>
        <v>1</v>
      </c>
    </row>
    <row r="1369" spans="1:3">
      <c r="A1369" s="400" t="s">
        <v>7962</v>
      </c>
      <c r="B1369" s="400" t="str">
        <f t="shared" si="28"/>
        <v>dtsf:KwotaB</v>
      </c>
      <c r="C1369" s="327" t="b">
        <f>IF(Mapping!B1363="Parent",TRUE,B1369=Mapping!D1363)</f>
        <v>1</v>
      </c>
    </row>
    <row r="1370" spans="1:3">
      <c r="A1370" s="400" t="s">
        <v>7963</v>
      </c>
      <c r="B1370" s="400" t="str">
        <f t="shared" si="28"/>
        <v>dtsf:KwotaB1</v>
      </c>
      <c r="C1370" s="327" t="b">
        <f>IF(Mapping!B1364="Parent",TRUE,B1370=Mapping!D1364)</f>
        <v>1</v>
      </c>
    </row>
    <row r="1371" spans="1:3">
      <c r="A1371" s="400" t="s">
        <v>8661</v>
      </c>
      <c r="B1371" s="400" t="str">
        <f t="shared" si="28"/>
        <v>/dtsf:KwotyPozycji</v>
      </c>
      <c r="C1371" s="327" t="b">
        <f>IF(Mapping!B1365="Parent",TRUE,B1371=Mapping!D1365)</f>
        <v>1</v>
      </c>
    </row>
    <row r="1372" spans="1:3">
      <c r="A1372" s="440" t="s">
        <v>8672</v>
      </c>
      <c r="B1372" s="400" t="str">
        <f t="shared" si="28"/>
        <v>/jin:PozycjaUszczegolawiajaca_2</v>
      </c>
      <c r="C1372" s="327" t="b">
        <f>IF(Mapping!B1366="Parent",TRUE,B1372=Mapping!D1366)</f>
        <v>1</v>
      </c>
    </row>
    <row r="1373" spans="1:3">
      <c r="A1373" s="400" t="s">
        <v>8427</v>
      </c>
      <c r="B1373" s="400" t="str">
        <f t="shared" si="23"/>
        <v>/jin:IA_4_1_A</v>
      </c>
      <c r="C1373" s="327" t="b">
        <f>IF(Mapping!B1367="Parent",TRUE,B1373=Mapping!D1367)</f>
        <v>1</v>
      </c>
    </row>
    <row r="1374" spans="1:3">
      <c r="A1374" s="400" t="s">
        <v>8428</v>
      </c>
      <c r="B1374" s="400" t="str">
        <f t="shared" si="23"/>
        <v>jin:IA_4_1_B</v>
      </c>
      <c r="C1374" s="327" t="b">
        <f>IF(Mapping!B1368="Parent",TRUE,B1374=Mapping!D1368)</f>
        <v>1</v>
      </c>
    </row>
    <row r="1375" spans="1:3">
      <c r="A1375" s="400" t="s">
        <v>7961</v>
      </c>
      <c r="B1375" s="400" t="str">
        <f t="shared" si="23"/>
        <v>dtsf:KwotaA</v>
      </c>
      <c r="C1375" s="327" t="b">
        <f>IF(Mapping!B1369="Parent",TRUE,B1375=Mapping!D1369)</f>
        <v>1</v>
      </c>
    </row>
    <row r="1376" spans="1:3">
      <c r="A1376" s="400" t="s">
        <v>7962</v>
      </c>
      <c r="B1376" s="400" t="str">
        <f t="shared" si="23"/>
        <v>dtsf:KwotaB</v>
      </c>
      <c r="C1376" s="327" t="b">
        <f>IF(Mapping!B1370="Parent",TRUE,B1376=Mapping!D1370)</f>
        <v>1</v>
      </c>
    </row>
    <row r="1377" spans="1:3">
      <c r="A1377" s="400" t="s">
        <v>7963</v>
      </c>
      <c r="B1377" s="400" t="str">
        <f t="shared" si="23"/>
        <v>dtsf:KwotaB1</v>
      </c>
      <c r="C1377" s="327" t="b">
        <f>IF(Mapping!B1371="Parent",TRUE,B1377=Mapping!D1371)</f>
        <v>1</v>
      </c>
    </row>
    <row r="1378" spans="1:3">
      <c r="A1378" s="400" t="s">
        <v>8665</v>
      </c>
      <c r="B1378" s="400" t="str">
        <f t="shared" ref="B1378:B1393" si="29">MID(A1378,FIND("&lt;",A1378)+1,FIND("&gt;",A1378)-FIND("&lt;",A1378)-1)</f>
        <v>jin:PozycjaUszczegolawiajaca</v>
      </c>
      <c r="C1378" s="327" t="b">
        <f>IF(Mapping!B1372="Parent",TRUE,B1378=Mapping!D1372)</f>
        <v>1</v>
      </c>
    </row>
    <row r="1379" spans="1:3">
      <c r="A1379" s="400" t="s">
        <v>8664</v>
      </c>
      <c r="B1379" s="400" t="str">
        <f t="shared" si="29"/>
        <v>dtsf:NazwaPozycji</v>
      </c>
      <c r="C1379" s="327" t="b">
        <f>IF(Mapping!B1373="Parent",TRUE,B1379=Mapping!D1373)</f>
        <v>1</v>
      </c>
    </row>
    <row r="1380" spans="1:3">
      <c r="A1380" s="400" t="s">
        <v>8660</v>
      </c>
      <c r="B1380" s="400" t="str">
        <f t="shared" si="29"/>
        <v>dtsf:KwotyPozycji</v>
      </c>
      <c r="C1380" s="327" t="b">
        <f>IF(Mapping!B1374="Parent",TRUE,B1380=Mapping!D1374)</f>
        <v>1</v>
      </c>
    </row>
    <row r="1381" spans="1:3">
      <c r="A1381" s="400" t="s">
        <v>7961</v>
      </c>
      <c r="B1381" s="400" t="str">
        <f t="shared" si="29"/>
        <v>dtsf:KwotaA</v>
      </c>
      <c r="C1381" s="327" t="b">
        <f>IF(Mapping!B1375="Parent",TRUE,B1381=Mapping!D1375)</f>
        <v>1</v>
      </c>
    </row>
    <row r="1382" spans="1:3">
      <c r="A1382" s="400" t="s">
        <v>7962</v>
      </c>
      <c r="B1382" s="400" t="str">
        <f t="shared" si="29"/>
        <v>dtsf:KwotaB</v>
      </c>
      <c r="C1382" s="327" t="b">
        <f>IF(Mapping!B1376="Parent",TRUE,B1382=Mapping!D1376)</f>
        <v>1</v>
      </c>
    </row>
    <row r="1383" spans="1:3">
      <c r="A1383" s="400" t="s">
        <v>7963</v>
      </c>
      <c r="B1383" s="400" t="str">
        <f t="shared" si="29"/>
        <v>dtsf:KwotaB1</v>
      </c>
      <c r="C1383" s="327" t="b">
        <f>IF(Mapping!B1377="Parent",TRUE,B1383=Mapping!D1377)</f>
        <v>1</v>
      </c>
    </row>
    <row r="1384" spans="1:3">
      <c r="A1384" s="400" t="s">
        <v>8661</v>
      </c>
      <c r="B1384" s="400" t="str">
        <f t="shared" si="29"/>
        <v>/dtsf:KwotyPozycji</v>
      </c>
      <c r="C1384" s="327" t="b">
        <f>IF(Mapping!B1378="Parent",TRUE,B1384=Mapping!D1378)</f>
        <v>1</v>
      </c>
    </row>
    <row r="1385" spans="1:3">
      <c r="A1385" s="400" t="s">
        <v>8666</v>
      </c>
      <c r="B1385" s="400" t="str">
        <f t="shared" si="29"/>
        <v>/jin:PozycjaUszczegolawiajaca</v>
      </c>
      <c r="C1385" s="327" t="b">
        <f>IF(Mapping!B1379="Parent",TRUE,B1385=Mapping!D1379)</f>
        <v>1</v>
      </c>
    </row>
    <row r="1386" spans="1:3">
      <c r="A1386" s="440" t="s">
        <v>8671</v>
      </c>
      <c r="B1386" s="400" t="str">
        <f t="shared" si="29"/>
        <v>jin:PozycjaUszczegolawiajaca_2</v>
      </c>
      <c r="C1386" s="327" t="b">
        <f>IF(Mapping!B1380="Parent",TRUE,B1386=Mapping!D1380)</f>
        <v>1</v>
      </c>
    </row>
    <row r="1387" spans="1:3">
      <c r="A1387" s="400" t="s">
        <v>8664</v>
      </c>
      <c r="B1387" s="400" t="str">
        <f t="shared" si="29"/>
        <v>dtsf:NazwaPozycji</v>
      </c>
      <c r="C1387" s="327" t="b">
        <f>IF(Mapping!B1381="Parent",TRUE,B1387=Mapping!D1381)</f>
        <v>1</v>
      </c>
    </row>
    <row r="1388" spans="1:3">
      <c r="A1388" s="400" t="s">
        <v>8660</v>
      </c>
      <c r="B1388" s="400" t="str">
        <f t="shared" si="29"/>
        <v>dtsf:KwotyPozycji</v>
      </c>
      <c r="C1388" s="327" t="b">
        <f>IF(Mapping!B1382="Parent",TRUE,B1388=Mapping!D1382)</f>
        <v>1</v>
      </c>
    </row>
    <row r="1389" spans="1:3">
      <c r="A1389" s="400" t="s">
        <v>7961</v>
      </c>
      <c r="B1389" s="400" t="str">
        <f t="shared" si="29"/>
        <v>dtsf:KwotaA</v>
      </c>
      <c r="C1389" s="327" t="b">
        <f>IF(Mapping!B1383="Parent",TRUE,B1389=Mapping!D1383)</f>
        <v>1</v>
      </c>
    </row>
    <row r="1390" spans="1:3">
      <c r="A1390" s="400" t="s">
        <v>7962</v>
      </c>
      <c r="B1390" s="400" t="str">
        <f t="shared" si="29"/>
        <v>dtsf:KwotaB</v>
      </c>
      <c r="C1390" s="327" t="b">
        <f>IF(Mapping!B1384="Parent",TRUE,B1390=Mapping!D1384)</f>
        <v>1</v>
      </c>
    </row>
    <row r="1391" spans="1:3">
      <c r="A1391" s="400" t="s">
        <v>7963</v>
      </c>
      <c r="B1391" s="400" t="str">
        <f t="shared" si="29"/>
        <v>dtsf:KwotaB1</v>
      </c>
      <c r="C1391" s="327" t="b">
        <f>IF(Mapping!B1385="Parent",TRUE,B1391=Mapping!D1385)</f>
        <v>1</v>
      </c>
    </row>
    <row r="1392" spans="1:3">
      <c r="A1392" s="400" t="s">
        <v>8661</v>
      </c>
      <c r="B1392" s="400" t="str">
        <f t="shared" si="29"/>
        <v>/dtsf:KwotyPozycji</v>
      </c>
      <c r="C1392" s="327" t="b">
        <f>IF(Mapping!B1386="Parent",TRUE,B1392=Mapping!D1386)</f>
        <v>1</v>
      </c>
    </row>
    <row r="1393" spans="1:3">
      <c r="A1393" s="440" t="s">
        <v>8672</v>
      </c>
      <c r="B1393" s="400" t="str">
        <f t="shared" si="29"/>
        <v>/jin:PozycjaUszczegolawiajaca_2</v>
      </c>
      <c r="C1393" s="327" t="b">
        <f>IF(Mapping!B1387="Parent",TRUE,B1393=Mapping!D1387)</f>
        <v>1</v>
      </c>
    </row>
    <row r="1394" spans="1:3">
      <c r="A1394" s="400" t="s">
        <v>8429</v>
      </c>
      <c r="B1394" s="400" t="str">
        <f t="shared" si="23"/>
        <v>/jin:IA_4_1_B</v>
      </c>
      <c r="C1394" s="327" t="b">
        <f>IF(Mapping!B1388="Parent",TRUE,B1394=Mapping!D1388)</f>
        <v>1</v>
      </c>
    </row>
    <row r="1395" spans="1:3">
      <c r="A1395" s="400" t="s">
        <v>8430</v>
      </c>
      <c r="B1395" s="400" t="str">
        <f t="shared" si="23"/>
        <v>/jin:IA_4_1</v>
      </c>
      <c r="C1395" s="327" t="b">
        <f>IF(Mapping!B1389="Parent",TRUE,B1395=Mapping!D1389)</f>
        <v>1</v>
      </c>
    </row>
    <row r="1396" spans="1:3">
      <c r="A1396" s="400" t="s">
        <v>8431</v>
      </c>
      <c r="B1396" s="400" t="str">
        <f t="shared" si="23"/>
        <v>jin:IA_4_2</v>
      </c>
      <c r="C1396" s="327" t="b">
        <f>IF(Mapping!B1390="Parent",TRUE,B1396=Mapping!D1390)</f>
        <v>1</v>
      </c>
    </row>
    <row r="1397" spans="1:3">
      <c r="A1397" s="400" t="s">
        <v>7957</v>
      </c>
      <c r="B1397" s="400" t="str">
        <f t="shared" si="23"/>
        <v>dtsf:KwotaA</v>
      </c>
      <c r="C1397" s="327" t="b">
        <f>IF(Mapping!B1391="Parent",TRUE,B1397=Mapping!D1391)</f>
        <v>1</v>
      </c>
    </row>
    <row r="1398" spans="1:3">
      <c r="A1398" s="400" t="s">
        <v>7958</v>
      </c>
      <c r="B1398" s="400" t="str">
        <f t="shared" si="23"/>
        <v>dtsf:KwotaB</v>
      </c>
      <c r="C1398" s="327" t="b">
        <f>IF(Mapping!B1392="Parent",TRUE,B1398=Mapping!D1392)</f>
        <v>1</v>
      </c>
    </row>
    <row r="1399" spans="1:3">
      <c r="A1399" s="400" t="s">
        <v>7959</v>
      </c>
      <c r="B1399" s="400" t="str">
        <f t="shared" si="23"/>
        <v>dtsf:KwotaB1</v>
      </c>
      <c r="C1399" s="327" t="b">
        <f>IF(Mapping!B1393="Parent",TRUE,B1399=Mapping!D1393)</f>
        <v>1</v>
      </c>
    </row>
    <row r="1400" spans="1:3">
      <c r="A1400" s="400" t="s">
        <v>8432</v>
      </c>
      <c r="B1400" s="400" t="str">
        <f t="shared" si="23"/>
        <v>/jin:IA_4_2</v>
      </c>
      <c r="C1400" s="327" t="b">
        <f>IF(Mapping!B1394="Parent",TRUE,B1400=Mapping!D1394)</f>
        <v>1</v>
      </c>
    </row>
    <row r="1401" spans="1:3">
      <c r="A1401" s="400" t="s">
        <v>8433</v>
      </c>
      <c r="B1401" s="400" t="str">
        <f t="shared" si="23"/>
        <v>/jin:IA_4</v>
      </c>
      <c r="C1401" s="327" t="b">
        <f>IF(Mapping!B1395="Parent",TRUE,B1401=Mapping!D1395)</f>
        <v>1</v>
      </c>
    </row>
    <row r="1402" spans="1:3">
      <c r="A1402" s="400" t="s">
        <v>8434</v>
      </c>
      <c r="B1402" s="400" t="str">
        <f t="shared" ref="B1402:B1465" si="30">MID(A1402,FIND("&lt;",A1402)+1,FIND("&gt;",A1402)-FIND("&lt;",A1402)-1)</f>
        <v>jin:IA_5</v>
      </c>
      <c r="C1402" s="327" t="b">
        <f>IF(Mapping!B1396="Parent",TRUE,B1402=Mapping!D1396)</f>
        <v>1</v>
      </c>
    </row>
    <row r="1403" spans="1:3">
      <c r="A1403" s="400" t="s">
        <v>7953</v>
      </c>
      <c r="B1403" s="400" t="str">
        <f t="shared" si="30"/>
        <v>dtsf:KwotaA</v>
      </c>
      <c r="C1403" s="327" t="b">
        <f>IF(Mapping!B1397="Parent",TRUE,B1403=Mapping!D1397)</f>
        <v>1</v>
      </c>
    </row>
    <row r="1404" spans="1:3">
      <c r="A1404" s="400" t="s">
        <v>7954</v>
      </c>
      <c r="B1404" s="400" t="str">
        <f t="shared" si="30"/>
        <v>dtsf:KwotaB</v>
      </c>
      <c r="C1404" s="327" t="b">
        <f>IF(Mapping!B1398="Parent",TRUE,B1404=Mapping!D1398)</f>
        <v>1</v>
      </c>
    </row>
    <row r="1405" spans="1:3">
      <c r="A1405" s="400" t="s">
        <v>7955</v>
      </c>
      <c r="B1405" s="400" t="str">
        <f t="shared" si="30"/>
        <v>dtsf:KwotaB1</v>
      </c>
      <c r="C1405" s="327" t="b">
        <f>IF(Mapping!B1399="Parent",TRUE,B1405=Mapping!D1399)</f>
        <v>1</v>
      </c>
    </row>
    <row r="1406" spans="1:3">
      <c r="A1406" s="400" t="s">
        <v>8435</v>
      </c>
      <c r="B1406" s="400" t="str">
        <f t="shared" si="30"/>
        <v>jin:IA_5_1</v>
      </c>
      <c r="C1406" s="327" t="b">
        <f>IF(Mapping!B1400="Parent",TRUE,B1406=Mapping!D1400)</f>
        <v>1</v>
      </c>
    </row>
    <row r="1407" spans="1:3">
      <c r="A1407" s="400" t="s">
        <v>7957</v>
      </c>
      <c r="B1407" s="400" t="str">
        <f t="shared" si="30"/>
        <v>dtsf:KwotaA</v>
      </c>
      <c r="C1407" s="327" t="b">
        <f>IF(Mapping!B1401="Parent",TRUE,B1407=Mapping!D1401)</f>
        <v>1</v>
      </c>
    </row>
    <row r="1408" spans="1:3">
      <c r="A1408" s="400" t="s">
        <v>7958</v>
      </c>
      <c r="B1408" s="400" t="str">
        <f t="shared" si="30"/>
        <v>dtsf:KwotaB</v>
      </c>
      <c r="C1408" s="327" t="b">
        <f>IF(Mapping!B1402="Parent",TRUE,B1408=Mapping!D1402)</f>
        <v>1</v>
      </c>
    </row>
    <row r="1409" spans="1:3">
      <c r="A1409" s="400" t="s">
        <v>7959</v>
      </c>
      <c r="B1409" s="400" t="str">
        <f t="shared" si="30"/>
        <v>dtsf:KwotaB1</v>
      </c>
      <c r="C1409" s="327" t="b">
        <f>IF(Mapping!B1403="Parent",TRUE,B1409=Mapping!D1403)</f>
        <v>1</v>
      </c>
    </row>
    <row r="1410" spans="1:3">
      <c r="A1410" s="400" t="s">
        <v>8436</v>
      </c>
      <c r="B1410" s="400" t="str">
        <f t="shared" si="30"/>
        <v>jin:IA_5_1_1</v>
      </c>
      <c r="C1410" s="327" t="b">
        <f>IF(Mapping!B1404="Parent",TRUE,B1410=Mapping!D1404)</f>
        <v>1</v>
      </c>
    </row>
    <row r="1411" spans="1:3">
      <c r="A1411" s="400" t="s">
        <v>7961</v>
      </c>
      <c r="B1411" s="400" t="str">
        <f t="shared" si="30"/>
        <v>dtsf:KwotaA</v>
      </c>
      <c r="C1411" s="327" t="b">
        <f>IF(Mapping!B1405="Parent",TRUE,B1411=Mapping!D1405)</f>
        <v>1</v>
      </c>
    </row>
    <row r="1412" spans="1:3">
      <c r="A1412" s="400" t="s">
        <v>7962</v>
      </c>
      <c r="B1412" s="400" t="str">
        <f t="shared" si="30"/>
        <v>dtsf:KwotaB</v>
      </c>
      <c r="C1412" s="327" t="b">
        <f>IF(Mapping!B1406="Parent",TRUE,B1412=Mapping!D1406)</f>
        <v>1</v>
      </c>
    </row>
    <row r="1413" spans="1:3">
      <c r="A1413" s="400" t="s">
        <v>7963</v>
      </c>
      <c r="B1413" s="400" t="str">
        <f t="shared" si="30"/>
        <v>dtsf:KwotaB1</v>
      </c>
      <c r="C1413" s="327" t="b">
        <f>IF(Mapping!B1407="Parent",TRUE,B1413=Mapping!D1407)</f>
        <v>1</v>
      </c>
    </row>
    <row r="1414" spans="1:3">
      <c r="A1414" s="400" t="s">
        <v>8437</v>
      </c>
      <c r="B1414" s="400" t="str">
        <f t="shared" si="30"/>
        <v>/jin:IA_5_1_1</v>
      </c>
      <c r="C1414" s="327" t="b">
        <f>IF(Mapping!B1408="Parent",TRUE,B1414=Mapping!D1408)</f>
        <v>1</v>
      </c>
    </row>
    <row r="1415" spans="1:3">
      <c r="A1415" s="400" t="s">
        <v>8438</v>
      </c>
      <c r="B1415" s="400" t="str">
        <f t="shared" si="30"/>
        <v>jin:IA_5_1_2</v>
      </c>
      <c r="C1415" s="327" t="b">
        <f>IF(Mapping!B1409="Parent",TRUE,B1415=Mapping!D1409)</f>
        <v>1</v>
      </c>
    </row>
    <row r="1416" spans="1:3">
      <c r="A1416" s="400" t="s">
        <v>7961</v>
      </c>
      <c r="B1416" s="400" t="str">
        <f t="shared" si="30"/>
        <v>dtsf:KwotaA</v>
      </c>
      <c r="C1416" s="327" t="b">
        <f>IF(Mapping!B1410="Parent",TRUE,B1416=Mapping!D1410)</f>
        <v>1</v>
      </c>
    </row>
    <row r="1417" spans="1:3">
      <c r="A1417" s="400" t="s">
        <v>7962</v>
      </c>
      <c r="B1417" s="400" t="str">
        <f t="shared" si="30"/>
        <v>dtsf:KwotaB</v>
      </c>
      <c r="C1417" s="327" t="b">
        <f>IF(Mapping!B1411="Parent",TRUE,B1417=Mapping!D1411)</f>
        <v>1</v>
      </c>
    </row>
    <row r="1418" spans="1:3">
      <c r="A1418" s="400" t="s">
        <v>7963</v>
      </c>
      <c r="B1418" s="400" t="str">
        <f t="shared" si="30"/>
        <v>dtsf:KwotaB1</v>
      </c>
      <c r="C1418" s="327" t="b">
        <f>IF(Mapping!B1412="Parent",TRUE,B1418=Mapping!D1412)</f>
        <v>1</v>
      </c>
    </row>
    <row r="1419" spans="1:3">
      <c r="A1419" s="400" t="s">
        <v>8439</v>
      </c>
      <c r="B1419" s="400" t="str">
        <f t="shared" si="30"/>
        <v>/jin:IA_5_1_2</v>
      </c>
      <c r="C1419" s="327" t="b">
        <f>IF(Mapping!B1413="Parent",TRUE,B1419=Mapping!D1413)</f>
        <v>1</v>
      </c>
    </row>
    <row r="1420" spans="1:3">
      <c r="A1420" s="400" t="s">
        <v>8440</v>
      </c>
      <c r="B1420" s="400" t="str">
        <f t="shared" si="30"/>
        <v>/jin:IA_5_1</v>
      </c>
      <c r="C1420" s="327" t="b">
        <f>IF(Mapping!B1414="Parent",TRUE,B1420=Mapping!D1414)</f>
        <v>1</v>
      </c>
    </row>
    <row r="1421" spans="1:3">
      <c r="A1421" s="400" t="s">
        <v>8441</v>
      </c>
      <c r="B1421" s="400" t="str">
        <f t="shared" si="30"/>
        <v>jin:IA_5_2</v>
      </c>
      <c r="C1421" s="327" t="b">
        <f>IF(Mapping!B1415="Parent",TRUE,B1421=Mapping!D1415)</f>
        <v>1</v>
      </c>
    </row>
    <row r="1422" spans="1:3">
      <c r="A1422" s="400" t="s">
        <v>7957</v>
      </c>
      <c r="B1422" s="400" t="str">
        <f t="shared" si="30"/>
        <v>dtsf:KwotaA</v>
      </c>
      <c r="C1422" s="327" t="b">
        <f>IF(Mapping!B1416="Parent",TRUE,B1422=Mapping!D1416)</f>
        <v>1</v>
      </c>
    </row>
    <row r="1423" spans="1:3">
      <c r="A1423" s="400" t="s">
        <v>7958</v>
      </c>
      <c r="B1423" s="400" t="str">
        <f t="shared" si="30"/>
        <v>dtsf:KwotaB</v>
      </c>
      <c r="C1423" s="327" t="b">
        <f>IF(Mapping!B1417="Parent",TRUE,B1423=Mapping!D1417)</f>
        <v>1</v>
      </c>
    </row>
    <row r="1424" spans="1:3">
      <c r="A1424" s="400" t="s">
        <v>7959</v>
      </c>
      <c r="B1424" s="400" t="str">
        <f t="shared" si="30"/>
        <v>dtsf:KwotaB1</v>
      </c>
      <c r="C1424" s="327" t="b">
        <f>IF(Mapping!B1418="Parent",TRUE,B1424=Mapping!D1418)</f>
        <v>1</v>
      </c>
    </row>
    <row r="1425" spans="1:3">
      <c r="A1425" s="400" t="s">
        <v>8442</v>
      </c>
      <c r="B1425" s="400" t="str">
        <f t="shared" si="30"/>
        <v>jin:IA_5_2_A</v>
      </c>
      <c r="C1425" s="327" t="b">
        <f>IF(Mapping!B1419="Parent",TRUE,B1425=Mapping!D1419)</f>
        <v>1</v>
      </c>
    </row>
    <row r="1426" spans="1:3">
      <c r="A1426" s="400" t="s">
        <v>7961</v>
      </c>
      <c r="B1426" s="400" t="str">
        <f t="shared" si="30"/>
        <v>dtsf:KwotaA</v>
      </c>
      <c r="C1426" s="327" t="b">
        <f>IF(Mapping!B1420="Parent",TRUE,B1426=Mapping!D1420)</f>
        <v>1</v>
      </c>
    </row>
    <row r="1427" spans="1:3">
      <c r="A1427" s="400" t="s">
        <v>7962</v>
      </c>
      <c r="B1427" s="400" t="str">
        <f t="shared" si="30"/>
        <v>dtsf:KwotaB</v>
      </c>
      <c r="C1427" s="327" t="b">
        <f>IF(Mapping!B1421="Parent",TRUE,B1427=Mapping!D1421)</f>
        <v>1</v>
      </c>
    </row>
    <row r="1428" spans="1:3">
      <c r="A1428" s="400" t="s">
        <v>7963</v>
      </c>
      <c r="B1428" s="400" t="str">
        <f t="shared" si="30"/>
        <v>dtsf:KwotaB1</v>
      </c>
      <c r="C1428" s="327" t="b">
        <f>IF(Mapping!B1422="Parent",TRUE,B1428=Mapping!D1422)</f>
        <v>1</v>
      </c>
    </row>
    <row r="1429" spans="1:3">
      <c r="A1429" s="400" t="s">
        <v>8443</v>
      </c>
      <c r="B1429" s="400" t="str">
        <f t="shared" si="30"/>
        <v>jin:IA_5_2_A_1</v>
      </c>
      <c r="C1429" s="327" t="b">
        <f>IF(Mapping!B1423="Parent",TRUE,B1429=Mapping!D1423)</f>
        <v>1</v>
      </c>
    </row>
    <row r="1430" spans="1:3">
      <c r="A1430" s="400" t="s">
        <v>7975</v>
      </c>
      <c r="B1430" s="400" t="str">
        <f t="shared" si="30"/>
        <v>dtsf:KwotaA</v>
      </c>
      <c r="C1430" s="327" t="b">
        <f>IF(Mapping!B1424="Parent",TRUE,B1430=Mapping!D1424)</f>
        <v>1</v>
      </c>
    </row>
    <row r="1431" spans="1:3">
      <c r="A1431" s="400" t="s">
        <v>7976</v>
      </c>
      <c r="B1431" s="400" t="str">
        <f t="shared" si="30"/>
        <v>dtsf:KwotaB</v>
      </c>
      <c r="C1431" s="327" t="b">
        <f>IF(Mapping!B1425="Parent",TRUE,B1431=Mapping!D1425)</f>
        <v>1</v>
      </c>
    </row>
    <row r="1432" spans="1:3">
      <c r="A1432" s="400" t="s">
        <v>7977</v>
      </c>
      <c r="B1432" s="400" t="str">
        <f t="shared" si="30"/>
        <v>dtsf:KwotaB1</v>
      </c>
      <c r="C1432" s="327" t="b">
        <f>IF(Mapping!B1426="Parent",TRUE,B1432=Mapping!D1426)</f>
        <v>1</v>
      </c>
    </row>
    <row r="1433" spans="1:3">
      <c r="A1433" s="400" t="s">
        <v>8444</v>
      </c>
      <c r="B1433" s="400" t="str">
        <f t="shared" si="30"/>
        <v>/jin:IA_5_2_A_1</v>
      </c>
      <c r="C1433" s="327" t="b">
        <f>IF(Mapping!B1427="Parent",TRUE,B1433=Mapping!D1427)</f>
        <v>1</v>
      </c>
    </row>
    <row r="1434" spans="1:3">
      <c r="A1434" s="400" t="s">
        <v>8665</v>
      </c>
      <c r="B1434" s="400" t="str">
        <f t="shared" ref="B1434:B1441" si="31">MID(A1434,FIND("&lt;",A1434)+1,FIND("&gt;",A1434)-FIND("&lt;",A1434)-1)</f>
        <v>jin:PozycjaUszczegolawiajaca</v>
      </c>
      <c r="C1434" s="327" t="b">
        <f>IF(Mapping!B1428="Parent",TRUE,B1434=Mapping!D1428)</f>
        <v>1</v>
      </c>
    </row>
    <row r="1435" spans="1:3">
      <c r="A1435" s="400" t="s">
        <v>8664</v>
      </c>
      <c r="B1435" s="400" t="str">
        <f t="shared" si="31"/>
        <v>dtsf:NazwaPozycji</v>
      </c>
      <c r="C1435" s="327" t="b">
        <f>IF(Mapping!B1429="Parent",TRUE,B1435=Mapping!D1429)</f>
        <v>1</v>
      </c>
    </row>
    <row r="1436" spans="1:3">
      <c r="A1436" s="400" t="s">
        <v>8660</v>
      </c>
      <c r="B1436" s="400" t="str">
        <f t="shared" si="31"/>
        <v>dtsf:KwotyPozycji</v>
      </c>
      <c r="C1436" s="327" t="b">
        <f>IF(Mapping!B1430="Parent",TRUE,B1436=Mapping!D1430)</f>
        <v>1</v>
      </c>
    </row>
    <row r="1437" spans="1:3">
      <c r="A1437" s="400" t="s">
        <v>7961</v>
      </c>
      <c r="B1437" s="400" t="str">
        <f t="shared" si="31"/>
        <v>dtsf:KwotaA</v>
      </c>
      <c r="C1437" s="327" t="b">
        <f>IF(Mapping!B1431="Parent",TRUE,B1437=Mapping!D1431)</f>
        <v>1</v>
      </c>
    </row>
    <row r="1438" spans="1:3">
      <c r="A1438" s="400" t="s">
        <v>7962</v>
      </c>
      <c r="B1438" s="400" t="str">
        <f t="shared" si="31"/>
        <v>dtsf:KwotaB</v>
      </c>
      <c r="C1438" s="327" t="b">
        <f>IF(Mapping!B1432="Parent",TRUE,B1438=Mapping!D1432)</f>
        <v>1</v>
      </c>
    </row>
    <row r="1439" spans="1:3">
      <c r="A1439" s="400" t="s">
        <v>7963</v>
      </c>
      <c r="B1439" s="400" t="str">
        <f t="shared" si="31"/>
        <v>dtsf:KwotaB1</v>
      </c>
      <c r="C1439" s="327" t="b">
        <f>IF(Mapping!B1433="Parent",TRUE,B1439=Mapping!D1433)</f>
        <v>1</v>
      </c>
    </row>
    <row r="1440" spans="1:3">
      <c r="A1440" s="400" t="s">
        <v>8661</v>
      </c>
      <c r="B1440" s="400" t="str">
        <f t="shared" si="31"/>
        <v>/dtsf:KwotyPozycji</v>
      </c>
      <c r="C1440" s="327" t="b">
        <f>IF(Mapping!B1434="Parent",TRUE,B1440=Mapping!D1434)</f>
        <v>1</v>
      </c>
    </row>
    <row r="1441" spans="1:3">
      <c r="A1441" s="400" t="s">
        <v>8666</v>
      </c>
      <c r="B1441" s="400" t="str">
        <f t="shared" si="31"/>
        <v>/jin:PozycjaUszczegolawiajaca</v>
      </c>
      <c r="C1441" s="327" t="b">
        <f>IF(Mapping!B1435="Parent",TRUE,B1441=Mapping!D1435)</f>
        <v>1</v>
      </c>
    </row>
    <row r="1442" spans="1:3">
      <c r="A1442" s="400" t="s">
        <v>8445</v>
      </c>
      <c r="B1442" s="400" t="str">
        <f t="shared" si="30"/>
        <v>/jin:IA_5_2_A</v>
      </c>
      <c r="C1442" s="327" t="b">
        <f>IF(Mapping!B1436="Parent",TRUE,B1442=Mapping!D1436)</f>
        <v>1</v>
      </c>
    </row>
    <row r="1443" spans="1:3">
      <c r="A1443" s="400" t="s">
        <v>8446</v>
      </c>
      <c r="B1443" s="400" t="str">
        <f t="shared" si="30"/>
        <v>jin:IA_5_2_B</v>
      </c>
      <c r="C1443" s="327" t="b">
        <f>IF(Mapping!B1437="Parent",TRUE,B1443=Mapping!D1437)</f>
        <v>1</v>
      </c>
    </row>
    <row r="1444" spans="1:3">
      <c r="A1444" s="400" t="s">
        <v>7961</v>
      </c>
      <c r="B1444" s="400" t="str">
        <f t="shared" si="30"/>
        <v>dtsf:KwotaA</v>
      </c>
      <c r="C1444" s="327" t="b">
        <f>IF(Mapping!B1438="Parent",TRUE,B1444=Mapping!D1438)</f>
        <v>1</v>
      </c>
    </row>
    <row r="1445" spans="1:3">
      <c r="A1445" s="400" t="s">
        <v>7962</v>
      </c>
      <c r="B1445" s="400" t="str">
        <f t="shared" si="30"/>
        <v>dtsf:KwotaB</v>
      </c>
      <c r="C1445" s="327" t="b">
        <f>IF(Mapping!B1439="Parent",TRUE,B1445=Mapping!D1439)</f>
        <v>1</v>
      </c>
    </row>
    <row r="1446" spans="1:3">
      <c r="A1446" s="400" t="s">
        <v>7963</v>
      </c>
      <c r="B1446" s="400" t="str">
        <f t="shared" si="30"/>
        <v>dtsf:KwotaB1</v>
      </c>
      <c r="C1446" s="327" t="b">
        <f>IF(Mapping!B1440="Parent",TRUE,B1446=Mapping!D1440)</f>
        <v>1</v>
      </c>
    </row>
    <row r="1447" spans="1:3">
      <c r="A1447" s="400" t="s">
        <v>8665</v>
      </c>
      <c r="B1447" s="400" t="str">
        <f t="shared" si="30"/>
        <v>jin:PozycjaUszczegolawiajaca</v>
      </c>
      <c r="C1447" s="327" t="b">
        <f>IF(Mapping!B1441="Parent",TRUE,B1447=Mapping!D1441)</f>
        <v>1</v>
      </c>
    </row>
    <row r="1448" spans="1:3">
      <c r="A1448" s="400" t="s">
        <v>8664</v>
      </c>
      <c r="B1448" s="400" t="str">
        <f t="shared" si="30"/>
        <v>dtsf:NazwaPozycji</v>
      </c>
      <c r="C1448" s="327" t="b">
        <f>IF(Mapping!B1442="Parent",TRUE,B1448=Mapping!D1442)</f>
        <v>1</v>
      </c>
    </row>
    <row r="1449" spans="1:3">
      <c r="A1449" s="400" t="s">
        <v>8660</v>
      </c>
      <c r="B1449" s="400" t="str">
        <f t="shared" si="30"/>
        <v>dtsf:KwotyPozycji</v>
      </c>
      <c r="C1449" s="327" t="b">
        <f>IF(Mapping!B1443="Parent",TRUE,B1449=Mapping!D1443)</f>
        <v>1</v>
      </c>
    </row>
    <row r="1450" spans="1:3">
      <c r="A1450" s="400" t="s">
        <v>7961</v>
      </c>
      <c r="B1450" s="400" t="str">
        <f t="shared" si="30"/>
        <v>dtsf:KwotaA</v>
      </c>
      <c r="C1450" s="327" t="b">
        <f>IF(Mapping!B1444="Parent",TRUE,B1450=Mapping!D1444)</f>
        <v>1</v>
      </c>
    </row>
    <row r="1451" spans="1:3">
      <c r="A1451" s="400" t="s">
        <v>7962</v>
      </c>
      <c r="B1451" s="400" t="str">
        <f t="shared" si="30"/>
        <v>dtsf:KwotaB</v>
      </c>
      <c r="C1451" s="327" t="b">
        <f>IF(Mapping!B1445="Parent",TRUE,B1451=Mapping!D1445)</f>
        <v>1</v>
      </c>
    </row>
    <row r="1452" spans="1:3">
      <c r="A1452" s="400" t="s">
        <v>7963</v>
      </c>
      <c r="B1452" s="400" t="str">
        <f t="shared" si="30"/>
        <v>dtsf:KwotaB1</v>
      </c>
      <c r="C1452" s="327" t="b">
        <f>IF(Mapping!B1446="Parent",TRUE,B1452=Mapping!D1446)</f>
        <v>1</v>
      </c>
    </row>
    <row r="1453" spans="1:3">
      <c r="A1453" s="400" t="s">
        <v>8661</v>
      </c>
      <c r="B1453" s="400" t="str">
        <f t="shared" si="30"/>
        <v>/dtsf:KwotyPozycji</v>
      </c>
      <c r="C1453" s="327" t="b">
        <f>IF(Mapping!B1447="Parent",TRUE,B1453=Mapping!D1447)</f>
        <v>1</v>
      </c>
    </row>
    <row r="1454" spans="1:3">
      <c r="A1454" s="400" t="s">
        <v>8666</v>
      </c>
      <c r="B1454" s="400" t="str">
        <f t="shared" si="30"/>
        <v>/jin:PozycjaUszczegolawiajaca</v>
      </c>
      <c r="C1454" s="327" t="b">
        <f>IF(Mapping!B1448="Parent",TRUE,B1454=Mapping!D1448)</f>
        <v>1</v>
      </c>
    </row>
    <row r="1455" spans="1:3">
      <c r="A1455" s="440" t="s">
        <v>8671</v>
      </c>
      <c r="B1455" s="400" t="str">
        <f t="shared" si="30"/>
        <v>jin:PozycjaUszczegolawiajaca_2</v>
      </c>
      <c r="C1455" s="327" t="b">
        <f>IF(Mapping!B1449="Parent",TRUE,B1455=Mapping!D1449)</f>
        <v>1</v>
      </c>
    </row>
    <row r="1456" spans="1:3">
      <c r="A1456" s="400" t="s">
        <v>8664</v>
      </c>
      <c r="B1456" s="400" t="str">
        <f t="shared" si="30"/>
        <v>dtsf:NazwaPozycji</v>
      </c>
      <c r="C1456" s="327" t="b">
        <f>IF(Mapping!B1450="Parent",TRUE,B1456=Mapping!D1450)</f>
        <v>1</v>
      </c>
    </row>
    <row r="1457" spans="1:3">
      <c r="A1457" s="400" t="s">
        <v>8660</v>
      </c>
      <c r="B1457" s="400" t="str">
        <f t="shared" si="30"/>
        <v>dtsf:KwotyPozycji</v>
      </c>
      <c r="C1457" s="327" t="b">
        <f>IF(Mapping!B1451="Parent",TRUE,B1457=Mapping!D1451)</f>
        <v>1</v>
      </c>
    </row>
    <row r="1458" spans="1:3">
      <c r="A1458" s="400" t="s">
        <v>7961</v>
      </c>
      <c r="B1458" s="400" t="str">
        <f t="shared" si="30"/>
        <v>dtsf:KwotaA</v>
      </c>
      <c r="C1458" s="327" t="b">
        <f>IF(Mapping!B1452="Parent",TRUE,B1458=Mapping!D1452)</f>
        <v>1</v>
      </c>
    </row>
    <row r="1459" spans="1:3">
      <c r="A1459" s="400" t="s">
        <v>7962</v>
      </c>
      <c r="B1459" s="400" t="str">
        <f t="shared" si="30"/>
        <v>dtsf:KwotaB</v>
      </c>
      <c r="C1459" s="327" t="b">
        <f>IF(Mapping!B1453="Parent",TRUE,B1459=Mapping!D1453)</f>
        <v>1</v>
      </c>
    </row>
    <row r="1460" spans="1:3">
      <c r="A1460" s="400" t="s">
        <v>7963</v>
      </c>
      <c r="B1460" s="400" t="str">
        <f t="shared" si="30"/>
        <v>dtsf:KwotaB1</v>
      </c>
      <c r="C1460" s="327" t="b">
        <f>IF(Mapping!B1454="Parent",TRUE,B1460=Mapping!D1454)</f>
        <v>1</v>
      </c>
    </row>
    <row r="1461" spans="1:3">
      <c r="A1461" s="400" t="s">
        <v>8661</v>
      </c>
      <c r="B1461" s="400" t="str">
        <f t="shared" si="30"/>
        <v>/dtsf:KwotyPozycji</v>
      </c>
      <c r="C1461" s="327" t="b">
        <f>IF(Mapping!B1455="Parent",TRUE,B1461=Mapping!D1455)</f>
        <v>1</v>
      </c>
    </row>
    <row r="1462" spans="1:3">
      <c r="A1462" s="440" t="s">
        <v>8672</v>
      </c>
      <c r="B1462" s="400" t="str">
        <f t="shared" si="30"/>
        <v>/jin:PozycjaUszczegolawiajaca_2</v>
      </c>
      <c r="C1462" s="327" t="b">
        <f>IF(Mapping!B1456="Parent",TRUE,B1462=Mapping!D1456)</f>
        <v>1</v>
      </c>
    </row>
    <row r="1463" spans="1:3">
      <c r="A1463" s="400" t="s">
        <v>8447</v>
      </c>
      <c r="B1463" s="400" t="str">
        <f t="shared" si="30"/>
        <v>/jin:IA_5_2_B</v>
      </c>
      <c r="C1463" s="327" t="b">
        <f>IF(Mapping!B1457="Parent",TRUE,B1463=Mapping!D1457)</f>
        <v>1</v>
      </c>
    </row>
    <row r="1464" spans="1:3">
      <c r="A1464" s="400" t="s">
        <v>8448</v>
      </c>
      <c r="B1464" s="400" t="str">
        <f t="shared" si="30"/>
        <v>/jin:IA_5_2</v>
      </c>
      <c r="C1464" s="327" t="b">
        <f>IF(Mapping!B1458="Parent",TRUE,B1464=Mapping!D1458)</f>
        <v>1</v>
      </c>
    </row>
    <row r="1465" spans="1:3">
      <c r="A1465" s="400" t="s">
        <v>8449</v>
      </c>
      <c r="B1465" s="400" t="str">
        <f t="shared" si="30"/>
        <v>jin:IA_5_3</v>
      </c>
      <c r="C1465" s="327" t="b">
        <f>IF(Mapping!B1459="Parent",TRUE,B1465=Mapping!D1459)</f>
        <v>1</v>
      </c>
    </row>
    <row r="1466" spans="1:3">
      <c r="A1466" s="400" t="s">
        <v>7957</v>
      </c>
      <c r="B1466" s="400" t="str">
        <f t="shared" ref="B1466:B1545" si="32">MID(A1466,FIND("&lt;",A1466)+1,FIND("&gt;",A1466)-FIND("&lt;",A1466)-1)</f>
        <v>dtsf:KwotaA</v>
      </c>
      <c r="C1466" s="327" t="b">
        <f>IF(Mapping!B1460="Parent",TRUE,B1466=Mapping!D1460)</f>
        <v>1</v>
      </c>
    </row>
    <row r="1467" spans="1:3">
      <c r="A1467" s="400" t="s">
        <v>7958</v>
      </c>
      <c r="B1467" s="400" t="str">
        <f t="shared" si="32"/>
        <v>dtsf:KwotaB</v>
      </c>
      <c r="C1467" s="327" t="b">
        <f>IF(Mapping!B1461="Parent",TRUE,B1467=Mapping!D1461)</f>
        <v>1</v>
      </c>
    </row>
    <row r="1468" spans="1:3">
      <c r="A1468" s="400" t="s">
        <v>7959</v>
      </c>
      <c r="B1468" s="400" t="str">
        <f t="shared" si="32"/>
        <v>dtsf:KwotaB1</v>
      </c>
      <c r="C1468" s="327" t="b">
        <f>IF(Mapping!B1462="Parent",TRUE,B1468=Mapping!D1462)</f>
        <v>1</v>
      </c>
    </row>
    <row r="1469" spans="1:3">
      <c r="A1469" s="400" t="s">
        <v>8450</v>
      </c>
      <c r="B1469" s="400" t="str">
        <f t="shared" si="32"/>
        <v>/jin:IA_5_3</v>
      </c>
      <c r="C1469" s="327" t="b">
        <f>IF(Mapping!B1463="Parent",TRUE,B1469=Mapping!D1463)</f>
        <v>1</v>
      </c>
    </row>
    <row r="1470" spans="1:3">
      <c r="A1470" s="400" t="s">
        <v>8451</v>
      </c>
      <c r="B1470" s="400" t="str">
        <f t="shared" si="32"/>
        <v>jin:IA_5_4</v>
      </c>
      <c r="C1470" s="327" t="b">
        <f>IF(Mapping!B1464="Parent",TRUE,B1470=Mapping!D1464)</f>
        <v>1</v>
      </c>
    </row>
    <row r="1471" spans="1:3">
      <c r="A1471" s="400" t="s">
        <v>7957</v>
      </c>
      <c r="B1471" s="400" t="str">
        <f t="shared" si="32"/>
        <v>dtsf:KwotaA</v>
      </c>
      <c r="C1471" s="327" t="b">
        <f>IF(Mapping!B1465="Parent",TRUE,B1471=Mapping!D1465)</f>
        <v>1</v>
      </c>
    </row>
    <row r="1472" spans="1:3">
      <c r="A1472" s="400" t="s">
        <v>7958</v>
      </c>
      <c r="B1472" s="400" t="str">
        <f t="shared" si="32"/>
        <v>dtsf:KwotaB</v>
      </c>
      <c r="C1472" s="327" t="b">
        <f>IF(Mapping!B1466="Parent",TRUE,B1472=Mapping!D1466)</f>
        <v>1</v>
      </c>
    </row>
    <row r="1473" spans="1:3">
      <c r="A1473" s="400" t="s">
        <v>7959</v>
      </c>
      <c r="B1473" s="400" t="str">
        <f t="shared" si="32"/>
        <v>dtsf:KwotaB1</v>
      </c>
      <c r="C1473" s="327" t="b">
        <f>IF(Mapping!B1467="Parent",TRUE,B1473=Mapping!D1467)</f>
        <v>1</v>
      </c>
    </row>
    <row r="1474" spans="1:3">
      <c r="A1474" s="400" t="s">
        <v>8452</v>
      </c>
      <c r="B1474" s="400" t="str">
        <f t="shared" si="32"/>
        <v>jin:IA_5_4_1</v>
      </c>
      <c r="C1474" s="327" t="b">
        <f>IF(Mapping!B1468="Parent",TRUE,B1474=Mapping!D1468)</f>
        <v>1</v>
      </c>
    </row>
    <row r="1475" spans="1:3">
      <c r="A1475" s="400" t="s">
        <v>7961</v>
      </c>
      <c r="B1475" s="400" t="str">
        <f t="shared" si="32"/>
        <v>dtsf:KwotaA</v>
      </c>
      <c r="C1475" s="327" t="b">
        <f>IF(Mapping!B1469="Parent",TRUE,B1475=Mapping!D1469)</f>
        <v>1</v>
      </c>
    </row>
    <row r="1476" spans="1:3">
      <c r="A1476" s="400" t="s">
        <v>7962</v>
      </c>
      <c r="B1476" s="400" t="str">
        <f t="shared" si="32"/>
        <v>dtsf:KwotaB</v>
      </c>
      <c r="C1476" s="327" t="b">
        <f>IF(Mapping!B1470="Parent",TRUE,B1476=Mapping!D1470)</f>
        <v>1</v>
      </c>
    </row>
    <row r="1477" spans="1:3">
      <c r="A1477" s="400" t="s">
        <v>7963</v>
      </c>
      <c r="B1477" s="400" t="str">
        <f t="shared" si="32"/>
        <v>dtsf:KwotaB1</v>
      </c>
      <c r="C1477" s="327" t="b">
        <f>IF(Mapping!B1471="Parent",TRUE,B1477=Mapping!D1471)</f>
        <v>1</v>
      </c>
    </row>
    <row r="1478" spans="1:3">
      <c r="A1478" s="400" t="s">
        <v>8453</v>
      </c>
      <c r="B1478" s="400" t="str">
        <f t="shared" si="32"/>
        <v>/jin:IA_5_4_1</v>
      </c>
      <c r="C1478" s="327" t="b">
        <f>IF(Mapping!B1472="Parent",TRUE,B1478=Mapping!D1472)</f>
        <v>1</v>
      </c>
    </row>
    <row r="1479" spans="1:3">
      <c r="A1479" s="400" t="s">
        <v>8454</v>
      </c>
      <c r="B1479" s="400" t="str">
        <f t="shared" si="32"/>
        <v>jin:IA_5_4_2</v>
      </c>
      <c r="C1479" s="327" t="b">
        <f>IF(Mapping!B1473="Parent",TRUE,B1479=Mapping!D1473)</f>
        <v>1</v>
      </c>
    </row>
    <row r="1480" spans="1:3">
      <c r="A1480" s="400" t="s">
        <v>7961</v>
      </c>
      <c r="B1480" s="400" t="str">
        <f t="shared" si="32"/>
        <v>dtsf:KwotaA</v>
      </c>
      <c r="C1480" s="327" t="b">
        <f>IF(Mapping!B1474="Parent",TRUE,B1480=Mapping!D1474)</f>
        <v>1</v>
      </c>
    </row>
    <row r="1481" spans="1:3">
      <c r="A1481" s="400" t="s">
        <v>7962</v>
      </c>
      <c r="B1481" s="400" t="str">
        <f t="shared" si="32"/>
        <v>dtsf:KwotaB</v>
      </c>
      <c r="C1481" s="327" t="b">
        <f>IF(Mapping!B1475="Parent",TRUE,B1481=Mapping!D1475)</f>
        <v>1</v>
      </c>
    </row>
    <row r="1482" spans="1:3">
      <c r="A1482" s="400" t="s">
        <v>7963</v>
      </c>
      <c r="B1482" s="400" t="str">
        <f t="shared" si="32"/>
        <v>dtsf:KwotaB1</v>
      </c>
      <c r="C1482" s="327" t="b">
        <f>IF(Mapping!B1476="Parent",TRUE,B1482=Mapping!D1476)</f>
        <v>1</v>
      </c>
    </row>
    <row r="1483" spans="1:3">
      <c r="A1483" s="400" t="s">
        <v>8455</v>
      </c>
      <c r="B1483" s="400" t="str">
        <f t="shared" si="32"/>
        <v>/jin:IA_5_4_2</v>
      </c>
      <c r="C1483" s="327" t="b">
        <f>IF(Mapping!B1477="Parent",TRUE,B1483=Mapping!D1477)</f>
        <v>1</v>
      </c>
    </row>
    <row r="1484" spans="1:3">
      <c r="A1484" s="400" t="s">
        <v>8456</v>
      </c>
      <c r="B1484" s="400" t="str">
        <f t="shared" si="32"/>
        <v>/jin:IA_5_4</v>
      </c>
      <c r="C1484" s="327" t="b">
        <f>IF(Mapping!B1478="Parent",TRUE,B1484=Mapping!D1478)</f>
        <v>1</v>
      </c>
    </row>
    <row r="1485" spans="1:3">
      <c r="A1485" s="400" t="s">
        <v>8457</v>
      </c>
      <c r="B1485" s="400" t="str">
        <f t="shared" si="32"/>
        <v>jin:IA_5_5</v>
      </c>
      <c r="C1485" s="327" t="b">
        <f>IF(Mapping!B1479="Parent",TRUE,B1485=Mapping!D1479)</f>
        <v>1</v>
      </c>
    </row>
    <row r="1486" spans="1:3">
      <c r="A1486" s="400" t="s">
        <v>7957</v>
      </c>
      <c r="B1486" s="400" t="str">
        <f t="shared" si="32"/>
        <v>dtsf:KwotaA</v>
      </c>
      <c r="C1486" s="327" t="b">
        <f>IF(Mapping!B1480="Parent",TRUE,B1486=Mapping!D1480)</f>
        <v>1</v>
      </c>
    </row>
    <row r="1487" spans="1:3">
      <c r="A1487" s="400" t="s">
        <v>7958</v>
      </c>
      <c r="B1487" s="400" t="str">
        <f t="shared" si="32"/>
        <v>dtsf:KwotaB</v>
      </c>
      <c r="C1487" s="327" t="b">
        <f>IF(Mapping!B1481="Parent",TRUE,B1487=Mapping!D1481)</f>
        <v>1</v>
      </c>
    </row>
    <row r="1488" spans="1:3">
      <c r="A1488" s="400" t="s">
        <v>7959</v>
      </c>
      <c r="B1488" s="400" t="str">
        <f t="shared" si="32"/>
        <v>dtsf:KwotaB1</v>
      </c>
      <c r="C1488" s="327" t="b">
        <f>IF(Mapping!B1482="Parent",TRUE,B1488=Mapping!D1482)</f>
        <v>1</v>
      </c>
    </row>
    <row r="1489" spans="1:3">
      <c r="A1489" s="400" t="s">
        <v>8458</v>
      </c>
      <c r="B1489" s="400" t="str">
        <f t="shared" si="32"/>
        <v>jin:IA_5_5_A</v>
      </c>
      <c r="C1489" s="327" t="b">
        <f>IF(Mapping!B1483="Parent",TRUE,B1489=Mapping!D1483)</f>
        <v>1</v>
      </c>
    </row>
    <row r="1490" spans="1:3">
      <c r="A1490" s="400" t="s">
        <v>7961</v>
      </c>
      <c r="B1490" s="400" t="str">
        <f t="shared" si="32"/>
        <v>dtsf:KwotaA</v>
      </c>
      <c r="C1490" s="327" t="b">
        <f>IF(Mapping!B1484="Parent",TRUE,B1490=Mapping!D1484)</f>
        <v>1</v>
      </c>
    </row>
    <row r="1491" spans="1:3">
      <c r="A1491" s="400" t="s">
        <v>7962</v>
      </c>
      <c r="B1491" s="400" t="str">
        <f t="shared" si="32"/>
        <v>dtsf:KwotaB</v>
      </c>
      <c r="C1491" s="327" t="b">
        <f>IF(Mapping!B1485="Parent",TRUE,B1491=Mapping!D1485)</f>
        <v>1</v>
      </c>
    </row>
    <row r="1492" spans="1:3">
      <c r="A1492" s="400" t="s">
        <v>7963</v>
      </c>
      <c r="B1492" s="400" t="str">
        <f t="shared" si="32"/>
        <v>dtsf:KwotaB1</v>
      </c>
      <c r="C1492" s="327" t="b">
        <f>IF(Mapping!B1486="Parent",TRUE,B1492=Mapping!D1486)</f>
        <v>1</v>
      </c>
    </row>
    <row r="1493" spans="1:3">
      <c r="A1493" s="400" t="s">
        <v>8459</v>
      </c>
      <c r="B1493" s="400" t="str">
        <f t="shared" si="32"/>
        <v>jin:IA_5_5_A_1</v>
      </c>
      <c r="C1493" s="327" t="b">
        <f>IF(Mapping!B1487="Parent",TRUE,B1493=Mapping!D1487)</f>
        <v>1</v>
      </c>
    </row>
    <row r="1494" spans="1:3">
      <c r="A1494" s="400" t="s">
        <v>7975</v>
      </c>
      <c r="B1494" s="400" t="str">
        <f t="shared" si="32"/>
        <v>dtsf:KwotaA</v>
      </c>
      <c r="C1494" s="327" t="b">
        <f>IF(Mapping!B1488="Parent",TRUE,B1494=Mapping!D1488)</f>
        <v>1</v>
      </c>
    </row>
    <row r="1495" spans="1:3">
      <c r="A1495" s="400" t="s">
        <v>7976</v>
      </c>
      <c r="B1495" s="400" t="str">
        <f t="shared" si="32"/>
        <v>dtsf:KwotaB</v>
      </c>
      <c r="C1495" s="327" t="b">
        <f>IF(Mapping!B1489="Parent",TRUE,B1495=Mapping!D1489)</f>
        <v>1</v>
      </c>
    </row>
    <row r="1496" spans="1:3">
      <c r="A1496" s="400" t="s">
        <v>7977</v>
      </c>
      <c r="B1496" s="400" t="str">
        <f t="shared" si="32"/>
        <v>dtsf:KwotaB1</v>
      </c>
      <c r="C1496" s="327" t="b">
        <f>IF(Mapping!B1490="Parent",TRUE,B1496=Mapping!D1490)</f>
        <v>1</v>
      </c>
    </row>
    <row r="1497" spans="1:3">
      <c r="A1497" s="400" t="s">
        <v>8460</v>
      </c>
      <c r="B1497" s="400" t="str">
        <f t="shared" si="32"/>
        <v>/jin:IA_5_5_A_1</v>
      </c>
      <c r="C1497" s="327" t="b">
        <f>IF(Mapping!B1491="Parent",TRUE,B1497=Mapping!D1491)</f>
        <v>1</v>
      </c>
    </row>
    <row r="1498" spans="1:3">
      <c r="A1498" s="400" t="s">
        <v>8665</v>
      </c>
      <c r="B1498" s="400" t="str">
        <f t="shared" si="32"/>
        <v>jin:PozycjaUszczegolawiajaca</v>
      </c>
      <c r="C1498" s="327" t="b">
        <f>IF(Mapping!B1492="Parent",TRUE,B1498=Mapping!D1492)</f>
        <v>1</v>
      </c>
    </row>
    <row r="1499" spans="1:3">
      <c r="A1499" s="400" t="s">
        <v>8664</v>
      </c>
      <c r="B1499" s="400" t="str">
        <f t="shared" si="32"/>
        <v>dtsf:NazwaPozycji</v>
      </c>
      <c r="C1499" s="327" t="b">
        <f>IF(Mapping!B1493="Parent",TRUE,B1499=Mapping!D1493)</f>
        <v>1</v>
      </c>
    </row>
    <row r="1500" spans="1:3">
      <c r="A1500" s="400" t="s">
        <v>8660</v>
      </c>
      <c r="B1500" s="400" t="str">
        <f t="shared" si="32"/>
        <v>dtsf:KwotyPozycji</v>
      </c>
      <c r="C1500" s="327" t="b">
        <f>IF(Mapping!B1494="Parent",TRUE,B1500=Mapping!D1494)</f>
        <v>1</v>
      </c>
    </row>
    <row r="1501" spans="1:3">
      <c r="A1501" s="400" t="s">
        <v>7961</v>
      </c>
      <c r="B1501" s="400" t="str">
        <f t="shared" si="32"/>
        <v>dtsf:KwotaA</v>
      </c>
      <c r="C1501" s="327" t="b">
        <f>IF(Mapping!B1495="Parent",TRUE,B1501=Mapping!D1495)</f>
        <v>1</v>
      </c>
    </row>
    <row r="1502" spans="1:3">
      <c r="A1502" s="400" t="s">
        <v>7962</v>
      </c>
      <c r="B1502" s="400" t="str">
        <f t="shared" si="32"/>
        <v>dtsf:KwotaB</v>
      </c>
      <c r="C1502" s="327" t="b">
        <f>IF(Mapping!B1496="Parent",TRUE,B1502=Mapping!D1496)</f>
        <v>1</v>
      </c>
    </row>
    <row r="1503" spans="1:3">
      <c r="A1503" s="400" t="s">
        <v>7963</v>
      </c>
      <c r="B1503" s="400" t="str">
        <f t="shared" si="32"/>
        <v>dtsf:KwotaB1</v>
      </c>
      <c r="C1503" s="327" t="b">
        <f>IF(Mapping!B1497="Parent",TRUE,B1503=Mapping!D1497)</f>
        <v>1</v>
      </c>
    </row>
    <row r="1504" spans="1:3">
      <c r="A1504" s="400" t="s">
        <v>8661</v>
      </c>
      <c r="B1504" s="400" t="str">
        <f t="shared" si="32"/>
        <v>/dtsf:KwotyPozycji</v>
      </c>
      <c r="C1504" s="327" t="b">
        <f>IF(Mapping!B1498="Parent",TRUE,B1504=Mapping!D1498)</f>
        <v>1</v>
      </c>
    </row>
    <row r="1505" spans="1:3">
      <c r="A1505" s="400" t="s">
        <v>8666</v>
      </c>
      <c r="B1505" s="400" t="str">
        <f t="shared" si="32"/>
        <v>/jin:PozycjaUszczegolawiajaca</v>
      </c>
      <c r="C1505" s="327" t="b">
        <f>IF(Mapping!B1499="Parent",TRUE,B1505=Mapping!D1499)</f>
        <v>1</v>
      </c>
    </row>
    <row r="1506" spans="1:3">
      <c r="A1506" s="400" t="s">
        <v>8461</v>
      </c>
      <c r="B1506" s="400" t="str">
        <f t="shared" si="32"/>
        <v>/jin:IA_5_5_A</v>
      </c>
      <c r="C1506" s="327" t="b">
        <f>IF(Mapping!B1500="Parent",TRUE,B1506=Mapping!D1500)</f>
        <v>1</v>
      </c>
    </row>
    <row r="1507" spans="1:3">
      <c r="A1507" s="400" t="s">
        <v>8462</v>
      </c>
      <c r="B1507" s="400" t="str">
        <f t="shared" si="32"/>
        <v>jin:IA_5_5_B</v>
      </c>
      <c r="C1507" s="327" t="b">
        <f>IF(Mapping!B1501="Parent",TRUE,B1507=Mapping!D1501)</f>
        <v>1</v>
      </c>
    </row>
    <row r="1508" spans="1:3">
      <c r="A1508" s="400" t="s">
        <v>7961</v>
      </c>
      <c r="B1508" s="400" t="str">
        <f t="shared" si="32"/>
        <v>dtsf:KwotaA</v>
      </c>
      <c r="C1508" s="327" t="b">
        <f>IF(Mapping!B1502="Parent",TRUE,B1508=Mapping!D1502)</f>
        <v>1</v>
      </c>
    </row>
    <row r="1509" spans="1:3">
      <c r="A1509" s="400" t="s">
        <v>7962</v>
      </c>
      <c r="B1509" s="400" t="str">
        <f t="shared" si="32"/>
        <v>dtsf:KwotaB</v>
      </c>
      <c r="C1509" s="327" t="b">
        <f>IF(Mapping!B1503="Parent",TRUE,B1509=Mapping!D1503)</f>
        <v>1</v>
      </c>
    </row>
    <row r="1510" spans="1:3">
      <c r="A1510" s="400" t="s">
        <v>7963</v>
      </c>
      <c r="B1510" s="400" t="str">
        <f t="shared" si="32"/>
        <v>dtsf:KwotaB1</v>
      </c>
      <c r="C1510" s="327" t="b">
        <f>IF(Mapping!B1504="Parent",TRUE,B1510=Mapping!D1504)</f>
        <v>1</v>
      </c>
    </row>
    <row r="1511" spans="1:3">
      <c r="A1511" s="400" t="s">
        <v>8665</v>
      </c>
      <c r="B1511" s="400" t="str">
        <f t="shared" si="32"/>
        <v>jin:PozycjaUszczegolawiajaca</v>
      </c>
      <c r="C1511" s="327" t="b">
        <f>IF(Mapping!B1505="Parent",TRUE,B1511=Mapping!D1505)</f>
        <v>1</v>
      </c>
    </row>
    <row r="1512" spans="1:3">
      <c r="A1512" s="400" t="s">
        <v>8664</v>
      </c>
      <c r="B1512" s="400" t="str">
        <f t="shared" si="32"/>
        <v>dtsf:NazwaPozycji</v>
      </c>
      <c r="C1512" s="327" t="b">
        <f>IF(Mapping!B1506="Parent",TRUE,B1512=Mapping!D1506)</f>
        <v>1</v>
      </c>
    </row>
    <row r="1513" spans="1:3">
      <c r="A1513" s="400" t="s">
        <v>8660</v>
      </c>
      <c r="B1513" s="400" t="str">
        <f t="shared" si="32"/>
        <v>dtsf:KwotyPozycji</v>
      </c>
      <c r="C1513" s="327" t="b">
        <f>IF(Mapping!B1507="Parent",TRUE,B1513=Mapping!D1507)</f>
        <v>1</v>
      </c>
    </row>
    <row r="1514" spans="1:3">
      <c r="A1514" s="400" t="s">
        <v>7961</v>
      </c>
      <c r="B1514" s="400" t="str">
        <f t="shared" si="32"/>
        <v>dtsf:KwotaA</v>
      </c>
      <c r="C1514" s="327" t="b">
        <f>IF(Mapping!B1508="Parent",TRUE,B1514=Mapping!D1508)</f>
        <v>1</v>
      </c>
    </row>
    <row r="1515" spans="1:3">
      <c r="A1515" s="400" t="s">
        <v>7962</v>
      </c>
      <c r="B1515" s="400" t="str">
        <f t="shared" si="32"/>
        <v>dtsf:KwotaB</v>
      </c>
      <c r="C1515" s="327" t="b">
        <f>IF(Mapping!B1509="Parent",TRUE,B1515=Mapping!D1509)</f>
        <v>1</v>
      </c>
    </row>
    <row r="1516" spans="1:3">
      <c r="A1516" s="400" t="s">
        <v>7963</v>
      </c>
      <c r="B1516" s="400" t="str">
        <f t="shared" si="32"/>
        <v>dtsf:KwotaB1</v>
      </c>
      <c r="C1516" s="327" t="b">
        <f>IF(Mapping!B1510="Parent",TRUE,B1516=Mapping!D1510)</f>
        <v>1</v>
      </c>
    </row>
    <row r="1517" spans="1:3">
      <c r="A1517" s="400" t="s">
        <v>8661</v>
      </c>
      <c r="B1517" s="400" t="str">
        <f t="shared" si="32"/>
        <v>/dtsf:KwotyPozycji</v>
      </c>
      <c r="C1517" s="327" t="b">
        <f>IF(Mapping!B1511="Parent",TRUE,B1517=Mapping!D1511)</f>
        <v>1</v>
      </c>
    </row>
    <row r="1518" spans="1:3">
      <c r="A1518" s="400" t="s">
        <v>8666</v>
      </c>
      <c r="B1518" s="400" t="str">
        <f t="shared" si="32"/>
        <v>/jin:PozycjaUszczegolawiajaca</v>
      </c>
      <c r="C1518" s="327" t="b">
        <f>IF(Mapping!B1512="Parent",TRUE,B1518=Mapping!D1512)</f>
        <v>1</v>
      </c>
    </row>
    <row r="1519" spans="1:3">
      <c r="A1519" s="440" t="s">
        <v>8671</v>
      </c>
      <c r="B1519" s="400" t="str">
        <f t="shared" ref="B1519:B1526" si="33">MID(A1519,FIND("&lt;",A1519)+1,FIND("&gt;",A1519)-FIND("&lt;",A1519)-1)</f>
        <v>jin:PozycjaUszczegolawiajaca_2</v>
      </c>
      <c r="C1519" s="327" t="b">
        <f>IF(Mapping!B1513="Parent",TRUE,B1519=Mapping!D1513)</f>
        <v>1</v>
      </c>
    </row>
    <row r="1520" spans="1:3">
      <c r="A1520" s="400" t="s">
        <v>8664</v>
      </c>
      <c r="B1520" s="400" t="str">
        <f t="shared" si="33"/>
        <v>dtsf:NazwaPozycji</v>
      </c>
      <c r="C1520" s="327" t="b">
        <f>IF(Mapping!B1514="Parent",TRUE,B1520=Mapping!D1514)</f>
        <v>1</v>
      </c>
    </row>
    <row r="1521" spans="1:3">
      <c r="A1521" s="400" t="s">
        <v>8660</v>
      </c>
      <c r="B1521" s="400" t="str">
        <f t="shared" si="33"/>
        <v>dtsf:KwotyPozycji</v>
      </c>
      <c r="C1521" s="327" t="b">
        <f>IF(Mapping!B1515="Parent",TRUE,B1521=Mapping!D1515)</f>
        <v>1</v>
      </c>
    </row>
    <row r="1522" spans="1:3">
      <c r="A1522" s="400" t="s">
        <v>7961</v>
      </c>
      <c r="B1522" s="400" t="str">
        <f t="shared" si="33"/>
        <v>dtsf:KwotaA</v>
      </c>
      <c r="C1522" s="327" t="b">
        <f>IF(Mapping!B1516="Parent",TRUE,B1522=Mapping!D1516)</f>
        <v>1</v>
      </c>
    </row>
    <row r="1523" spans="1:3">
      <c r="A1523" s="400" t="s">
        <v>7962</v>
      </c>
      <c r="B1523" s="400" t="str">
        <f t="shared" si="33"/>
        <v>dtsf:KwotaB</v>
      </c>
      <c r="C1523" s="327" t="b">
        <f>IF(Mapping!B1517="Parent",TRUE,B1523=Mapping!D1517)</f>
        <v>1</v>
      </c>
    </row>
    <row r="1524" spans="1:3">
      <c r="A1524" s="400" t="s">
        <v>7963</v>
      </c>
      <c r="B1524" s="400" t="str">
        <f t="shared" si="33"/>
        <v>dtsf:KwotaB1</v>
      </c>
      <c r="C1524" s="327" t="b">
        <f>IF(Mapping!B1518="Parent",TRUE,B1524=Mapping!D1518)</f>
        <v>1</v>
      </c>
    </row>
    <row r="1525" spans="1:3">
      <c r="A1525" s="400" t="s">
        <v>8661</v>
      </c>
      <c r="B1525" s="400" t="str">
        <f t="shared" si="33"/>
        <v>/dtsf:KwotyPozycji</v>
      </c>
      <c r="C1525" s="327" t="b">
        <f>IF(Mapping!B1519="Parent",TRUE,B1525=Mapping!D1519)</f>
        <v>1</v>
      </c>
    </row>
    <row r="1526" spans="1:3">
      <c r="A1526" s="440" t="s">
        <v>8672</v>
      </c>
      <c r="B1526" s="400" t="str">
        <f t="shared" si="33"/>
        <v>/jin:PozycjaUszczegolawiajaca_2</v>
      </c>
      <c r="C1526" s="327" t="b">
        <f>IF(Mapping!B1520="Parent",TRUE,B1526=Mapping!D1520)</f>
        <v>1</v>
      </c>
    </row>
    <row r="1527" spans="1:3">
      <c r="A1527" s="400" t="s">
        <v>8463</v>
      </c>
      <c r="B1527" s="400" t="str">
        <f t="shared" si="32"/>
        <v>/jin:IA_5_5_B</v>
      </c>
      <c r="C1527" s="327" t="b">
        <f>IF(Mapping!B1521="Parent",TRUE,B1527=Mapping!D1521)</f>
        <v>1</v>
      </c>
    </row>
    <row r="1528" spans="1:3">
      <c r="A1528" s="400" t="s">
        <v>8464</v>
      </c>
      <c r="B1528" s="400" t="str">
        <f t="shared" si="32"/>
        <v>/jin:IA_5_5</v>
      </c>
      <c r="C1528" s="327" t="b">
        <f>IF(Mapping!B1522="Parent",TRUE,B1528=Mapping!D1522)</f>
        <v>1</v>
      </c>
    </row>
    <row r="1529" spans="1:3">
      <c r="A1529" s="400" t="s">
        <v>8465</v>
      </c>
      <c r="B1529" s="400" t="str">
        <f t="shared" si="32"/>
        <v>jin:IA_5_6</v>
      </c>
      <c r="C1529" s="327" t="b">
        <f>IF(Mapping!B1523="Parent",TRUE,B1529=Mapping!D1523)</f>
        <v>1</v>
      </c>
    </row>
    <row r="1530" spans="1:3">
      <c r="A1530" s="400" t="s">
        <v>7957</v>
      </c>
      <c r="B1530" s="400" t="str">
        <f t="shared" si="32"/>
        <v>dtsf:KwotaA</v>
      </c>
      <c r="C1530" s="327" t="b">
        <f>IF(Mapping!B1524="Parent",TRUE,B1530=Mapping!D1524)</f>
        <v>1</v>
      </c>
    </row>
    <row r="1531" spans="1:3">
      <c r="A1531" s="400" t="s">
        <v>7958</v>
      </c>
      <c r="B1531" s="400" t="str">
        <f t="shared" si="32"/>
        <v>dtsf:KwotaB</v>
      </c>
      <c r="C1531" s="327" t="b">
        <f>IF(Mapping!B1525="Parent",TRUE,B1531=Mapping!D1525)</f>
        <v>1</v>
      </c>
    </row>
    <row r="1532" spans="1:3">
      <c r="A1532" s="400" t="s">
        <v>7959</v>
      </c>
      <c r="B1532" s="400" t="str">
        <f t="shared" si="32"/>
        <v>dtsf:KwotaB1</v>
      </c>
      <c r="C1532" s="327" t="b">
        <f>IF(Mapping!B1526="Parent",TRUE,B1532=Mapping!D1526)</f>
        <v>1</v>
      </c>
    </row>
    <row r="1533" spans="1:3">
      <c r="A1533" s="400" t="s">
        <v>8466</v>
      </c>
      <c r="B1533" s="400" t="str">
        <f t="shared" si="32"/>
        <v>/jin:IA_5_6</v>
      </c>
      <c r="C1533" s="327" t="b">
        <f>IF(Mapping!B1527="Parent",TRUE,B1533=Mapping!D1527)</f>
        <v>1</v>
      </c>
    </row>
    <row r="1534" spans="1:3">
      <c r="A1534" s="400" t="s">
        <v>8467</v>
      </c>
      <c r="B1534" s="400" t="str">
        <f t="shared" si="32"/>
        <v>jin:IA_5_7</v>
      </c>
      <c r="C1534" s="327" t="b">
        <f>IF(Mapping!B1528="Parent",TRUE,B1534=Mapping!D1528)</f>
        <v>1</v>
      </c>
    </row>
    <row r="1535" spans="1:3">
      <c r="A1535" s="400" t="s">
        <v>7957</v>
      </c>
      <c r="B1535" s="400" t="str">
        <f t="shared" si="32"/>
        <v>dtsf:KwotaA</v>
      </c>
      <c r="C1535" s="327" t="b">
        <f>IF(Mapping!B1529="Parent",TRUE,B1535=Mapping!D1529)</f>
        <v>1</v>
      </c>
    </row>
    <row r="1536" spans="1:3">
      <c r="A1536" s="400" t="s">
        <v>7958</v>
      </c>
      <c r="B1536" s="400" t="str">
        <f t="shared" si="32"/>
        <v>dtsf:KwotaB</v>
      </c>
      <c r="C1536" s="327" t="b">
        <f>IF(Mapping!B1530="Parent",TRUE,B1536=Mapping!D1530)</f>
        <v>1</v>
      </c>
    </row>
    <row r="1537" spans="1:3">
      <c r="A1537" s="400" t="s">
        <v>7959</v>
      </c>
      <c r="B1537" s="400" t="str">
        <f t="shared" si="32"/>
        <v>dtsf:KwotaB1</v>
      </c>
      <c r="C1537" s="327" t="b">
        <f>IF(Mapping!B1531="Parent",TRUE,B1537=Mapping!D1531)</f>
        <v>1</v>
      </c>
    </row>
    <row r="1538" spans="1:3">
      <c r="A1538" s="400" t="s">
        <v>8468</v>
      </c>
      <c r="B1538" s="400" t="str">
        <f t="shared" si="32"/>
        <v>/jin:IA_5_7</v>
      </c>
      <c r="C1538" s="327" t="b">
        <f>IF(Mapping!B1532="Parent",TRUE,B1538=Mapping!D1532)</f>
        <v>1</v>
      </c>
    </row>
    <row r="1539" spans="1:3">
      <c r="A1539" s="400" t="s">
        <v>8469</v>
      </c>
      <c r="B1539" s="400" t="str">
        <f t="shared" si="32"/>
        <v>/jin:IA_5</v>
      </c>
      <c r="C1539" s="327" t="b">
        <f>IF(Mapping!B1533="Parent",TRUE,B1539=Mapping!D1533)</f>
        <v>1</v>
      </c>
    </row>
    <row r="1540" spans="1:3">
      <c r="A1540" s="400" t="s">
        <v>8470</v>
      </c>
      <c r="B1540" s="400" t="str">
        <f t="shared" si="32"/>
        <v>jin:IA_6</v>
      </c>
      <c r="C1540" s="327" t="b">
        <f>IF(Mapping!B1534="Parent",TRUE,B1540=Mapping!D1534)</f>
        <v>1</v>
      </c>
    </row>
    <row r="1541" spans="1:3">
      <c r="A1541" s="400" t="s">
        <v>7953</v>
      </c>
      <c r="B1541" s="400" t="str">
        <f t="shared" si="32"/>
        <v>dtsf:KwotaA</v>
      </c>
      <c r="C1541" s="327" t="b">
        <f>IF(Mapping!B1535="Parent",TRUE,B1541=Mapping!D1535)</f>
        <v>1</v>
      </c>
    </row>
    <row r="1542" spans="1:3">
      <c r="A1542" s="400" t="s">
        <v>7954</v>
      </c>
      <c r="B1542" s="400" t="str">
        <f t="shared" si="32"/>
        <v>dtsf:KwotaB</v>
      </c>
      <c r="C1542" s="327" t="b">
        <f>IF(Mapping!B1536="Parent",TRUE,B1542=Mapping!D1536)</f>
        <v>1</v>
      </c>
    </row>
    <row r="1543" spans="1:3">
      <c r="A1543" s="400" t="s">
        <v>7955</v>
      </c>
      <c r="B1543" s="400" t="str">
        <f t="shared" si="32"/>
        <v>dtsf:KwotaB1</v>
      </c>
      <c r="C1543" s="327" t="b">
        <f>IF(Mapping!B1537="Parent",TRUE,B1543=Mapping!D1537)</f>
        <v>1</v>
      </c>
    </row>
    <row r="1544" spans="1:3">
      <c r="A1544" s="400" t="s">
        <v>8471</v>
      </c>
      <c r="B1544" s="400" t="str">
        <f t="shared" si="32"/>
        <v>jin:IA_6_A</v>
      </c>
      <c r="C1544" s="327" t="b">
        <f>IF(Mapping!B1538="Parent",TRUE,B1544=Mapping!D1538)</f>
        <v>1</v>
      </c>
    </row>
    <row r="1545" spans="1:3">
      <c r="A1545" s="400" t="s">
        <v>7957</v>
      </c>
      <c r="B1545" s="400" t="str">
        <f t="shared" si="32"/>
        <v>dtsf:KwotaA</v>
      </c>
      <c r="C1545" s="327" t="b">
        <f>IF(Mapping!B1539="Parent",TRUE,B1545=Mapping!D1539)</f>
        <v>1</v>
      </c>
    </row>
    <row r="1546" spans="1:3">
      <c r="A1546" s="400" t="s">
        <v>7958</v>
      </c>
      <c r="B1546" s="400" t="str">
        <f t="shared" ref="B1546:B1609" si="34">MID(A1546,FIND("&lt;",A1546)+1,FIND("&gt;",A1546)-FIND("&lt;",A1546)-1)</f>
        <v>dtsf:KwotaB</v>
      </c>
      <c r="C1546" s="327" t="b">
        <f>IF(Mapping!B1540="Parent",TRUE,B1546=Mapping!D1540)</f>
        <v>1</v>
      </c>
    </row>
    <row r="1547" spans="1:3">
      <c r="A1547" s="400" t="s">
        <v>7959</v>
      </c>
      <c r="B1547" s="400" t="str">
        <f t="shared" si="34"/>
        <v>dtsf:KwotaB1</v>
      </c>
      <c r="C1547" s="327" t="b">
        <f>IF(Mapping!B1541="Parent",TRUE,B1547=Mapping!D1541)</f>
        <v>1</v>
      </c>
    </row>
    <row r="1548" spans="1:3">
      <c r="A1548" s="400" t="s">
        <v>8472</v>
      </c>
      <c r="B1548" s="400" t="str">
        <f t="shared" si="34"/>
        <v>/jin:IA_6_A</v>
      </c>
      <c r="C1548" s="327" t="b">
        <f>IF(Mapping!B1542="Parent",TRUE,B1548=Mapping!D1542)</f>
        <v>1</v>
      </c>
    </row>
    <row r="1549" spans="1:3">
      <c r="A1549" s="400" t="s">
        <v>8473</v>
      </c>
      <c r="B1549" s="400" t="str">
        <f t="shared" si="34"/>
        <v>jin:IA_6_B</v>
      </c>
      <c r="C1549" s="327" t="b">
        <f>IF(Mapping!B1543="Parent",TRUE,B1549=Mapping!D1543)</f>
        <v>1</v>
      </c>
    </row>
    <row r="1550" spans="1:3">
      <c r="A1550" s="400" t="s">
        <v>7957</v>
      </c>
      <c r="B1550" s="400" t="str">
        <f t="shared" si="34"/>
        <v>dtsf:KwotaA</v>
      </c>
      <c r="C1550" s="327" t="b">
        <f>IF(Mapping!B1544="Parent",TRUE,B1550=Mapping!D1544)</f>
        <v>1</v>
      </c>
    </row>
    <row r="1551" spans="1:3">
      <c r="A1551" s="400" t="s">
        <v>7958</v>
      </c>
      <c r="B1551" s="400" t="str">
        <f t="shared" si="34"/>
        <v>dtsf:KwotaB</v>
      </c>
      <c r="C1551" s="327" t="b">
        <f>IF(Mapping!B1545="Parent",TRUE,B1551=Mapping!D1545)</f>
        <v>1</v>
      </c>
    </row>
    <row r="1552" spans="1:3">
      <c r="A1552" s="400" t="s">
        <v>7959</v>
      </c>
      <c r="B1552" s="400" t="str">
        <f t="shared" si="34"/>
        <v>dtsf:KwotaB1</v>
      </c>
      <c r="C1552" s="327" t="b">
        <f>IF(Mapping!B1546="Parent",TRUE,B1552=Mapping!D1546)</f>
        <v>1</v>
      </c>
    </row>
    <row r="1553" spans="1:3">
      <c r="A1553" s="400" t="s">
        <v>8474</v>
      </c>
      <c r="B1553" s="400" t="str">
        <f t="shared" si="34"/>
        <v>/jin:IA_6_B</v>
      </c>
      <c r="C1553" s="327" t="b">
        <f>IF(Mapping!B1547="Parent",TRUE,B1553=Mapping!D1547)</f>
        <v>1</v>
      </c>
    </row>
    <row r="1554" spans="1:3">
      <c r="A1554" s="400" t="s">
        <v>8475</v>
      </c>
      <c r="B1554" s="400" t="str">
        <f t="shared" si="34"/>
        <v>jin:IA_6_C</v>
      </c>
      <c r="C1554" s="327" t="b">
        <f>IF(Mapping!B1548="Parent",TRUE,B1554=Mapping!D1548)</f>
        <v>1</v>
      </c>
    </row>
    <row r="1555" spans="1:3">
      <c r="A1555" s="400" t="s">
        <v>7957</v>
      </c>
      <c r="B1555" s="400" t="str">
        <f t="shared" si="34"/>
        <v>dtsf:KwotaA</v>
      </c>
      <c r="C1555" s="327" t="b">
        <f>IF(Mapping!B1549="Parent",TRUE,B1555=Mapping!D1549)</f>
        <v>1</v>
      </c>
    </row>
    <row r="1556" spans="1:3">
      <c r="A1556" s="400" t="s">
        <v>7958</v>
      </c>
      <c r="B1556" s="400" t="str">
        <f t="shared" si="34"/>
        <v>dtsf:KwotaB</v>
      </c>
      <c r="C1556" s="327" t="b">
        <f>IF(Mapping!B1550="Parent",TRUE,B1556=Mapping!D1550)</f>
        <v>1</v>
      </c>
    </row>
    <row r="1557" spans="1:3">
      <c r="A1557" s="400" t="s">
        <v>7959</v>
      </c>
      <c r="B1557" s="400" t="str">
        <f t="shared" si="34"/>
        <v>dtsf:KwotaB1</v>
      </c>
      <c r="C1557" s="327" t="b">
        <f>IF(Mapping!B1551="Parent",TRUE,B1557=Mapping!D1551)</f>
        <v>1</v>
      </c>
    </row>
    <row r="1558" spans="1:3">
      <c r="A1558" s="400" t="s">
        <v>8476</v>
      </c>
      <c r="B1558" s="400" t="str">
        <f t="shared" si="34"/>
        <v>/jin:IA_6_C</v>
      </c>
      <c r="C1558" s="327" t="b">
        <f>IF(Mapping!B1552="Parent",TRUE,B1558=Mapping!D1552)</f>
        <v>1</v>
      </c>
    </row>
    <row r="1559" spans="1:3">
      <c r="A1559" s="400" t="s">
        <v>8477</v>
      </c>
      <c r="B1559" s="400" t="str">
        <f t="shared" si="34"/>
        <v>/jin:IA_6</v>
      </c>
      <c r="C1559" s="327" t="b">
        <f>IF(Mapping!B1553="Parent",TRUE,B1559=Mapping!D1553)</f>
        <v>1</v>
      </c>
    </row>
    <row r="1560" spans="1:3">
      <c r="A1560" s="400" t="s">
        <v>8478</v>
      </c>
      <c r="B1560" s="400" t="str">
        <f t="shared" si="34"/>
        <v>/jin:IA</v>
      </c>
      <c r="C1560" s="327" t="b">
        <f>IF(Mapping!B1554="Parent",TRUE,B1560=Mapping!D1554)</f>
        <v>1</v>
      </c>
    </row>
    <row r="1561" spans="1:3">
      <c r="A1561" s="400" t="s">
        <v>8479</v>
      </c>
      <c r="B1561" s="400" t="str">
        <f t="shared" si="34"/>
        <v>jin:II</v>
      </c>
      <c r="C1561" s="327" t="b">
        <f>IF(Mapping!B1555="Parent",TRUE,B1561=Mapping!D1555)</f>
        <v>1</v>
      </c>
    </row>
    <row r="1562" spans="1:3">
      <c r="A1562" s="400" t="s">
        <v>7949</v>
      </c>
      <c r="B1562" s="400" t="str">
        <f t="shared" si="34"/>
        <v>dtsf:KwotaA</v>
      </c>
      <c r="C1562" s="327" t="b">
        <f>IF(Mapping!B1556="Parent",TRUE,B1562=Mapping!D1556)</f>
        <v>1</v>
      </c>
    </row>
    <row r="1563" spans="1:3">
      <c r="A1563" s="400" t="s">
        <v>7950</v>
      </c>
      <c r="B1563" s="400" t="str">
        <f t="shared" si="34"/>
        <v>dtsf:KwotaB</v>
      </c>
      <c r="C1563" s="327" t="b">
        <f>IF(Mapping!B1557="Parent",TRUE,B1563=Mapping!D1557)</f>
        <v>1</v>
      </c>
    </row>
    <row r="1564" spans="1:3">
      <c r="A1564" s="400" t="s">
        <v>7951</v>
      </c>
      <c r="B1564" s="400" t="str">
        <f t="shared" si="34"/>
        <v>dtsf:KwotaB1</v>
      </c>
      <c r="C1564" s="327" t="b">
        <f>IF(Mapping!B1558="Parent",TRUE,B1564=Mapping!D1558)</f>
        <v>1</v>
      </c>
    </row>
    <row r="1565" spans="1:3">
      <c r="A1565" s="400" t="s">
        <v>8480</v>
      </c>
      <c r="B1565" s="400" t="str">
        <f t="shared" si="34"/>
        <v>/jin:II</v>
      </c>
      <c r="C1565" s="327" t="b">
        <f>IF(Mapping!B1559="Parent",TRUE,B1565=Mapping!D1559)</f>
        <v>1</v>
      </c>
    </row>
    <row r="1566" spans="1:3">
      <c r="A1566" s="400" t="s">
        <v>8481</v>
      </c>
      <c r="B1566" s="400" t="str">
        <f t="shared" si="34"/>
        <v>jin:III</v>
      </c>
      <c r="C1566" s="327" t="b">
        <f>IF(Mapping!B1560="Parent",TRUE,B1566=Mapping!D1560)</f>
        <v>1</v>
      </c>
    </row>
    <row r="1567" spans="1:3">
      <c r="A1567" s="400" t="s">
        <v>7949</v>
      </c>
      <c r="B1567" s="400" t="str">
        <f t="shared" si="34"/>
        <v>dtsf:KwotaA</v>
      </c>
      <c r="C1567" s="327" t="b">
        <f>IF(Mapping!B1561="Parent",TRUE,B1567=Mapping!D1561)</f>
        <v>1</v>
      </c>
    </row>
    <row r="1568" spans="1:3">
      <c r="A1568" s="400" t="s">
        <v>7950</v>
      </c>
      <c r="B1568" s="400" t="str">
        <f t="shared" si="34"/>
        <v>dtsf:KwotaB</v>
      </c>
      <c r="C1568" s="327" t="b">
        <f>IF(Mapping!B1562="Parent",TRUE,B1568=Mapping!D1562)</f>
        <v>1</v>
      </c>
    </row>
    <row r="1569" spans="1:4">
      <c r="A1569" s="400" t="s">
        <v>7951</v>
      </c>
      <c r="B1569" s="400" t="str">
        <f t="shared" si="34"/>
        <v>dtsf:KwotaB1</v>
      </c>
      <c r="C1569" s="327" t="b">
        <f>IF(Mapping!B1563="Parent",TRUE,B1569=Mapping!D1563)</f>
        <v>1</v>
      </c>
    </row>
    <row r="1570" spans="1:4">
      <c r="A1570" s="400" t="s">
        <v>8482</v>
      </c>
      <c r="B1570" s="400" t="str">
        <f t="shared" si="34"/>
        <v>/jin:III</v>
      </c>
      <c r="C1570" s="327" t="b">
        <f>IF(Mapping!B1564="Parent",TRUE,B1570=Mapping!D1564)</f>
        <v>1</v>
      </c>
    </row>
    <row r="1571" spans="1:4">
      <c r="A1571" s="400" t="s">
        <v>8483</v>
      </c>
      <c r="B1571" s="400" t="str">
        <f t="shared" si="34"/>
        <v>/tns:ZestZmianWKapitale</v>
      </c>
      <c r="C1571" s="327" t="b">
        <f>IF(Mapping!B1565="Parent",TRUE,B1571=Mapping!D1565)</f>
        <v>1</v>
      </c>
    </row>
    <row r="1572" spans="1:4">
      <c r="A1572" s="400" t="s">
        <v>8484</v>
      </c>
      <c r="B1572" s="400" t="str">
        <f t="shared" si="34"/>
        <v>tns:RachPrzeplywow</v>
      </c>
      <c r="C1572" s="327" t="b">
        <f>IF(Mapping!B1566="Parent",TRUE,B1572=Mapping!D1566)</f>
        <v>1</v>
      </c>
      <c r="D1572" s="412" t="s">
        <v>8485</v>
      </c>
    </row>
    <row r="1573" spans="1:4">
      <c r="A1573" s="400" t="s">
        <v>8486</v>
      </c>
      <c r="B1573" s="400" t="str">
        <f t="shared" si="34"/>
        <v>jin:PrzeplywyPosr</v>
      </c>
      <c r="C1573" s="327" t="b">
        <f>IF(Mapping!B1567="Parent",TRUE,B1573=Mapping!D1567)</f>
        <v>1</v>
      </c>
      <c r="D1573" s="412" t="s">
        <v>8487</v>
      </c>
    </row>
    <row r="1574" spans="1:4">
      <c r="A1574" s="400" t="s">
        <v>8267</v>
      </c>
      <c r="B1574" s="400" t="str">
        <f t="shared" si="34"/>
        <v>jin:A</v>
      </c>
      <c r="C1574" s="327" t="b">
        <f>IF(Mapping!B1568="Parent",TRUE,B1574=Mapping!D1568)</f>
        <v>1</v>
      </c>
    </row>
    <row r="1575" spans="1:4">
      <c r="A1575" s="400" t="s">
        <v>8270</v>
      </c>
      <c r="B1575" s="400" t="str">
        <f t="shared" si="34"/>
        <v>jin:A_I</v>
      </c>
      <c r="C1575" s="327" t="b">
        <f>IF(Mapping!B1569="Parent",TRUE,B1575=Mapping!D1569)</f>
        <v>1</v>
      </c>
    </row>
    <row r="1576" spans="1:4">
      <c r="A1576" s="400" t="s">
        <v>7957</v>
      </c>
      <c r="B1576" s="400" t="str">
        <f t="shared" si="34"/>
        <v>dtsf:KwotaA</v>
      </c>
      <c r="C1576" s="327" t="b">
        <f>IF(Mapping!B1570="Parent",TRUE,B1576=Mapping!D1570)</f>
        <v>1</v>
      </c>
    </row>
    <row r="1577" spans="1:4">
      <c r="A1577" s="400" t="s">
        <v>7958</v>
      </c>
      <c r="B1577" s="400" t="str">
        <f t="shared" si="34"/>
        <v>dtsf:KwotaB</v>
      </c>
      <c r="C1577" s="327" t="b">
        <f>IF(Mapping!B1571="Parent",TRUE,B1577=Mapping!D1571)</f>
        <v>1</v>
      </c>
    </row>
    <row r="1578" spans="1:4">
      <c r="A1578" s="400" t="s">
        <v>7959</v>
      </c>
      <c r="B1578" s="400" t="str">
        <f t="shared" si="34"/>
        <v>dtsf:KwotaB1</v>
      </c>
      <c r="C1578" s="327" t="b">
        <f>IF(Mapping!B1572="Parent",TRUE,B1578=Mapping!D1572)</f>
        <v>1</v>
      </c>
    </row>
    <row r="1579" spans="1:4">
      <c r="A1579" s="400" t="s">
        <v>8271</v>
      </c>
      <c r="B1579" s="400" t="str">
        <f t="shared" si="34"/>
        <v>/jin:A_I</v>
      </c>
      <c r="C1579" s="327" t="b">
        <f>IF(Mapping!B1573="Parent",TRUE,B1579=Mapping!D1573)</f>
        <v>1</v>
      </c>
    </row>
    <row r="1580" spans="1:4">
      <c r="A1580" s="400" t="s">
        <v>8272</v>
      </c>
      <c r="B1580" s="400" t="str">
        <f t="shared" si="34"/>
        <v>jin:A_II</v>
      </c>
      <c r="C1580" s="327" t="b">
        <f>IF(Mapping!B1574="Parent",TRUE,B1580=Mapping!D1574)</f>
        <v>1</v>
      </c>
    </row>
    <row r="1581" spans="1:4">
      <c r="A1581" s="400" t="s">
        <v>7957</v>
      </c>
      <c r="B1581" s="400" t="str">
        <f t="shared" si="34"/>
        <v>dtsf:KwotaA</v>
      </c>
      <c r="C1581" s="327" t="b">
        <f>IF(Mapping!B1575="Parent",TRUE,B1581=Mapping!D1575)</f>
        <v>1</v>
      </c>
    </row>
    <row r="1582" spans="1:4">
      <c r="A1582" s="400" t="s">
        <v>7958</v>
      </c>
      <c r="B1582" s="400" t="str">
        <f t="shared" si="34"/>
        <v>dtsf:KwotaB</v>
      </c>
      <c r="C1582" s="327" t="b">
        <f>IF(Mapping!B1576="Parent",TRUE,B1582=Mapping!D1576)</f>
        <v>1</v>
      </c>
    </row>
    <row r="1583" spans="1:4">
      <c r="A1583" s="400" t="s">
        <v>7959</v>
      </c>
      <c r="B1583" s="400" t="str">
        <f t="shared" si="34"/>
        <v>dtsf:KwotaB1</v>
      </c>
      <c r="C1583" s="327" t="b">
        <f>IF(Mapping!B1577="Parent",TRUE,B1583=Mapping!D1577)</f>
        <v>1</v>
      </c>
    </row>
    <row r="1584" spans="1:4">
      <c r="A1584" s="400" t="s">
        <v>8488</v>
      </c>
      <c r="B1584" s="400" t="str">
        <f t="shared" si="34"/>
        <v>jin:A_II_1</v>
      </c>
      <c r="C1584" s="327" t="b">
        <f>IF(Mapping!B1578="Parent",TRUE,B1584=Mapping!D1578)</f>
        <v>1</v>
      </c>
    </row>
    <row r="1585" spans="1:3">
      <c r="A1585" s="400" t="s">
        <v>7961</v>
      </c>
      <c r="B1585" s="400" t="str">
        <f t="shared" si="34"/>
        <v>dtsf:KwotaA</v>
      </c>
      <c r="C1585" s="327" t="b">
        <f>IF(Mapping!B1579="Parent",TRUE,B1585=Mapping!D1579)</f>
        <v>1</v>
      </c>
    </row>
    <row r="1586" spans="1:3">
      <c r="A1586" s="400" t="s">
        <v>7962</v>
      </c>
      <c r="B1586" s="400" t="str">
        <f t="shared" si="34"/>
        <v>dtsf:KwotaB</v>
      </c>
      <c r="C1586" s="327" t="b">
        <f>IF(Mapping!B1580="Parent",TRUE,B1586=Mapping!D1580)</f>
        <v>1</v>
      </c>
    </row>
    <row r="1587" spans="1:3">
      <c r="A1587" s="400" t="s">
        <v>7963</v>
      </c>
      <c r="B1587" s="400" t="str">
        <f t="shared" si="34"/>
        <v>dtsf:KwotaB1</v>
      </c>
      <c r="C1587" s="327" t="b">
        <f>IF(Mapping!B1581="Parent",TRUE,B1587=Mapping!D1581)</f>
        <v>1</v>
      </c>
    </row>
    <row r="1588" spans="1:3">
      <c r="A1588" s="400" t="s">
        <v>8489</v>
      </c>
      <c r="B1588" s="400" t="str">
        <f t="shared" si="34"/>
        <v>/jin:A_II_1</v>
      </c>
      <c r="C1588" s="327" t="b">
        <f>IF(Mapping!B1582="Parent",TRUE,B1588=Mapping!D1582)</f>
        <v>1</v>
      </c>
    </row>
    <row r="1589" spans="1:3">
      <c r="A1589" s="400" t="s">
        <v>8490</v>
      </c>
      <c r="B1589" s="400" t="str">
        <f t="shared" si="34"/>
        <v>jin:A_II_2</v>
      </c>
      <c r="C1589" s="327" t="b">
        <f>IF(Mapping!B1583="Parent",TRUE,B1589=Mapping!D1583)</f>
        <v>1</v>
      </c>
    </row>
    <row r="1590" spans="1:3">
      <c r="A1590" s="400" t="s">
        <v>7961</v>
      </c>
      <c r="B1590" s="400" t="str">
        <f t="shared" si="34"/>
        <v>dtsf:KwotaA</v>
      </c>
      <c r="C1590" s="327" t="b">
        <f>IF(Mapping!B1584="Parent",TRUE,B1590=Mapping!D1584)</f>
        <v>1</v>
      </c>
    </row>
    <row r="1591" spans="1:3">
      <c r="A1591" s="400" t="s">
        <v>7962</v>
      </c>
      <c r="B1591" s="400" t="str">
        <f t="shared" si="34"/>
        <v>dtsf:KwotaB</v>
      </c>
      <c r="C1591" s="327" t="b">
        <f>IF(Mapping!B1585="Parent",TRUE,B1591=Mapping!D1585)</f>
        <v>1</v>
      </c>
    </row>
    <row r="1592" spans="1:3">
      <c r="A1592" s="400" t="s">
        <v>7963</v>
      </c>
      <c r="B1592" s="400" t="str">
        <f t="shared" si="34"/>
        <v>dtsf:KwotaB1</v>
      </c>
      <c r="C1592" s="327" t="b">
        <f>IF(Mapping!B1586="Parent",TRUE,B1592=Mapping!D1586)</f>
        <v>1</v>
      </c>
    </row>
    <row r="1593" spans="1:3">
      <c r="A1593" s="400" t="s">
        <v>8491</v>
      </c>
      <c r="B1593" s="400" t="str">
        <f t="shared" si="34"/>
        <v>/jin:A_II_2</v>
      </c>
      <c r="C1593" s="327" t="b">
        <f>IF(Mapping!B1587="Parent",TRUE,B1593=Mapping!D1587)</f>
        <v>1</v>
      </c>
    </row>
    <row r="1594" spans="1:3">
      <c r="A1594" s="400" t="s">
        <v>8492</v>
      </c>
      <c r="B1594" s="400" t="str">
        <f t="shared" si="34"/>
        <v>jin:A_II_3</v>
      </c>
      <c r="C1594" s="327" t="b">
        <f>IF(Mapping!B1588="Parent",TRUE,B1594=Mapping!D1588)</f>
        <v>1</v>
      </c>
    </row>
    <row r="1595" spans="1:3">
      <c r="A1595" s="400" t="s">
        <v>7961</v>
      </c>
      <c r="B1595" s="400" t="str">
        <f t="shared" si="34"/>
        <v>dtsf:KwotaA</v>
      </c>
      <c r="C1595" s="327" t="b">
        <f>IF(Mapping!B1589="Parent",TRUE,B1595=Mapping!D1589)</f>
        <v>1</v>
      </c>
    </row>
    <row r="1596" spans="1:3">
      <c r="A1596" s="400" t="s">
        <v>7962</v>
      </c>
      <c r="B1596" s="400" t="str">
        <f t="shared" si="34"/>
        <v>dtsf:KwotaB</v>
      </c>
      <c r="C1596" s="327" t="b">
        <f>IF(Mapping!B1590="Parent",TRUE,B1596=Mapping!D1590)</f>
        <v>1</v>
      </c>
    </row>
    <row r="1597" spans="1:3">
      <c r="A1597" s="400" t="s">
        <v>7963</v>
      </c>
      <c r="B1597" s="400" t="str">
        <f t="shared" si="34"/>
        <v>dtsf:KwotaB1</v>
      </c>
      <c r="C1597" s="327" t="b">
        <f>IF(Mapping!B1591="Parent",TRUE,B1597=Mapping!D1591)</f>
        <v>1</v>
      </c>
    </row>
    <row r="1598" spans="1:3">
      <c r="A1598" s="400" t="s">
        <v>8493</v>
      </c>
      <c r="B1598" s="400" t="str">
        <f t="shared" si="34"/>
        <v>/jin:A_II_3</v>
      </c>
      <c r="C1598" s="327" t="b">
        <f>IF(Mapping!B1592="Parent",TRUE,B1598=Mapping!D1592)</f>
        <v>1</v>
      </c>
    </row>
    <row r="1599" spans="1:3">
      <c r="A1599" s="400" t="s">
        <v>8494</v>
      </c>
      <c r="B1599" s="400" t="str">
        <f t="shared" si="34"/>
        <v>jin:A_II_4</v>
      </c>
      <c r="C1599" s="327" t="b">
        <f>IF(Mapping!B1593="Parent",TRUE,B1599=Mapping!D1593)</f>
        <v>1</v>
      </c>
    </row>
    <row r="1600" spans="1:3">
      <c r="A1600" s="400" t="s">
        <v>7961</v>
      </c>
      <c r="B1600" s="400" t="str">
        <f t="shared" si="34"/>
        <v>dtsf:KwotaA</v>
      </c>
      <c r="C1600" s="327" t="b">
        <f>IF(Mapping!B1594="Parent",TRUE,B1600=Mapping!D1594)</f>
        <v>1</v>
      </c>
    </row>
    <row r="1601" spans="1:3">
      <c r="A1601" s="400" t="s">
        <v>7962</v>
      </c>
      <c r="B1601" s="400" t="str">
        <f t="shared" si="34"/>
        <v>dtsf:KwotaB</v>
      </c>
      <c r="C1601" s="327" t="b">
        <f>IF(Mapping!B1595="Parent",TRUE,B1601=Mapping!D1595)</f>
        <v>1</v>
      </c>
    </row>
    <row r="1602" spans="1:3">
      <c r="A1602" s="400" t="s">
        <v>7963</v>
      </c>
      <c r="B1602" s="400" t="str">
        <f t="shared" si="34"/>
        <v>dtsf:KwotaB1</v>
      </c>
      <c r="C1602" s="327" t="b">
        <f>IF(Mapping!B1596="Parent",TRUE,B1602=Mapping!D1596)</f>
        <v>1</v>
      </c>
    </row>
    <row r="1603" spans="1:3">
      <c r="A1603" s="400" t="s">
        <v>8495</v>
      </c>
      <c r="B1603" s="400" t="str">
        <f t="shared" si="34"/>
        <v>/jin:A_II_4</v>
      </c>
      <c r="C1603" s="327" t="b">
        <f>IF(Mapping!B1597="Parent",TRUE,B1603=Mapping!D1597)</f>
        <v>1</v>
      </c>
    </row>
    <row r="1604" spans="1:3">
      <c r="A1604" s="400" t="s">
        <v>8496</v>
      </c>
      <c r="B1604" s="400" t="str">
        <f t="shared" si="34"/>
        <v>jin:A_II_5</v>
      </c>
      <c r="C1604" s="327" t="b">
        <f>IF(Mapping!B1598="Parent",TRUE,B1604=Mapping!D1598)</f>
        <v>1</v>
      </c>
    </row>
    <row r="1605" spans="1:3">
      <c r="A1605" s="400" t="s">
        <v>7961</v>
      </c>
      <c r="B1605" s="400" t="str">
        <f t="shared" si="34"/>
        <v>dtsf:KwotaA</v>
      </c>
      <c r="C1605" s="327" t="b">
        <f>IF(Mapping!B1599="Parent",TRUE,B1605=Mapping!D1599)</f>
        <v>1</v>
      </c>
    </row>
    <row r="1606" spans="1:3">
      <c r="A1606" s="400" t="s">
        <v>7962</v>
      </c>
      <c r="B1606" s="400" t="str">
        <f t="shared" si="34"/>
        <v>dtsf:KwotaB</v>
      </c>
      <c r="C1606" s="327" t="b">
        <f>IF(Mapping!B1600="Parent",TRUE,B1606=Mapping!D1600)</f>
        <v>1</v>
      </c>
    </row>
    <row r="1607" spans="1:3">
      <c r="A1607" s="400" t="s">
        <v>7963</v>
      </c>
      <c r="B1607" s="400" t="str">
        <f t="shared" si="34"/>
        <v>dtsf:KwotaB1</v>
      </c>
      <c r="C1607" s="327" t="b">
        <f>IF(Mapping!B1601="Parent",TRUE,B1607=Mapping!D1601)</f>
        <v>1</v>
      </c>
    </row>
    <row r="1608" spans="1:3">
      <c r="A1608" s="400" t="s">
        <v>8497</v>
      </c>
      <c r="B1608" s="400" t="str">
        <f t="shared" si="34"/>
        <v>/jin:A_II_5</v>
      </c>
      <c r="C1608" s="327" t="b">
        <f>IF(Mapping!B1602="Parent",TRUE,B1608=Mapping!D1602)</f>
        <v>1</v>
      </c>
    </row>
    <row r="1609" spans="1:3">
      <c r="A1609" s="400" t="s">
        <v>8498</v>
      </c>
      <c r="B1609" s="400" t="str">
        <f t="shared" si="34"/>
        <v>jin:A_II_6</v>
      </c>
      <c r="C1609" s="327" t="b">
        <f>IF(Mapping!B1603="Parent",TRUE,B1609=Mapping!D1603)</f>
        <v>1</v>
      </c>
    </row>
    <row r="1610" spans="1:3">
      <c r="A1610" s="400" t="s">
        <v>7961</v>
      </c>
      <c r="B1610" s="400" t="str">
        <f t="shared" ref="B1610:B1673" si="35">MID(A1610,FIND("&lt;",A1610)+1,FIND("&gt;",A1610)-FIND("&lt;",A1610)-1)</f>
        <v>dtsf:KwotaA</v>
      </c>
      <c r="C1610" s="327" t="b">
        <f>IF(Mapping!B1604="Parent",TRUE,B1610=Mapping!D1604)</f>
        <v>1</v>
      </c>
    </row>
    <row r="1611" spans="1:3">
      <c r="A1611" s="400" t="s">
        <v>7962</v>
      </c>
      <c r="B1611" s="400" t="str">
        <f t="shared" si="35"/>
        <v>dtsf:KwotaB</v>
      </c>
      <c r="C1611" s="327" t="b">
        <f>IF(Mapping!B1605="Parent",TRUE,B1611=Mapping!D1605)</f>
        <v>1</v>
      </c>
    </row>
    <row r="1612" spans="1:3">
      <c r="A1612" s="400" t="s">
        <v>7963</v>
      </c>
      <c r="B1612" s="400" t="str">
        <f t="shared" si="35"/>
        <v>dtsf:KwotaB1</v>
      </c>
      <c r="C1612" s="327" t="b">
        <f>IF(Mapping!B1606="Parent",TRUE,B1612=Mapping!D1606)</f>
        <v>1</v>
      </c>
    </row>
    <row r="1613" spans="1:3">
      <c r="A1613" s="400" t="s">
        <v>8499</v>
      </c>
      <c r="B1613" s="400" t="str">
        <f t="shared" si="35"/>
        <v>/jin:A_II_6</v>
      </c>
      <c r="C1613" s="327" t="b">
        <f>IF(Mapping!B1607="Parent",TRUE,B1613=Mapping!D1607)</f>
        <v>1</v>
      </c>
    </row>
    <row r="1614" spans="1:3">
      <c r="A1614" s="400" t="s">
        <v>8500</v>
      </c>
      <c r="B1614" s="400" t="str">
        <f t="shared" si="35"/>
        <v>jin:A_II_7</v>
      </c>
      <c r="C1614" s="327" t="b">
        <f>IF(Mapping!B1608="Parent",TRUE,B1614=Mapping!D1608)</f>
        <v>1</v>
      </c>
    </row>
    <row r="1615" spans="1:3">
      <c r="A1615" s="400" t="s">
        <v>7961</v>
      </c>
      <c r="B1615" s="400" t="str">
        <f t="shared" si="35"/>
        <v>dtsf:KwotaA</v>
      </c>
      <c r="C1615" s="327" t="b">
        <f>IF(Mapping!B1609="Parent",TRUE,B1615=Mapping!D1609)</f>
        <v>1</v>
      </c>
    </row>
    <row r="1616" spans="1:3">
      <c r="A1616" s="400" t="s">
        <v>7962</v>
      </c>
      <c r="B1616" s="400" t="str">
        <f t="shared" si="35"/>
        <v>dtsf:KwotaB</v>
      </c>
      <c r="C1616" s="327" t="b">
        <f>IF(Mapping!B1610="Parent",TRUE,B1616=Mapping!D1610)</f>
        <v>1</v>
      </c>
    </row>
    <row r="1617" spans="1:3">
      <c r="A1617" s="400" t="s">
        <v>7963</v>
      </c>
      <c r="B1617" s="400" t="str">
        <f t="shared" si="35"/>
        <v>dtsf:KwotaB1</v>
      </c>
      <c r="C1617" s="327" t="b">
        <f>IF(Mapping!B1611="Parent",TRUE,B1617=Mapping!D1611)</f>
        <v>1</v>
      </c>
    </row>
    <row r="1618" spans="1:3">
      <c r="A1618" s="400" t="s">
        <v>8501</v>
      </c>
      <c r="B1618" s="400" t="str">
        <f t="shared" si="35"/>
        <v>/jin:A_II_7</v>
      </c>
      <c r="C1618" s="327" t="b">
        <f>IF(Mapping!B1612="Parent",TRUE,B1618=Mapping!D1612)</f>
        <v>1</v>
      </c>
    </row>
    <row r="1619" spans="1:3">
      <c r="A1619" s="400" t="s">
        <v>8502</v>
      </c>
      <c r="B1619" s="400" t="str">
        <f t="shared" si="35"/>
        <v>jin:A_II_8</v>
      </c>
      <c r="C1619" s="327" t="b">
        <f>IF(Mapping!B1613="Parent",TRUE,B1619=Mapping!D1613)</f>
        <v>1</v>
      </c>
    </row>
    <row r="1620" spans="1:3">
      <c r="A1620" s="400" t="s">
        <v>7961</v>
      </c>
      <c r="B1620" s="400" t="str">
        <f t="shared" si="35"/>
        <v>dtsf:KwotaA</v>
      </c>
      <c r="C1620" s="327" t="b">
        <f>IF(Mapping!B1614="Parent",TRUE,B1620=Mapping!D1614)</f>
        <v>1</v>
      </c>
    </row>
    <row r="1621" spans="1:3">
      <c r="A1621" s="400" t="s">
        <v>7962</v>
      </c>
      <c r="B1621" s="400" t="str">
        <f t="shared" si="35"/>
        <v>dtsf:KwotaB</v>
      </c>
      <c r="C1621" s="327" t="b">
        <f>IF(Mapping!B1615="Parent",TRUE,B1621=Mapping!D1615)</f>
        <v>1</v>
      </c>
    </row>
    <row r="1622" spans="1:3">
      <c r="A1622" s="400" t="s">
        <v>7963</v>
      </c>
      <c r="B1622" s="400" t="str">
        <f t="shared" si="35"/>
        <v>dtsf:KwotaB1</v>
      </c>
      <c r="C1622" s="327" t="b">
        <f>IF(Mapping!B1616="Parent",TRUE,B1622=Mapping!D1616)</f>
        <v>1</v>
      </c>
    </row>
    <row r="1623" spans="1:3">
      <c r="A1623" s="400" t="s">
        <v>8503</v>
      </c>
      <c r="B1623" s="400" t="str">
        <f t="shared" si="35"/>
        <v>/jin:A_II_8</v>
      </c>
      <c r="C1623" s="327" t="b">
        <f>IF(Mapping!B1617="Parent",TRUE,B1623=Mapping!D1617)</f>
        <v>1</v>
      </c>
    </row>
    <row r="1624" spans="1:3">
      <c r="A1624" s="400" t="s">
        <v>8504</v>
      </c>
      <c r="B1624" s="400" t="str">
        <f t="shared" si="35"/>
        <v>jin:A_II_9</v>
      </c>
      <c r="C1624" s="327" t="b">
        <f>IF(Mapping!B1618="Parent",TRUE,B1624=Mapping!D1618)</f>
        <v>1</v>
      </c>
    </row>
    <row r="1625" spans="1:3">
      <c r="A1625" s="400" t="s">
        <v>7961</v>
      </c>
      <c r="B1625" s="400" t="str">
        <f t="shared" si="35"/>
        <v>dtsf:KwotaA</v>
      </c>
      <c r="C1625" s="327" t="b">
        <f>IF(Mapping!B1619="Parent",TRUE,B1625=Mapping!D1619)</f>
        <v>1</v>
      </c>
    </row>
    <row r="1626" spans="1:3">
      <c r="A1626" s="400" t="s">
        <v>7962</v>
      </c>
      <c r="B1626" s="400" t="str">
        <f t="shared" si="35"/>
        <v>dtsf:KwotaB</v>
      </c>
      <c r="C1626" s="327" t="b">
        <f>IF(Mapping!B1620="Parent",TRUE,B1626=Mapping!D1620)</f>
        <v>1</v>
      </c>
    </row>
    <row r="1627" spans="1:3">
      <c r="A1627" s="400" t="s">
        <v>7963</v>
      </c>
      <c r="B1627" s="400" t="str">
        <f t="shared" si="35"/>
        <v>dtsf:KwotaB1</v>
      </c>
      <c r="C1627" s="327" t="b">
        <f>IF(Mapping!B1621="Parent",TRUE,B1627=Mapping!D1621)</f>
        <v>1</v>
      </c>
    </row>
    <row r="1628" spans="1:3">
      <c r="A1628" s="400" t="s">
        <v>8505</v>
      </c>
      <c r="B1628" s="400" t="str">
        <f t="shared" si="35"/>
        <v>/jin:A_II_9</v>
      </c>
      <c r="C1628" s="327" t="b">
        <f>IF(Mapping!B1622="Parent",TRUE,B1628=Mapping!D1622)</f>
        <v>1</v>
      </c>
    </row>
    <row r="1629" spans="1:3">
      <c r="A1629" s="400" t="s">
        <v>8506</v>
      </c>
      <c r="B1629" s="400" t="str">
        <f t="shared" si="35"/>
        <v>jin:A_II_10</v>
      </c>
      <c r="C1629" s="327" t="b">
        <f>IF(Mapping!B1623="Parent",TRUE,B1629=Mapping!D1623)</f>
        <v>1</v>
      </c>
    </row>
    <row r="1630" spans="1:3">
      <c r="A1630" s="400" t="s">
        <v>7961</v>
      </c>
      <c r="B1630" s="400" t="str">
        <f t="shared" si="35"/>
        <v>dtsf:KwotaA</v>
      </c>
      <c r="C1630" s="327" t="b">
        <f>IF(Mapping!B1624="Parent",TRUE,B1630=Mapping!D1624)</f>
        <v>1</v>
      </c>
    </row>
    <row r="1631" spans="1:3">
      <c r="A1631" s="400" t="s">
        <v>7962</v>
      </c>
      <c r="B1631" s="400" t="str">
        <f t="shared" si="35"/>
        <v>dtsf:KwotaB</v>
      </c>
      <c r="C1631" s="327" t="b">
        <f>IF(Mapping!B1625="Parent",TRUE,B1631=Mapping!D1625)</f>
        <v>1</v>
      </c>
    </row>
    <row r="1632" spans="1:3">
      <c r="A1632" s="400" t="s">
        <v>7963</v>
      </c>
      <c r="B1632" s="400" t="str">
        <f t="shared" si="35"/>
        <v>dtsf:KwotaB1</v>
      </c>
      <c r="C1632" s="327" t="b">
        <f>IF(Mapping!B1626="Parent",TRUE,B1632=Mapping!D1626)</f>
        <v>1</v>
      </c>
    </row>
    <row r="1633" spans="1:3">
      <c r="A1633" s="400" t="s">
        <v>8507</v>
      </c>
      <c r="B1633" s="400" t="str">
        <f t="shared" si="35"/>
        <v>/jin:A_II_10</v>
      </c>
      <c r="C1633" s="327" t="b">
        <f>IF(Mapping!B1627="Parent",TRUE,B1633=Mapping!D1627)</f>
        <v>1</v>
      </c>
    </row>
    <row r="1634" spans="1:3">
      <c r="A1634" s="400" t="s">
        <v>8273</v>
      </c>
      <c r="B1634" s="400" t="str">
        <f t="shared" si="35"/>
        <v>/jin:A_II</v>
      </c>
      <c r="C1634" s="327" t="b">
        <f>IF(Mapping!B1628="Parent",TRUE,B1634=Mapping!D1628)</f>
        <v>1</v>
      </c>
    </row>
    <row r="1635" spans="1:3">
      <c r="A1635" s="400" t="s">
        <v>8274</v>
      </c>
      <c r="B1635" s="400" t="str">
        <f t="shared" si="35"/>
        <v>jin:A_III</v>
      </c>
      <c r="C1635" s="327" t="b">
        <f>IF(Mapping!B1629="Parent",TRUE,B1635=Mapping!D1629)</f>
        <v>1</v>
      </c>
    </row>
    <row r="1636" spans="1:3">
      <c r="A1636" s="400" t="s">
        <v>7957</v>
      </c>
      <c r="B1636" s="400" t="str">
        <f t="shared" si="35"/>
        <v>dtsf:KwotaA</v>
      </c>
      <c r="C1636" s="327" t="b">
        <f>IF(Mapping!B1630="Parent",TRUE,B1636=Mapping!D1630)</f>
        <v>1</v>
      </c>
    </row>
    <row r="1637" spans="1:3">
      <c r="A1637" s="400" t="s">
        <v>7958</v>
      </c>
      <c r="B1637" s="400" t="str">
        <f t="shared" si="35"/>
        <v>dtsf:KwotaB</v>
      </c>
      <c r="C1637" s="327" t="b">
        <f>IF(Mapping!B1631="Parent",TRUE,B1637=Mapping!D1631)</f>
        <v>1</v>
      </c>
    </row>
    <row r="1638" spans="1:3">
      <c r="A1638" s="400" t="s">
        <v>7959</v>
      </c>
      <c r="B1638" s="400" t="str">
        <f t="shared" si="35"/>
        <v>dtsf:KwotaB1</v>
      </c>
      <c r="C1638" s="327" t="b">
        <f>IF(Mapping!B1632="Parent",TRUE,B1638=Mapping!D1632)</f>
        <v>1</v>
      </c>
    </row>
    <row r="1639" spans="1:3">
      <c r="A1639" s="400" t="s">
        <v>8275</v>
      </c>
      <c r="B1639" s="400" t="str">
        <f t="shared" si="35"/>
        <v>/jin:A_III</v>
      </c>
      <c r="C1639" s="327" t="b">
        <f>IF(Mapping!B1633="Parent",TRUE,B1639=Mapping!D1633)</f>
        <v>1</v>
      </c>
    </row>
    <row r="1640" spans="1:3">
      <c r="A1640" s="400" t="s">
        <v>8278</v>
      </c>
      <c r="B1640" s="400" t="str">
        <f t="shared" si="35"/>
        <v>/jin:A</v>
      </c>
      <c r="C1640" s="327" t="b">
        <f>IF(Mapping!B1634="Parent",TRUE,B1640=Mapping!D1634)</f>
        <v>1</v>
      </c>
    </row>
    <row r="1641" spans="1:3">
      <c r="A1641" s="400" t="s">
        <v>8279</v>
      </c>
      <c r="B1641" s="400" t="str">
        <f t="shared" si="35"/>
        <v>jin:B</v>
      </c>
      <c r="C1641" s="327" t="b">
        <f>IF(Mapping!B1635="Parent",TRUE,B1641=Mapping!D1635)</f>
        <v>1</v>
      </c>
    </row>
    <row r="1642" spans="1:3">
      <c r="A1642" s="400" t="s">
        <v>8280</v>
      </c>
      <c r="B1642" s="400" t="str">
        <f t="shared" si="35"/>
        <v>jin:B_I</v>
      </c>
      <c r="C1642" s="327" t="b">
        <f>IF(Mapping!B1636="Parent",TRUE,B1642=Mapping!D1636)</f>
        <v>1</v>
      </c>
    </row>
    <row r="1643" spans="1:3">
      <c r="A1643" s="400" t="s">
        <v>7957</v>
      </c>
      <c r="B1643" s="400" t="str">
        <f t="shared" si="35"/>
        <v>dtsf:KwotaA</v>
      </c>
      <c r="C1643" s="327" t="b">
        <f>IF(Mapping!B1637="Parent",TRUE,B1643=Mapping!D1637)</f>
        <v>1</v>
      </c>
    </row>
    <row r="1644" spans="1:3">
      <c r="A1644" s="400" t="s">
        <v>7958</v>
      </c>
      <c r="B1644" s="400" t="str">
        <f t="shared" si="35"/>
        <v>dtsf:KwotaB</v>
      </c>
      <c r="C1644" s="327" t="b">
        <f>IF(Mapping!B1638="Parent",TRUE,B1644=Mapping!D1638)</f>
        <v>1</v>
      </c>
    </row>
    <row r="1645" spans="1:3">
      <c r="A1645" s="400" t="s">
        <v>7959</v>
      </c>
      <c r="B1645" s="400" t="str">
        <f t="shared" si="35"/>
        <v>dtsf:KwotaB1</v>
      </c>
      <c r="C1645" s="327" t="b">
        <f>IF(Mapping!B1639="Parent",TRUE,B1645=Mapping!D1639)</f>
        <v>1</v>
      </c>
    </row>
    <row r="1646" spans="1:3">
      <c r="A1646" s="400" t="s">
        <v>8508</v>
      </c>
      <c r="B1646" s="400" t="str">
        <f t="shared" si="35"/>
        <v>jin:B_I_1</v>
      </c>
      <c r="C1646" s="327" t="b">
        <f>IF(Mapping!B1640="Parent",TRUE,B1646=Mapping!D1640)</f>
        <v>1</v>
      </c>
    </row>
    <row r="1647" spans="1:3">
      <c r="A1647" s="400" t="s">
        <v>7961</v>
      </c>
      <c r="B1647" s="400" t="str">
        <f t="shared" si="35"/>
        <v>dtsf:KwotaA</v>
      </c>
      <c r="C1647" s="327" t="b">
        <f>IF(Mapping!B1641="Parent",TRUE,B1647=Mapping!D1641)</f>
        <v>1</v>
      </c>
    </row>
    <row r="1648" spans="1:3">
      <c r="A1648" s="400" t="s">
        <v>7962</v>
      </c>
      <c r="B1648" s="400" t="str">
        <f t="shared" si="35"/>
        <v>dtsf:KwotaB</v>
      </c>
      <c r="C1648" s="327" t="b">
        <f>IF(Mapping!B1642="Parent",TRUE,B1648=Mapping!D1642)</f>
        <v>1</v>
      </c>
    </row>
    <row r="1649" spans="1:3">
      <c r="A1649" s="400" t="s">
        <v>7963</v>
      </c>
      <c r="B1649" s="400" t="str">
        <f t="shared" si="35"/>
        <v>dtsf:KwotaB1</v>
      </c>
      <c r="C1649" s="327" t="b">
        <f>IF(Mapping!B1643="Parent",TRUE,B1649=Mapping!D1643)</f>
        <v>1</v>
      </c>
    </row>
    <row r="1650" spans="1:3">
      <c r="A1650" s="400" t="s">
        <v>8509</v>
      </c>
      <c r="B1650" s="400" t="str">
        <f t="shared" si="35"/>
        <v>/jin:B_I_1</v>
      </c>
      <c r="C1650" s="327" t="b">
        <f>IF(Mapping!B1644="Parent",TRUE,B1650=Mapping!D1644)</f>
        <v>1</v>
      </c>
    </row>
    <row r="1651" spans="1:3">
      <c r="A1651" s="400" t="s">
        <v>8510</v>
      </c>
      <c r="B1651" s="400" t="str">
        <f t="shared" si="35"/>
        <v>jin:B_I_2</v>
      </c>
      <c r="C1651" s="327" t="b">
        <f>IF(Mapping!B1645="Parent",TRUE,B1651=Mapping!D1645)</f>
        <v>1</v>
      </c>
    </row>
    <row r="1652" spans="1:3">
      <c r="A1652" s="400" t="s">
        <v>7961</v>
      </c>
      <c r="B1652" s="400" t="str">
        <f t="shared" si="35"/>
        <v>dtsf:KwotaA</v>
      </c>
      <c r="C1652" s="327" t="b">
        <f>IF(Mapping!B1646="Parent",TRUE,B1652=Mapping!D1646)</f>
        <v>1</v>
      </c>
    </row>
    <row r="1653" spans="1:3">
      <c r="A1653" s="400" t="s">
        <v>7962</v>
      </c>
      <c r="B1653" s="400" t="str">
        <f t="shared" si="35"/>
        <v>dtsf:KwotaB</v>
      </c>
      <c r="C1653" s="327" t="b">
        <f>IF(Mapping!B1647="Parent",TRUE,B1653=Mapping!D1647)</f>
        <v>1</v>
      </c>
    </row>
    <row r="1654" spans="1:3">
      <c r="A1654" s="400" t="s">
        <v>7963</v>
      </c>
      <c r="B1654" s="400" t="str">
        <f t="shared" si="35"/>
        <v>dtsf:KwotaB1</v>
      </c>
      <c r="C1654" s="327" t="b">
        <f>IF(Mapping!B1648="Parent",TRUE,B1654=Mapping!D1648)</f>
        <v>1</v>
      </c>
    </row>
    <row r="1655" spans="1:3">
      <c r="A1655" s="400" t="s">
        <v>8511</v>
      </c>
      <c r="B1655" s="400" t="str">
        <f t="shared" si="35"/>
        <v>/jin:B_I_2</v>
      </c>
      <c r="C1655" s="327" t="b">
        <f>IF(Mapping!B1649="Parent",TRUE,B1655=Mapping!D1649)</f>
        <v>1</v>
      </c>
    </row>
    <row r="1656" spans="1:3">
      <c r="A1656" s="400" t="s">
        <v>8512</v>
      </c>
      <c r="B1656" s="400" t="str">
        <f t="shared" si="35"/>
        <v>jin:B_I_3</v>
      </c>
      <c r="C1656" s="327" t="b">
        <f>IF(Mapping!B1650="Parent",TRUE,B1656=Mapping!D1650)</f>
        <v>1</v>
      </c>
    </row>
    <row r="1657" spans="1:3">
      <c r="A1657" s="400" t="s">
        <v>7961</v>
      </c>
      <c r="B1657" s="400" t="str">
        <f t="shared" si="35"/>
        <v>dtsf:KwotaA</v>
      </c>
      <c r="C1657" s="327" t="b">
        <f>IF(Mapping!B1651="Parent",TRUE,B1657=Mapping!D1651)</f>
        <v>1</v>
      </c>
    </row>
    <row r="1658" spans="1:3">
      <c r="A1658" s="400" t="s">
        <v>7962</v>
      </c>
      <c r="B1658" s="400" t="str">
        <f t="shared" si="35"/>
        <v>dtsf:KwotaB</v>
      </c>
      <c r="C1658" s="327" t="b">
        <f>IF(Mapping!B1652="Parent",TRUE,B1658=Mapping!D1652)</f>
        <v>1</v>
      </c>
    </row>
    <row r="1659" spans="1:3">
      <c r="A1659" s="400" t="s">
        <v>7963</v>
      </c>
      <c r="B1659" s="400" t="str">
        <f t="shared" si="35"/>
        <v>dtsf:KwotaB1</v>
      </c>
      <c r="C1659" s="327" t="b">
        <f>IF(Mapping!B1653="Parent",TRUE,B1659=Mapping!D1653)</f>
        <v>1</v>
      </c>
    </row>
    <row r="1660" spans="1:3">
      <c r="A1660" s="400" t="s">
        <v>8513</v>
      </c>
      <c r="B1660" s="400" t="str">
        <f t="shared" si="35"/>
        <v>jin:B_I_3_A</v>
      </c>
      <c r="C1660" s="327" t="b">
        <f>IF(Mapping!B1654="Parent",TRUE,B1660=Mapping!D1654)</f>
        <v>1</v>
      </c>
    </row>
    <row r="1661" spans="1:3">
      <c r="A1661" s="400" t="s">
        <v>7975</v>
      </c>
      <c r="B1661" s="400" t="str">
        <f t="shared" si="35"/>
        <v>dtsf:KwotaA</v>
      </c>
      <c r="C1661" s="327" t="b">
        <f>IF(Mapping!B1655="Parent",TRUE,B1661=Mapping!D1655)</f>
        <v>1</v>
      </c>
    </row>
    <row r="1662" spans="1:3">
      <c r="A1662" s="400" t="s">
        <v>7976</v>
      </c>
      <c r="B1662" s="400" t="str">
        <f t="shared" si="35"/>
        <v>dtsf:KwotaB</v>
      </c>
      <c r="C1662" s="327" t="b">
        <f>IF(Mapping!B1656="Parent",TRUE,B1662=Mapping!D1656)</f>
        <v>1</v>
      </c>
    </row>
    <row r="1663" spans="1:3">
      <c r="A1663" s="400" t="s">
        <v>7977</v>
      </c>
      <c r="B1663" s="400" t="str">
        <f t="shared" si="35"/>
        <v>dtsf:KwotaB1</v>
      </c>
      <c r="C1663" s="327" t="b">
        <f>IF(Mapping!B1657="Parent",TRUE,B1663=Mapping!D1657)</f>
        <v>1</v>
      </c>
    </row>
    <row r="1664" spans="1:3">
      <c r="A1664" s="400" t="s">
        <v>8514</v>
      </c>
      <c r="B1664" s="400" t="str">
        <f t="shared" si="35"/>
        <v>/jin:B_I_3_A</v>
      </c>
      <c r="C1664" s="327" t="b">
        <f>IF(Mapping!B1658="Parent",TRUE,B1664=Mapping!D1658)</f>
        <v>1</v>
      </c>
    </row>
    <row r="1665" spans="1:3">
      <c r="A1665" s="400" t="s">
        <v>8515</v>
      </c>
      <c r="B1665" s="400" t="str">
        <f t="shared" si="35"/>
        <v>jin:B_I_3_B</v>
      </c>
      <c r="C1665" s="327" t="b">
        <f>IF(Mapping!B1659="Parent",TRUE,B1665=Mapping!D1659)</f>
        <v>1</v>
      </c>
    </row>
    <row r="1666" spans="1:3">
      <c r="A1666" s="400" t="s">
        <v>7975</v>
      </c>
      <c r="B1666" s="400" t="str">
        <f t="shared" si="35"/>
        <v>dtsf:KwotaA</v>
      </c>
      <c r="C1666" s="327" t="b">
        <f>IF(Mapping!B1660="Parent",TRUE,B1666=Mapping!D1660)</f>
        <v>1</v>
      </c>
    </row>
    <row r="1667" spans="1:3">
      <c r="A1667" s="400" t="s">
        <v>7976</v>
      </c>
      <c r="B1667" s="400" t="str">
        <f t="shared" si="35"/>
        <v>dtsf:KwotaB</v>
      </c>
      <c r="C1667" s="327" t="b">
        <f>IF(Mapping!B1661="Parent",TRUE,B1667=Mapping!D1661)</f>
        <v>1</v>
      </c>
    </row>
    <row r="1668" spans="1:3">
      <c r="A1668" s="400" t="s">
        <v>7977</v>
      </c>
      <c r="B1668" s="400" t="str">
        <f t="shared" si="35"/>
        <v>dtsf:KwotaB1</v>
      </c>
      <c r="C1668" s="327" t="b">
        <f>IF(Mapping!B1662="Parent",TRUE,B1668=Mapping!D1662)</f>
        <v>1</v>
      </c>
    </row>
    <row r="1669" spans="1:3">
      <c r="A1669" s="400" t="s">
        <v>8516</v>
      </c>
      <c r="B1669" s="400" t="str">
        <f t="shared" si="35"/>
        <v>jin:B_I_3_B_1</v>
      </c>
      <c r="C1669" s="327" t="b">
        <f>IF(Mapping!B1663="Parent",TRUE,B1669=Mapping!D1663)</f>
        <v>1</v>
      </c>
    </row>
    <row r="1670" spans="1:3">
      <c r="A1670" s="400" t="s">
        <v>8009</v>
      </c>
      <c r="B1670" s="400" t="str">
        <f t="shared" si="35"/>
        <v>dtsf:KwotaA</v>
      </c>
      <c r="C1670" s="327" t="b">
        <f>IF(Mapping!B1664="Parent",TRUE,B1670=Mapping!D1664)</f>
        <v>1</v>
      </c>
    </row>
    <row r="1671" spans="1:3">
      <c r="A1671" s="400" t="s">
        <v>8010</v>
      </c>
      <c r="B1671" s="400" t="str">
        <f t="shared" si="35"/>
        <v>dtsf:KwotaB</v>
      </c>
      <c r="C1671" s="327" t="b">
        <f>IF(Mapping!B1665="Parent",TRUE,B1671=Mapping!D1665)</f>
        <v>1</v>
      </c>
    </row>
    <row r="1672" spans="1:3">
      <c r="A1672" s="400" t="s">
        <v>8011</v>
      </c>
      <c r="B1672" s="400" t="str">
        <f t="shared" si="35"/>
        <v>dtsf:KwotaB1</v>
      </c>
      <c r="C1672" s="327" t="b">
        <f>IF(Mapping!B1666="Parent",TRUE,B1672=Mapping!D1666)</f>
        <v>1</v>
      </c>
    </row>
    <row r="1673" spans="1:3">
      <c r="A1673" s="400" t="s">
        <v>8517</v>
      </c>
      <c r="B1673" s="400" t="str">
        <f t="shared" si="35"/>
        <v>/jin:B_I_3_B_1</v>
      </c>
      <c r="C1673" s="327" t="b">
        <f>IF(Mapping!B1667="Parent",TRUE,B1673=Mapping!D1667)</f>
        <v>1</v>
      </c>
    </row>
    <row r="1674" spans="1:3">
      <c r="A1674" s="400" t="s">
        <v>8518</v>
      </c>
      <c r="B1674" s="400" t="str">
        <f t="shared" ref="B1674:B1737" si="36">MID(A1674,FIND("&lt;",A1674)+1,FIND("&gt;",A1674)-FIND("&lt;",A1674)-1)</f>
        <v>jin:B_I_3_B_2</v>
      </c>
      <c r="C1674" s="327" t="b">
        <f>IF(Mapping!B1668="Parent",TRUE,B1674=Mapping!D1668)</f>
        <v>1</v>
      </c>
    </row>
    <row r="1675" spans="1:3">
      <c r="A1675" s="400" t="s">
        <v>8009</v>
      </c>
      <c r="B1675" s="400" t="str">
        <f t="shared" si="36"/>
        <v>dtsf:KwotaA</v>
      </c>
      <c r="C1675" s="327" t="b">
        <f>IF(Mapping!B1669="Parent",TRUE,B1675=Mapping!D1669)</f>
        <v>1</v>
      </c>
    </row>
    <row r="1676" spans="1:3">
      <c r="A1676" s="400" t="s">
        <v>8010</v>
      </c>
      <c r="B1676" s="400" t="str">
        <f t="shared" si="36"/>
        <v>dtsf:KwotaB</v>
      </c>
      <c r="C1676" s="327" t="b">
        <f>IF(Mapping!B1670="Parent",TRUE,B1676=Mapping!D1670)</f>
        <v>1</v>
      </c>
    </row>
    <row r="1677" spans="1:3">
      <c r="A1677" s="400" t="s">
        <v>8011</v>
      </c>
      <c r="B1677" s="400" t="str">
        <f t="shared" si="36"/>
        <v>dtsf:KwotaB1</v>
      </c>
      <c r="C1677" s="327" t="b">
        <f>IF(Mapping!B1671="Parent",TRUE,B1677=Mapping!D1671)</f>
        <v>1</v>
      </c>
    </row>
    <row r="1678" spans="1:3">
      <c r="A1678" s="400" t="s">
        <v>8519</v>
      </c>
      <c r="B1678" s="400" t="str">
        <f t="shared" si="36"/>
        <v>/jin:B_I_3_B_2</v>
      </c>
      <c r="C1678" s="327" t="b">
        <f>IF(Mapping!B1672="Parent",TRUE,B1678=Mapping!D1672)</f>
        <v>1</v>
      </c>
    </row>
    <row r="1679" spans="1:3">
      <c r="A1679" s="400" t="s">
        <v>8520</v>
      </c>
      <c r="B1679" s="400" t="str">
        <f t="shared" si="36"/>
        <v>jin:B_I_3_B_3</v>
      </c>
      <c r="C1679" s="327" t="b">
        <f>IF(Mapping!B1673="Parent",TRUE,B1679=Mapping!D1673)</f>
        <v>1</v>
      </c>
    </row>
    <row r="1680" spans="1:3">
      <c r="A1680" s="400" t="s">
        <v>8009</v>
      </c>
      <c r="B1680" s="400" t="str">
        <f t="shared" si="36"/>
        <v>dtsf:KwotaA</v>
      </c>
      <c r="C1680" s="327" t="b">
        <f>IF(Mapping!B1674="Parent",TRUE,B1680=Mapping!D1674)</f>
        <v>1</v>
      </c>
    </row>
    <row r="1681" spans="1:3">
      <c r="A1681" s="400" t="s">
        <v>8010</v>
      </c>
      <c r="B1681" s="400" t="str">
        <f t="shared" si="36"/>
        <v>dtsf:KwotaB</v>
      </c>
      <c r="C1681" s="327" t="b">
        <f>IF(Mapping!B1675="Parent",TRUE,B1681=Mapping!D1675)</f>
        <v>1</v>
      </c>
    </row>
    <row r="1682" spans="1:3">
      <c r="A1682" s="400" t="s">
        <v>8011</v>
      </c>
      <c r="B1682" s="400" t="str">
        <f t="shared" si="36"/>
        <v>dtsf:KwotaB1</v>
      </c>
      <c r="C1682" s="327" t="b">
        <f>IF(Mapping!B1676="Parent",TRUE,B1682=Mapping!D1676)</f>
        <v>1</v>
      </c>
    </row>
    <row r="1683" spans="1:3">
      <c r="A1683" s="400" t="s">
        <v>8521</v>
      </c>
      <c r="B1683" s="400" t="str">
        <f t="shared" si="36"/>
        <v>/jin:B_I_3_B_3</v>
      </c>
      <c r="C1683" s="327" t="b">
        <f>IF(Mapping!B1677="Parent",TRUE,B1683=Mapping!D1677)</f>
        <v>1</v>
      </c>
    </row>
    <row r="1684" spans="1:3">
      <c r="A1684" s="400" t="s">
        <v>8522</v>
      </c>
      <c r="B1684" s="400" t="str">
        <f t="shared" si="36"/>
        <v>jin:B_I_3_B_4</v>
      </c>
      <c r="C1684" s="327" t="b">
        <f>IF(Mapping!B1678="Parent",TRUE,B1684=Mapping!D1678)</f>
        <v>1</v>
      </c>
    </row>
    <row r="1685" spans="1:3">
      <c r="A1685" s="400" t="s">
        <v>8009</v>
      </c>
      <c r="B1685" s="400" t="str">
        <f t="shared" si="36"/>
        <v>dtsf:KwotaA</v>
      </c>
      <c r="C1685" s="327" t="b">
        <f>IF(Mapping!B1679="Parent",TRUE,B1685=Mapping!D1679)</f>
        <v>1</v>
      </c>
    </row>
    <row r="1686" spans="1:3">
      <c r="A1686" s="400" t="s">
        <v>8010</v>
      </c>
      <c r="B1686" s="400" t="str">
        <f t="shared" si="36"/>
        <v>dtsf:KwotaB</v>
      </c>
      <c r="C1686" s="327" t="b">
        <f>IF(Mapping!B1680="Parent",TRUE,B1686=Mapping!D1680)</f>
        <v>1</v>
      </c>
    </row>
    <row r="1687" spans="1:3">
      <c r="A1687" s="400" t="s">
        <v>8011</v>
      </c>
      <c r="B1687" s="400" t="str">
        <f t="shared" si="36"/>
        <v>dtsf:KwotaB1</v>
      </c>
      <c r="C1687" s="327" t="b">
        <f>IF(Mapping!B1681="Parent",TRUE,B1687=Mapping!D1681)</f>
        <v>1</v>
      </c>
    </row>
    <row r="1688" spans="1:3">
      <c r="A1688" s="400" t="s">
        <v>8523</v>
      </c>
      <c r="B1688" s="400" t="str">
        <f t="shared" si="36"/>
        <v>/jin:B_I_3_B_4</v>
      </c>
      <c r="C1688" s="327" t="b">
        <f>IF(Mapping!B1682="Parent",TRUE,B1688=Mapping!D1682)</f>
        <v>1</v>
      </c>
    </row>
    <row r="1689" spans="1:3">
      <c r="A1689" s="400" t="s">
        <v>8524</v>
      </c>
      <c r="B1689" s="400" t="str">
        <f t="shared" si="36"/>
        <v>jin:B_I_3_B_5</v>
      </c>
      <c r="C1689" s="327" t="b">
        <f>IF(Mapping!B1683="Parent",TRUE,B1689=Mapping!D1683)</f>
        <v>1</v>
      </c>
    </row>
    <row r="1690" spans="1:3">
      <c r="A1690" s="400" t="s">
        <v>8009</v>
      </c>
      <c r="B1690" s="400" t="str">
        <f t="shared" si="36"/>
        <v>dtsf:KwotaA</v>
      </c>
      <c r="C1690" s="327" t="b">
        <f>IF(Mapping!B1684="Parent",TRUE,B1690=Mapping!D1684)</f>
        <v>1</v>
      </c>
    </row>
    <row r="1691" spans="1:3">
      <c r="A1691" s="400" t="s">
        <v>8010</v>
      </c>
      <c r="B1691" s="400" t="str">
        <f t="shared" si="36"/>
        <v>dtsf:KwotaB</v>
      </c>
      <c r="C1691" s="327" t="b">
        <f>IF(Mapping!B1685="Parent",TRUE,B1691=Mapping!D1685)</f>
        <v>1</v>
      </c>
    </row>
    <row r="1692" spans="1:3">
      <c r="A1692" s="400" t="s">
        <v>8011</v>
      </c>
      <c r="B1692" s="400" t="str">
        <f t="shared" si="36"/>
        <v>dtsf:KwotaB1</v>
      </c>
      <c r="C1692" s="327" t="b">
        <f>IF(Mapping!B1686="Parent",TRUE,B1692=Mapping!D1686)</f>
        <v>1</v>
      </c>
    </row>
    <row r="1693" spans="1:3">
      <c r="A1693" s="400" t="s">
        <v>8525</v>
      </c>
      <c r="B1693" s="400" t="str">
        <f t="shared" si="36"/>
        <v>/jin:B_I_3_B_5</v>
      </c>
      <c r="C1693" s="327" t="b">
        <f>IF(Mapping!B1687="Parent",TRUE,B1693=Mapping!D1687)</f>
        <v>1</v>
      </c>
    </row>
    <row r="1694" spans="1:3">
      <c r="A1694" s="400" t="s">
        <v>8526</v>
      </c>
      <c r="B1694" s="400" t="str">
        <f t="shared" si="36"/>
        <v>/jin:B_I_3_B</v>
      </c>
      <c r="C1694" s="327" t="b">
        <f>IF(Mapping!B1688="Parent",TRUE,B1694=Mapping!D1688)</f>
        <v>1</v>
      </c>
    </row>
    <row r="1695" spans="1:3">
      <c r="A1695" s="400" t="s">
        <v>8527</v>
      </c>
      <c r="B1695" s="400" t="str">
        <f t="shared" si="36"/>
        <v>/jin:B_I_3</v>
      </c>
      <c r="C1695" s="327" t="b">
        <f>IF(Mapping!B1689="Parent",TRUE,B1695=Mapping!D1689)</f>
        <v>1</v>
      </c>
    </row>
    <row r="1696" spans="1:3">
      <c r="A1696" s="400" t="s">
        <v>8528</v>
      </c>
      <c r="B1696" s="400" t="str">
        <f t="shared" si="36"/>
        <v>jin:B_I_4</v>
      </c>
      <c r="C1696" s="327" t="b">
        <f>IF(Mapping!B1690="Parent",TRUE,B1696=Mapping!D1690)</f>
        <v>1</v>
      </c>
    </row>
    <row r="1697" spans="1:3">
      <c r="A1697" s="400" t="s">
        <v>7961</v>
      </c>
      <c r="B1697" s="400" t="str">
        <f t="shared" si="36"/>
        <v>dtsf:KwotaA</v>
      </c>
      <c r="C1697" s="327" t="b">
        <f>IF(Mapping!B1691="Parent",TRUE,B1697=Mapping!D1691)</f>
        <v>1</v>
      </c>
    </row>
    <row r="1698" spans="1:3">
      <c r="A1698" s="400" t="s">
        <v>7962</v>
      </c>
      <c r="B1698" s="400" t="str">
        <f t="shared" si="36"/>
        <v>dtsf:KwotaB</v>
      </c>
      <c r="C1698" s="327" t="b">
        <f>IF(Mapping!B1692="Parent",TRUE,B1698=Mapping!D1692)</f>
        <v>1</v>
      </c>
    </row>
    <row r="1699" spans="1:3">
      <c r="A1699" s="400" t="s">
        <v>7963</v>
      </c>
      <c r="B1699" s="400" t="str">
        <f t="shared" si="36"/>
        <v>dtsf:KwotaB1</v>
      </c>
      <c r="C1699" s="327" t="b">
        <f>IF(Mapping!B1693="Parent",TRUE,B1699=Mapping!D1693)</f>
        <v>1</v>
      </c>
    </row>
    <row r="1700" spans="1:3">
      <c r="A1700" s="400" t="s">
        <v>8529</v>
      </c>
      <c r="B1700" s="400" t="str">
        <f t="shared" si="36"/>
        <v>/jin:B_I_4</v>
      </c>
      <c r="C1700" s="327" t="b">
        <f>IF(Mapping!B1694="Parent",TRUE,B1700=Mapping!D1694)</f>
        <v>1</v>
      </c>
    </row>
    <row r="1701" spans="1:3">
      <c r="A1701" s="400" t="s">
        <v>8281</v>
      </c>
      <c r="B1701" s="400" t="str">
        <f t="shared" si="36"/>
        <v>/jin:B_I</v>
      </c>
      <c r="C1701" s="327" t="b">
        <f>IF(Mapping!B1695="Parent",TRUE,B1701=Mapping!D1695)</f>
        <v>1</v>
      </c>
    </row>
    <row r="1702" spans="1:3">
      <c r="A1702" s="400" t="s">
        <v>8282</v>
      </c>
      <c r="B1702" s="400" t="str">
        <f t="shared" si="36"/>
        <v>jin:B_II</v>
      </c>
      <c r="C1702" s="327" t="b">
        <f>IF(Mapping!B1696="Parent",TRUE,B1702=Mapping!D1696)</f>
        <v>1</v>
      </c>
    </row>
    <row r="1703" spans="1:3">
      <c r="A1703" s="400" t="s">
        <v>7957</v>
      </c>
      <c r="B1703" s="400" t="str">
        <f t="shared" si="36"/>
        <v>dtsf:KwotaA</v>
      </c>
      <c r="C1703" s="327" t="b">
        <f>IF(Mapping!B1697="Parent",TRUE,B1703=Mapping!D1697)</f>
        <v>1</v>
      </c>
    </row>
    <row r="1704" spans="1:3">
      <c r="A1704" s="400" t="s">
        <v>7958</v>
      </c>
      <c r="B1704" s="400" t="str">
        <f t="shared" si="36"/>
        <v>dtsf:KwotaB</v>
      </c>
      <c r="C1704" s="327" t="b">
        <f>IF(Mapping!B1698="Parent",TRUE,B1704=Mapping!D1698)</f>
        <v>1</v>
      </c>
    </row>
    <row r="1705" spans="1:3">
      <c r="A1705" s="400" t="s">
        <v>7959</v>
      </c>
      <c r="B1705" s="400" t="str">
        <f t="shared" si="36"/>
        <v>dtsf:KwotaB1</v>
      </c>
      <c r="C1705" s="327" t="b">
        <f>IF(Mapping!B1699="Parent",TRUE,B1705=Mapping!D1699)</f>
        <v>1</v>
      </c>
    </row>
    <row r="1706" spans="1:3">
      <c r="A1706" s="400" t="s">
        <v>8530</v>
      </c>
      <c r="B1706" s="400" t="str">
        <f t="shared" si="36"/>
        <v>jin:B_II_1</v>
      </c>
      <c r="C1706" s="327" t="b">
        <f>IF(Mapping!B1700="Parent",TRUE,B1706=Mapping!D1700)</f>
        <v>1</v>
      </c>
    </row>
    <row r="1707" spans="1:3">
      <c r="A1707" s="400" t="s">
        <v>7961</v>
      </c>
      <c r="B1707" s="400" t="str">
        <f t="shared" si="36"/>
        <v>dtsf:KwotaA</v>
      </c>
      <c r="C1707" s="327" t="b">
        <f>IF(Mapping!B1701="Parent",TRUE,B1707=Mapping!D1701)</f>
        <v>1</v>
      </c>
    </row>
    <row r="1708" spans="1:3">
      <c r="A1708" s="400" t="s">
        <v>7962</v>
      </c>
      <c r="B1708" s="400" t="str">
        <f t="shared" si="36"/>
        <v>dtsf:KwotaB</v>
      </c>
      <c r="C1708" s="327" t="b">
        <f>IF(Mapping!B1702="Parent",TRUE,B1708=Mapping!D1702)</f>
        <v>1</v>
      </c>
    </row>
    <row r="1709" spans="1:3">
      <c r="A1709" s="400" t="s">
        <v>7963</v>
      </c>
      <c r="B1709" s="400" t="str">
        <f t="shared" si="36"/>
        <v>dtsf:KwotaB1</v>
      </c>
      <c r="C1709" s="327" t="b">
        <f>IF(Mapping!B1703="Parent",TRUE,B1709=Mapping!D1703)</f>
        <v>1</v>
      </c>
    </row>
    <row r="1710" spans="1:3">
      <c r="A1710" s="400" t="s">
        <v>8531</v>
      </c>
      <c r="B1710" s="400" t="str">
        <f t="shared" si="36"/>
        <v>/jin:B_II_1</v>
      </c>
      <c r="C1710" s="327" t="b">
        <f>IF(Mapping!B1704="Parent",TRUE,B1710=Mapping!D1704)</f>
        <v>1</v>
      </c>
    </row>
    <row r="1711" spans="1:3">
      <c r="A1711" s="400" t="s">
        <v>8532</v>
      </c>
      <c r="B1711" s="400" t="str">
        <f t="shared" si="36"/>
        <v>jin:B_II_2</v>
      </c>
      <c r="C1711" s="327" t="b">
        <f>IF(Mapping!B1705="Parent",TRUE,B1711=Mapping!D1705)</f>
        <v>1</v>
      </c>
    </row>
    <row r="1712" spans="1:3">
      <c r="A1712" s="400" t="s">
        <v>7961</v>
      </c>
      <c r="B1712" s="400" t="str">
        <f t="shared" si="36"/>
        <v>dtsf:KwotaA</v>
      </c>
      <c r="C1712" s="327" t="b">
        <f>IF(Mapping!B1706="Parent",TRUE,B1712=Mapping!D1706)</f>
        <v>1</v>
      </c>
    </row>
    <row r="1713" spans="1:3">
      <c r="A1713" s="400" t="s">
        <v>7962</v>
      </c>
      <c r="B1713" s="400" t="str">
        <f t="shared" si="36"/>
        <v>dtsf:KwotaB</v>
      </c>
      <c r="C1713" s="327" t="b">
        <f>IF(Mapping!B1707="Parent",TRUE,B1713=Mapping!D1707)</f>
        <v>1</v>
      </c>
    </row>
    <row r="1714" spans="1:3">
      <c r="A1714" s="400" t="s">
        <v>7963</v>
      </c>
      <c r="B1714" s="400" t="str">
        <f t="shared" si="36"/>
        <v>dtsf:KwotaB1</v>
      </c>
      <c r="C1714" s="327" t="b">
        <f>IF(Mapping!B1708="Parent",TRUE,B1714=Mapping!D1708)</f>
        <v>1</v>
      </c>
    </row>
    <row r="1715" spans="1:3">
      <c r="A1715" s="400" t="s">
        <v>8533</v>
      </c>
      <c r="B1715" s="400" t="str">
        <f t="shared" si="36"/>
        <v>/jin:B_II_2</v>
      </c>
      <c r="C1715" s="327" t="b">
        <f>IF(Mapping!B1709="Parent",TRUE,B1715=Mapping!D1709)</f>
        <v>1</v>
      </c>
    </row>
    <row r="1716" spans="1:3">
      <c r="A1716" s="400" t="s">
        <v>8534</v>
      </c>
      <c r="B1716" s="400" t="str">
        <f t="shared" si="36"/>
        <v>jin:B_II_3</v>
      </c>
      <c r="C1716" s="327" t="b">
        <f>IF(Mapping!B1710="Parent",TRUE,B1716=Mapping!D1710)</f>
        <v>1</v>
      </c>
    </row>
    <row r="1717" spans="1:3">
      <c r="A1717" s="400" t="s">
        <v>7961</v>
      </c>
      <c r="B1717" s="400" t="str">
        <f t="shared" si="36"/>
        <v>dtsf:KwotaA</v>
      </c>
      <c r="C1717" s="327" t="b">
        <f>IF(Mapping!B1711="Parent",TRUE,B1717=Mapping!D1711)</f>
        <v>1</v>
      </c>
    </row>
    <row r="1718" spans="1:3">
      <c r="A1718" s="400" t="s">
        <v>7962</v>
      </c>
      <c r="B1718" s="400" t="str">
        <f t="shared" si="36"/>
        <v>dtsf:KwotaB</v>
      </c>
      <c r="C1718" s="327" t="b">
        <f>IF(Mapping!B1712="Parent",TRUE,B1718=Mapping!D1712)</f>
        <v>1</v>
      </c>
    </row>
    <row r="1719" spans="1:3">
      <c r="A1719" s="400" t="s">
        <v>7963</v>
      </c>
      <c r="B1719" s="400" t="str">
        <f t="shared" si="36"/>
        <v>dtsf:KwotaB1</v>
      </c>
      <c r="C1719" s="327" t="b">
        <f>IF(Mapping!B1713="Parent",TRUE,B1719=Mapping!D1713)</f>
        <v>1</v>
      </c>
    </row>
    <row r="1720" spans="1:3">
      <c r="A1720" s="400" t="s">
        <v>8535</v>
      </c>
      <c r="B1720" s="400" t="str">
        <f t="shared" si="36"/>
        <v>jin:B_II_3_A</v>
      </c>
      <c r="C1720" s="327" t="b">
        <f>IF(Mapping!B1714="Parent",TRUE,B1720=Mapping!D1714)</f>
        <v>1</v>
      </c>
    </row>
    <row r="1721" spans="1:3">
      <c r="A1721" s="400" t="s">
        <v>7975</v>
      </c>
      <c r="B1721" s="400" t="str">
        <f t="shared" si="36"/>
        <v>dtsf:KwotaA</v>
      </c>
      <c r="C1721" s="327" t="b">
        <f>IF(Mapping!B1715="Parent",TRUE,B1721=Mapping!D1715)</f>
        <v>1</v>
      </c>
    </row>
    <row r="1722" spans="1:3">
      <c r="A1722" s="400" t="s">
        <v>7976</v>
      </c>
      <c r="B1722" s="400" t="str">
        <f t="shared" si="36"/>
        <v>dtsf:KwotaB</v>
      </c>
      <c r="C1722" s="327" t="b">
        <f>IF(Mapping!B1716="Parent",TRUE,B1722=Mapping!D1716)</f>
        <v>1</v>
      </c>
    </row>
    <row r="1723" spans="1:3">
      <c r="A1723" s="400" t="s">
        <v>7977</v>
      </c>
      <c r="B1723" s="400" t="str">
        <f t="shared" si="36"/>
        <v>dtsf:KwotaB1</v>
      </c>
      <c r="C1723" s="327" t="b">
        <f>IF(Mapping!B1717="Parent",TRUE,B1723=Mapping!D1717)</f>
        <v>1</v>
      </c>
    </row>
    <row r="1724" spans="1:3">
      <c r="A1724" s="400" t="s">
        <v>8536</v>
      </c>
      <c r="B1724" s="400" t="str">
        <f t="shared" si="36"/>
        <v>/jin:B_II_3_A</v>
      </c>
      <c r="C1724" s="327" t="b">
        <f>IF(Mapping!B1718="Parent",TRUE,B1724=Mapping!D1718)</f>
        <v>1</v>
      </c>
    </row>
    <row r="1725" spans="1:3">
      <c r="A1725" s="400" t="s">
        <v>8537</v>
      </c>
      <c r="B1725" s="400" t="str">
        <f t="shared" si="36"/>
        <v>jin:B_II_3_B</v>
      </c>
      <c r="C1725" s="327" t="b">
        <f>IF(Mapping!B1719="Parent",TRUE,B1725=Mapping!D1719)</f>
        <v>1</v>
      </c>
    </row>
    <row r="1726" spans="1:3">
      <c r="A1726" s="400" t="s">
        <v>7975</v>
      </c>
      <c r="B1726" s="400" t="str">
        <f t="shared" si="36"/>
        <v>dtsf:KwotaA</v>
      </c>
      <c r="C1726" s="327" t="b">
        <f>IF(Mapping!B1720="Parent",TRUE,B1726=Mapping!D1720)</f>
        <v>1</v>
      </c>
    </row>
    <row r="1727" spans="1:3">
      <c r="A1727" s="400" t="s">
        <v>7976</v>
      </c>
      <c r="B1727" s="400" t="str">
        <f t="shared" si="36"/>
        <v>dtsf:KwotaB</v>
      </c>
      <c r="C1727" s="327" t="b">
        <f>IF(Mapping!B1721="Parent",TRUE,B1727=Mapping!D1721)</f>
        <v>1</v>
      </c>
    </row>
    <row r="1728" spans="1:3">
      <c r="A1728" s="400" t="s">
        <v>7977</v>
      </c>
      <c r="B1728" s="400" t="str">
        <f t="shared" si="36"/>
        <v>dtsf:KwotaB1</v>
      </c>
      <c r="C1728" s="327" t="b">
        <f>IF(Mapping!B1722="Parent",TRUE,B1728=Mapping!D1722)</f>
        <v>1</v>
      </c>
    </row>
    <row r="1729" spans="1:3">
      <c r="A1729" s="400" t="s">
        <v>8538</v>
      </c>
      <c r="B1729" s="400" t="str">
        <f t="shared" si="36"/>
        <v>jin:B_II_3_B_1</v>
      </c>
      <c r="C1729" s="327" t="b">
        <f>IF(Mapping!B1723="Parent",TRUE,B1729=Mapping!D1723)</f>
        <v>1</v>
      </c>
    </row>
    <row r="1730" spans="1:3">
      <c r="A1730" s="400" t="s">
        <v>8009</v>
      </c>
      <c r="B1730" s="400" t="str">
        <f t="shared" si="36"/>
        <v>dtsf:KwotaA</v>
      </c>
      <c r="C1730" s="327" t="b">
        <f>IF(Mapping!B1724="Parent",TRUE,B1730=Mapping!D1724)</f>
        <v>1</v>
      </c>
    </row>
    <row r="1731" spans="1:3">
      <c r="A1731" s="400" t="s">
        <v>8010</v>
      </c>
      <c r="B1731" s="400" t="str">
        <f t="shared" si="36"/>
        <v>dtsf:KwotaB</v>
      </c>
      <c r="C1731" s="327" t="b">
        <f>IF(Mapping!B1725="Parent",TRUE,B1731=Mapping!D1725)</f>
        <v>1</v>
      </c>
    </row>
    <row r="1732" spans="1:3">
      <c r="A1732" s="400" t="s">
        <v>8011</v>
      </c>
      <c r="B1732" s="400" t="str">
        <f t="shared" si="36"/>
        <v>dtsf:KwotaB1</v>
      </c>
      <c r="C1732" s="327" t="b">
        <f>IF(Mapping!B1726="Parent",TRUE,B1732=Mapping!D1726)</f>
        <v>1</v>
      </c>
    </row>
    <row r="1733" spans="1:3">
      <c r="A1733" s="400" t="s">
        <v>8539</v>
      </c>
      <c r="B1733" s="400" t="str">
        <f t="shared" si="36"/>
        <v>/jin:B_II_3_B_1</v>
      </c>
      <c r="C1733" s="327" t="b">
        <f>IF(Mapping!B1727="Parent",TRUE,B1733=Mapping!D1727)</f>
        <v>1</v>
      </c>
    </row>
    <row r="1734" spans="1:3">
      <c r="A1734" s="400" t="s">
        <v>8540</v>
      </c>
      <c r="B1734" s="400" t="str">
        <f t="shared" si="36"/>
        <v>jin:B_II_3_B_2</v>
      </c>
      <c r="C1734" s="327" t="b">
        <f>IF(Mapping!B1728="Parent",TRUE,B1734=Mapping!D1728)</f>
        <v>1</v>
      </c>
    </row>
    <row r="1735" spans="1:3">
      <c r="A1735" s="400" t="s">
        <v>8009</v>
      </c>
      <c r="B1735" s="400" t="str">
        <f t="shared" si="36"/>
        <v>dtsf:KwotaA</v>
      </c>
      <c r="C1735" s="327" t="b">
        <f>IF(Mapping!B1729="Parent",TRUE,B1735=Mapping!D1729)</f>
        <v>1</v>
      </c>
    </row>
    <row r="1736" spans="1:3">
      <c r="A1736" s="400" t="s">
        <v>8010</v>
      </c>
      <c r="B1736" s="400" t="str">
        <f t="shared" si="36"/>
        <v>dtsf:KwotaB</v>
      </c>
      <c r="C1736" s="327" t="b">
        <f>IF(Mapping!B1730="Parent",TRUE,B1736=Mapping!D1730)</f>
        <v>1</v>
      </c>
    </row>
    <row r="1737" spans="1:3">
      <c r="A1737" s="400" t="s">
        <v>8011</v>
      </c>
      <c r="B1737" s="400" t="str">
        <f t="shared" si="36"/>
        <v>dtsf:KwotaB1</v>
      </c>
      <c r="C1737" s="327" t="b">
        <f>IF(Mapping!B1731="Parent",TRUE,B1737=Mapping!D1731)</f>
        <v>1</v>
      </c>
    </row>
    <row r="1738" spans="1:3">
      <c r="A1738" s="400" t="s">
        <v>8541</v>
      </c>
      <c r="B1738" s="400" t="str">
        <f t="shared" ref="B1738:B1801" si="37">MID(A1738,FIND("&lt;",A1738)+1,FIND("&gt;",A1738)-FIND("&lt;",A1738)-1)</f>
        <v>/jin:B_II_3_B_2</v>
      </c>
      <c r="C1738" s="327" t="b">
        <f>IF(Mapping!B1732="Parent",TRUE,B1738=Mapping!D1732)</f>
        <v>1</v>
      </c>
    </row>
    <row r="1739" spans="1:3">
      <c r="A1739" s="400" t="s">
        <v>8542</v>
      </c>
      <c r="B1739" s="400" t="str">
        <f t="shared" si="37"/>
        <v>/jin:B_II_3_B</v>
      </c>
      <c r="C1739" s="327" t="b">
        <f>IF(Mapping!B1733="Parent",TRUE,B1739=Mapping!D1733)</f>
        <v>1</v>
      </c>
    </row>
    <row r="1740" spans="1:3">
      <c r="A1740" s="400" t="s">
        <v>8543</v>
      </c>
      <c r="B1740" s="400" t="str">
        <f t="shared" si="37"/>
        <v>/jin:B_II_3</v>
      </c>
      <c r="C1740" s="327" t="b">
        <f>IF(Mapping!B1734="Parent",TRUE,B1740=Mapping!D1734)</f>
        <v>1</v>
      </c>
    </row>
    <row r="1741" spans="1:3">
      <c r="A1741" s="400" t="s">
        <v>8544</v>
      </c>
      <c r="B1741" s="400" t="str">
        <f t="shared" si="37"/>
        <v>jin:B_II_4</v>
      </c>
      <c r="C1741" s="327" t="b">
        <f>IF(Mapping!B1735="Parent",TRUE,B1741=Mapping!D1735)</f>
        <v>1</v>
      </c>
    </row>
    <row r="1742" spans="1:3">
      <c r="A1742" s="400" t="s">
        <v>7961</v>
      </c>
      <c r="B1742" s="400" t="str">
        <f t="shared" si="37"/>
        <v>dtsf:KwotaA</v>
      </c>
      <c r="C1742" s="327" t="b">
        <f>IF(Mapping!B1736="Parent",TRUE,B1742=Mapping!D1736)</f>
        <v>1</v>
      </c>
    </row>
    <row r="1743" spans="1:3">
      <c r="A1743" s="400" t="s">
        <v>7962</v>
      </c>
      <c r="B1743" s="400" t="str">
        <f t="shared" si="37"/>
        <v>dtsf:KwotaB</v>
      </c>
      <c r="C1743" s="327" t="b">
        <f>IF(Mapping!B1737="Parent",TRUE,B1743=Mapping!D1737)</f>
        <v>1</v>
      </c>
    </row>
    <row r="1744" spans="1:3">
      <c r="A1744" s="400" t="s">
        <v>7963</v>
      </c>
      <c r="B1744" s="400" t="str">
        <f t="shared" si="37"/>
        <v>dtsf:KwotaB1</v>
      </c>
      <c r="C1744" s="327" t="b">
        <f>IF(Mapping!B1738="Parent",TRUE,B1744=Mapping!D1738)</f>
        <v>1</v>
      </c>
    </row>
    <row r="1745" spans="1:3">
      <c r="A1745" s="400" t="s">
        <v>8545</v>
      </c>
      <c r="B1745" s="400" t="str">
        <f t="shared" si="37"/>
        <v>/jin:B_II_4</v>
      </c>
      <c r="C1745" s="327" t="b">
        <f>IF(Mapping!B1739="Parent",TRUE,B1745=Mapping!D1739)</f>
        <v>1</v>
      </c>
    </row>
    <row r="1746" spans="1:3">
      <c r="A1746" s="400" t="s">
        <v>8283</v>
      </c>
      <c r="B1746" s="400" t="str">
        <f t="shared" si="37"/>
        <v>/jin:B_II</v>
      </c>
      <c r="C1746" s="327" t="b">
        <f>IF(Mapping!B1740="Parent",TRUE,B1746=Mapping!D1740)</f>
        <v>1</v>
      </c>
    </row>
    <row r="1747" spans="1:3">
      <c r="A1747" s="400" t="s">
        <v>8284</v>
      </c>
      <c r="B1747" s="400" t="str">
        <f t="shared" si="37"/>
        <v>jin:B_III</v>
      </c>
      <c r="C1747" s="327" t="b">
        <f>IF(Mapping!B1741="Parent",TRUE,B1747=Mapping!D1741)</f>
        <v>1</v>
      </c>
    </row>
    <row r="1748" spans="1:3">
      <c r="A1748" s="400" t="s">
        <v>7957</v>
      </c>
      <c r="B1748" s="400" t="str">
        <f t="shared" si="37"/>
        <v>dtsf:KwotaA</v>
      </c>
      <c r="C1748" s="327" t="b">
        <f>IF(Mapping!B1742="Parent",TRUE,B1748=Mapping!D1742)</f>
        <v>1</v>
      </c>
    </row>
    <row r="1749" spans="1:3">
      <c r="A1749" s="400" t="s">
        <v>7958</v>
      </c>
      <c r="B1749" s="400" t="str">
        <f t="shared" si="37"/>
        <v>dtsf:KwotaB</v>
      </c>
      <c r="C1749" s="327" t="b">
        <f>IF(Mapping!B1743="Parent",TRUE,B1749=Mapping!D1743)</f>
        <v>1</v>
      </c>
    </row>
    <row r="1750" spans="1:3">
      <c r="A1750" s="400" t="s">
        <v>7959</v>
      </c>
      <c r="B1750" s="400" t="str">
        <f t="shared" si="37"/>
        <v>dtsf:KwotaB1</v>
      </c>
      <c r="C1750" s="327" t="b">
        <f>IF(Mapping!B1744="Parent",TRUE,B1750=Mapping!D1744)</f>
        <v>1</v>
      </c>
    </row>
    <row r="1751" spans="1:3">
      <c r="A1751" s="400" t="s">
        <v>8285</v>
      </c>
      <c r="B1751" s="400" t="str">
        <f t="shared" si="37"/>
        <v>/jin:B_III</v>
      </c>
      <c r="C1751" s="327" t="b">
        <f>IF(Mapping!B1745="Parent",TRUE,B1751=Mapping!D1745)</f>
        <v>1</v>
      </c>
    </row>
    <row r="1752" spans="1:3">
      <c r="A1752" s="400" t="s">
        <v>8300</v>
      </c>
      <c r="B1752" s="400" t="str">
        <f t="shared" si="37"/>
        <v>/jin:B</v>
      </c>
      <c r="C1752" s="327" t="b">
        <f>IF(Mapping!B1746="Parent",TRUE,B1752=Mapping!D1746)</f>
        <v>1</v>
      </c>
    </row>
    <row r="1753" spans="1:3">
      <c r="A1753" s="400" t="s">
        <v>8301</v>
      </c>
      <c r="B1753" s="400" t="str">
        <f t="shared" si="37"/>
        <v>jin:C</v>
      </c>
      <c r="C1753" s="327" t="b">
        <f>IF(Mapping!B1747="Parent",TRUE,B1753=Mapping!D1747)</f>
        <v>1</v>
      </c>
    </row>
    <row r="1754" spans="1:3">
      <c r="A1754" s="400" t="s">
        <v>8546</v>
      </c>
      <c r="B1754" s="400" t="str">
        <f t="shared" si="37"/>
        <v>jin:C_I</v>
      </c>
      <c r="C1754" s="327" t="b">
        <f>IF(Mapping!B1748="Parent",TRUE,B1754=Mapping!D1748)</f>
        <v>1</v>
      </c>
    </row>
    <row r="1755" spans="1:3">
      <c r="A1755" s="400" t="s">
        <v>7957</v>
      </c>
      <c r="B1755" s="400" t="str">
        <f t="shared" si="37"/>
        <v>dtsf:KwotaA</v>
      </c>
      <c r="C1755" s="327" t="b">
        <f>IF(Mapping!B1749="Parent",TRUE,B1755=Mapping!D1749)</f>
        <v>1</v>
      </c>
    </row>
    <row r="1756" spans="1:3">
      <c r="A1756" s="400" t="s">
        <v>7958</v>
      </c>
      <c r="B1756" s="400" t="str">
        <f t="shared" si="37"/>
        <v>dtsf:KwotaB</v>
      </c>
      <c r="C1756" s="327" t="b">
        <f>IF(Mapping!B1750="Parent",TRUE,B1756=Mapping!D1750)</f>
        <v>1</v>
      </c>
    </row>
    <row r="1757" spans="1:3">
      <c r="A1757" s="400" t="s">
        <v>7959</v>
      </c>
      <c r="B1757" s="400" t="str">
        <f t="shared" si="37"/>
        <v>dtsf:KwotaB1</v>
      </c>
      <c r="C1757" s="327" t="b">
        <f>IF(Mapping!B1751="Parent",TRUE,B1757=Mapping!D1751)</f>
        <v>1</v>
      </c>
    </row>
    <row r="1758" spans="1:3">
      <c r="A1758" s="400" t="s">
        <v>8547</v>
      </c>
      <c r="B1758" s="400" t="str">
        <f t="shared" si="37"/>
        <v>jin:C_I_1</v>
      </c>
      <c r="C1758" s="327" t="b">
        <f>IF(Mapping!B1752="Parent",TRUE,B1758=Mapping!D1752)</f>
        <v>1</v>
      </c>
    </row>
    <row r="1759" spans="1:3">
      <c r="A1759" s="400" t="s">
        <v>7961</v>
      </c>
      <c r="B1759" s="400" t="str">
        <f t="shared" si="37"/>
        <v>dtsf:KwotaA</v>
      </c>
      <c r="C1759" s="327" t="b">
        <f>IF(Mapping!B1753="Parent",TRUE,B1759=Mapping!D1753)</f>
        <v>1</v>
      </c>
    </row>
    <row r="1760" spans="1:3">
      <c r="A1760" s="400" t="s">
        <v>7962</v>
      </c>
      <c r="B1760" s="400" t="str">
        <f t="shared" si="37"/>
        <v>dtsf:KwotaB</v>
      </c>
      <c r="C1760" s="327" t="b">
        <f>IF(Mapping!B1754="Parent",TRUE,B1760=Mapping!D1754)</f>
        <v>1</v>
      </c>
    </row>
    <row r="1761" spans="1:3">
      <c r="A1761" s="400" t="s">
        <v>7963</v>
      </c>
      <c r="B1761" s="400" t="str">
        <f t="shared" si="37"/>
        <v>dtsf:KwotaB1</v>
      </c>
      <c r="C1761" s="327" t="b">
        <f>IF(Mapping!B1755="Parent",TRUE,B1761=Mapping!D1755)</f>
        <v>1</v>
      </c>
    </row>
    <row r="1762" spans="1:3">
      <c r="A1762" s="400" t="s">
        <v>8548</v>
      </c>
      <c r="B1762" s="400" t="str">
        <f t="shared" si="37"/>
        <v>/jin:C_I_1</v>
      </c>
      <c r="C1762" s="327" t="b">
        <f>IF(Mapping!B1756="Parent",TRUE,B1762=Mapping!D1756)</f>
        <v>1</v>
      </c>
    </row>
    <row r="1763" spans="1:3">
      <c r="A1763" s="400" t="s">
        <v>8549</v>
      </c>
      <c r="B1763" s="400" t="str">
        <f t="shared" si="37"/>
        <v>jin:C_I_2</v>
      </c>
      <c r="C1763" s="327" t="b">
        <f>IF(Mapping!B1757="Parent",TRUE,B1763=Mapping!D1757)</f>
        <v>1</v>
      </c>
    </row>
    <row r="1764" spans="1:3">
      <c r="A1764" s="400" t="s">
        <v>7961</v>
      </c>
      <c r="B1764" s="400" t="str">
        <f t="shared" si="37"/>
        <v>dtsf:KwotaA</v>
      </c>
      <c r="C1764" s="327" t="b">
        <f>IF(Mapping!B1758="Parent",TRUE,B1764=Mapping!D1758)</f>
        <v>1</v>
      </c>
    </row>
    <row r="1765" spans="1:3">
      <c r="A1765" s="400" t="s">
        <v>7962</v>
      </c>
      <c r="B1765" s="400" t="str">
        <f t="shared" si="37"/>
        <v>dtsf:KwotaB</v>
      </c>
      <c r="C1765" s="327" t="b">
        <f>IF(Mapping!B1759="Parent",TRUE,B1765=Mapping!D1759)</f>
        <v>1</v>
      </c>
    </row>
    <row r="1766" spans="1:3">
      <c r="A1766" s="400" t="s">
        <v>7963</v>
      </c>
      <c r="B1766" s="400" t="str">
        <f t="shared" si="37"/>
        <v>dtsf:KwotaB1</v>
      </c>
      <c r="C1766" s="327" t="b">
        <f>IF(Mapping!B1760="Parent",TRUE,B1766=Mapping!D1760)</f>
        <v>1</v>
      </c>
    </row>
    <row r="1767" spans="1:3">
      <c r="A1767" s="400" t="s">
        <v>8550</v>
      </c>
      <c r="B1767" s="400" t="str">
        <f t="shared" si="37"/>
        <v>/jin:C_I_2</v>
      </c>
      <c r="C1767" s="327" t="b">
        <f>IF(Mapping!B1761="Parent",TRUE,B1767=Mapping!D1761)</f>
        <v>1</v>
      </c>
    </row>
    <row r="1768" spans="1:3">
      <c r="A1768" s="400" t="s">
        <v>8551</v>
      </c>
      <c r="B1768" s="400" t="str">
        <f t="shared" si="37"/>
        <v>jin:C_I_3</v>
      </c>
      <c r="C1768" s="327" t="b">
        <f>IF(Mapping!B1762="Parent",TRUE,B1768=Mapping!D1762)</f>
        <v>1</v>
      </c>
    </row>
    <row r="1769" spans="1:3">
      <c r="A1769" s="400" t="s">
        <v>7961</v>
      </c>
      <c r="B1769" s="400" t="str">
        <f t="shared" si="37"/>
        <v>dtsf:KwotaA</v>
      </c>
      <c r="C1769" s="327" t="b">
        <f>IF(Mapping!B1763="Parent",TRUE,B1769=Mapping!D1763)</f>
        <v>1</v>
      </c>
    </row>
    <row r="1770" spans="1:3">
      <c r="A1770" s="400" t="s">
        <v>7962</v>
      </c>
      <c r="B1770" s="400" t="str">
        <f t="shared" si="37"/>
        <v>dtsf:KwotaB</v>
      </c>
      <c r="C1770" s="327" t="b">
        <f>IF(Mapping!B1764="Parent",TRUE,B1770=Mapping!D1764)</f>
        <v>1</v>
      </c>
    </row>
    <row r="1771" spans="1:3">
      <c r="A1771" s="400" t="s">
        <v>7963</v>
      </c>
      <c r="B1771" s="400" t="str">
        <f t="shared" si="37"/>
        <v>dtsf:KwotaB1</v>
      </c>
      <c r="C1771" s="327" t="b">
        <f>IF(Mapping!B1765="Parent",TRUE,B1771=Mapping!D1765)</f>
        <v>1</v>
      </c>
    </row>
    <row r="1772" spans="1:3">
      <c r="A1772" s="400" t="s">
        <v>8552</v>
      </c>
      <c r="B1772" s="400" t="str">
        <f t="shared" si="37"/>
        <v>/jin:C_I_3</v>
      </c>
      <c r="C1772" s="327" t="b">
        <f>IF(Mapping!B1766="Parent",TRUE,B1772=Mapping!D1766)</f>
        <v>1</v>
      </c>
    </row>
    <row r="1773" spans="1:3">
      <c r="A1773" s="400" t="s">
        <v>8553</v>
      </c>
      <c r="B1773" s="400" t="str">
        <f t="shared" si="37"/>
        <v>jin:C_I_4</v>
      </c>
      <c r="C1773" s="327" t="b">
        <f>IF(Mapping!B1767="Parent",TRUE,B1773=Mapping!D1767)</f>
        <v>1</v>
      </c>
    </row>
    <row r="1774" spans="1:3">
      <c r="A1774" s="400" t="s">
        <v>7961</v>
      </c>
      <c r="B1774" s="400" t="str">
        <f t="shared" si="37"/>
        <v>dtsf:KwotaA</v>
      </c>
      <c r="C1774" s="327" t="b">
        <f>IF(Mapping!B1768="Parent",TRUE,B1774=Mapping!D1768)</f>
        <v>1</v>
      </c>
    </row>
    <row r="1775" spans="1:3">
      <c r="A1775" s="400" t="s">
        <v>7962</v>
      </c>
      <c r="B1775" s="400" t="str">
        <f t="shared" si="37"/>
        <v>dtsf:KwotaB</v>
      </c>
      <c r="C1775" s="327" t="b">
        <f>IF(Mapping!B1769="Parent",TRUE,B1775=Mapping!D1769)</f>
        <v>1</v>
      </c>
    </row>
    <row r="1776" spans="1:3">
      <c r="A1776" s="400" t="s">
        <v>7963</v>
      </c>
      <c r="B1776" s="400" t="str">
        <f t="shared" si="37"/>
        <v>dtsf:KwotaB1</v>
      </c>
      <c r="C1776" s="327" t="b">
        <f>IF(Mapping!B1770="Parent",TRUE,B1776=Mapping!D1770)</f>
        <v>1</v>
      </c>
    </row>
    <row r="1777" spans="1:3">
      <c r="A1777" s="400" t="s">
        <v>8554</v>
      </c>
      <c r="B1777" s="400" t="str">
        <f t="shared" si="37"/>
        <v>/jin:C_I_4</v>
      </c>
      <c r="C1777" s="327" t="b">
        <f>IF(Mapping!B1771="Parent",TRUE,B1777=Mapping!D1771)</f>
        <v>1</v>
      </c>
    </row>
    <row r="1778" spans="1:3">
      <c r="A1778" s="400" t="s">
        <v>8555</v>
      </c>
      <c r="B1778" s="400" t="str">
        <f t="shared" si="37"/>
        <v>/jin:C_I</v>
      </c>
      <c r="C1778" s="327" t="b">
        <f>IF(Mapping!B1772="Parent",TRUE,B1778=Mapping!D1772)</f>
        <v>1</v>
      </c>
    </row>
    <row r="1779" spans="1:3">
      <c r="A1779" s="400" t="s">
        <v>8556</v>
      </c>
      <c r="B1779" s="400" t="str">
        <f t="shared" si="37"/>
        <v>jin:C_II</v>
      </c>
      <c r="C1779" s="327" t="b">
        <f>IF(Mapping!B1773="Parent",TRUE,B1779=Mapping!D1773)</f>
        <v>1</v>
      </c>
    </row>
    <row r="1780" spans="1:3">
      <c r="A1780" s="400" t="s">
        <v>7957</v>
      </c>
      <c r="B1780" s="400" t="str">
        <f t="shared" si="37"/>
        <v>dtsf:KwotaA</v>
      </c>
      <c r="C1780" s="327" t="b">
        <f>IF(Mapping!B1774="Parent",TRUE,B1780=Mapping!D1774)</f>
        <v>1</v>
      </c>
    </row>
    <row r="1781" spans="1:3">
      <c r="A1781" s="400" t="s">
        <v>7958</v>
      </c>
      <c r="B1781" s="400" t="str">
        <f t="shared" si="37"/>
        <v>dtsf:KwotaB</v>
      </c>
      <c r="C1781" s="327" t="b">
        <f>IF(Mapping!B1775="Parent",TRUE,B1781=Mapping!D1775)</f>
        <v>1</v>
      </c>
    </row>
    <row r="1782" spans="1:3">
      <c r="A1782" s="400" t="s">
        <v>7959</v>
      </c>
      <c r="B1782" s="400" t="str">
        <f t="shared" si="37"/>
        <v>dtsf:KwotaB1</v>
      </c>
      <c r="C1782" s="327" t="b">
        <f>IF(Mapping!B1776="Parent",TRUE,B1782=Mapping!D1776)</f>
        <v>1</v>
      </c>
    </row>
    <row r="1783" spans="1:3">
      <c r="A1783" s="400" t="s">
        <v>8557</v>
      </c>
      <c r="B1783" s="400" t="str">
        <f t="shared" si="37"/>
        <v>jin:C_II_1</v>
      </c>
      <c r="C1783" s="327" t="b">
        <f>IF(Mapping!B1777="Parent",TRUE,B1783=Mapping!D1777)</f>
        <v>1</v>
      </c>
    </row>
    <row r="1784" spans="1:3">
      <c r="A1784" s="400" t="s">
        <v>7961</v>
      </c>
      <c r="B1784" s="400" t="str">
        <f t="shared" si="37"/>
        <v>dtsf:KwotaA</v>
      </c>
      <c r="C1784" s="327" t="b">
        <f>IF(Mapping!B1778="Parent",TRUE,B1784=Mapping!D1778)</f>
        <v>1</v>
      </c>
    </row>
    <row r="1785" spans="1:3">
      <c r="A1785" s="400" t="s">
        <v>7962</v>
      </c>
      <c r="B1785" s="400" t="str">
        <f t="shared" si="37"/>
        <v>dtsf:KwotaB</v>
      </c>
      <c r="C1785" s="327" t="b">
        <f>IF(Mapping!B1779="Parent",TRUE,B1785=Mapping!D1779)</f>
        <v>1</v>
      </c>
    </row>
    <row r="1786" spans="1:3">
      <c r="A1786" s="400" t="s">
        <v>7963</v>
      </c>
      <c r="B1786" s="400" t="str">
        <f t="shared" si="37"/>
        <v>dtsf:KwotaB1</v>
      </c>
      <c r="C1786" s="327" t="b">
        <f>IF(Mapping!B1780="Parent",TRUE,B1786=Mapping!D1780)</f>
        <v>1</v>
      </c>
    </row>
    <row r="1787" spans="1:3">
      <c r="A1787" s="400" t="s">
        <v>8558</v>
      </c>
      <c r="B1787" s="400" t="str">
        <f t="shared" si="37"/>
        <v>/jin:C_II_1</v>
      </c>
      <c r="C1787" s="327" t="b">
        <f>IF(Mapping!B1781="Parent",TRUE,B1787=Mapping!D1781)</f>
        <v>1</v>
      </c>
    </row>
    <row r="1788" spans="1:3">
      <c r="A1788" s="400" t="s">
        <v>8559</v>
      </c>
      <c r="B1788" s="400" t="str">
        <f t="shared" si="37"/>
        <v>jin:C_II_2</v>
      </c>
      <c r="C1788" s="327" t="b">
        <f>IF(Mapping!B1782="Parent",TRUE,B1788=Mapping!D1782)</f>
        <v>1</v>
      </c>
    </row>
    <row r="1789" spans="1:3">
      <c r="A1789" s="400" t="s">
        <v>7961</v>
      </c>
      <c r="B1789" s="400" t="str">
        <f t="shared" si="37"/>
        <v>dtsf:KwotaA</v>
      </c>
      <c r="C1789" s="327" t="b">
        <f>IF(Mapping!B1783="Parent",TRUE,B1789=Mapping!D1783)</f>
        <v>1</v>
      </c>
    </row>
    <row r="1790" spans="1:3">
      <c r="A1790" s="400" t="s">
        <v>7962</v>
      </c>
      <c r="B1790" s="400" t="str">
        <f t="shared" si="37"/>
        <v>dtsf:KwotaB</v>
      </c>
      <c r="C1790" s="327" t="b">
        <f>IF(Mapping!B1784="Parent",TRUE,B1790=Mapping!D1784)</f>
        <v>1</v>
      </c>
    </row>
    <row r="1791" spans="1:3">
      <c r="A1791" s="400" t="s">
        <v>7963</v>
      </c>
      <c r="B1791" s="400" t="str">
        <f t="shared" si="37"/>
        <v>dtsf:KwotaB1</v>
      </c>
      <c r="C1791" s="327" t="b">
        <f>IF(Mapping!B1785="Parent",TRUE,B1791=Mapping!D1785)</f>
        <v>1</v>
      </c>
    </row>
    <row r="1792" spans="1:3">
      <c r="A1792" s="400" t="s">
        <v>8560</v>
      </c>
      <c r="B1792" s="400" t="str">
        <f t="shared" si="37"/>
        <v>/jin:C_II_2</v>
      </c>
      <c r="C1792" s="327" t="b">
        <f>IF(Mapping!B1786="Parent",TRUE,B1792=Mapping!D1786)</f>
        <v>1</v>
      </c>
    </row>
    <row r="1793" spans="1:3">
      <c r="A1793" s="400" t="s">
        <v>8561</v>
      </c>
      <c r="B1793" s="400" t="str">
        <f t="shared" si="37"/>
        <v>jin:C_II_3</v>
      </c>
      <c r="C1793" s="327" t="b">
        <f>IF(Mapping!B1787="Parent",TRUE,B1793=Mapping!D1787)</f>
        <v>1</v>
      </c>
    </row>
    <row r="1794" spans="1:3">
      <c r="A1794" s="400" t="s">
        <v>7961</v>
      </c>
      <c r="B1794" s="400" t="str">
        <f t="shared" si="37"/>
        <v>dtsf:KwotaA</v>
      </c>
      <c r="C1794" s="327" t="b">
        <f>IF(Mapping!B1788="Parent",TRUE,B1794=Mapping!D1788)</f>
        <v>1</v>
      </c>
    </row>
    <row r="1795" spans="1:3">
      <c r="A1795" s="400" t="s">
        <v>7962</v>
      </c>
      <c r="B1795" s="400" t="str">
        <f t="shared" si="37"/>
        <v>dtsf:KwotaB</v>
      </c>
      <c r="C1795" s="327" t="b">
        <f>IF(Mapping!B1789="Parent",TRUE,B1795=Mapping!D1789)</f>
        <v>1</v>
      </c>
    </row>
    <row r="1796" spans="1:3">
      <c r="A1796" s="400" t="s">
        <v>7963</v>
      </c>
      <c r="B1796" s="400" t="str">
        <f t="shared" si="37"/>
        <v>dtsf:KwotaB1</v>
      </c>
      <c r="C1796" s="327" t="b">
        <f>IF(Mapping!B1790="Parent",TRUE,B1796=Mapping!D1790)</f>
        <v>1</v>
      </c>
    </row>
    <row r="1797" spans="1:3">
      <c r="A1797" s="400" t="s">
        <v>8562</v>
      </c>
      <c r="B1797" s="400" t="str">
        <f t="shared" si="37"/>
        <v>/jin:C_II_3</v>
      </c>
      <c r="C1797" s="327" t="b">
        <f>IF(Mapping!B1791="Parent",TRUE,B1797=Mapping!D1791)</f>
        <v>1</v>
      </c>
    </row>
    <row r="1798" spans="1:3">
      <c r="A1798" s="400" t="s">
        <v>8563</v>
      </c>
      <c r="B1798" s="400" t="str">
        <f t="shared" si="37"/>
        <v>jin:C_II_4</v>
      </c>
      <c r="C1798" s="327" t="b">
        <f>IF(Mapping!B1792="Parent",TRUE,B1798=Mapping!D1792)</f>
        <v>1</v>
      </c>
    </row>
    <row r="1799" spans="1:3">
      <c r="A1799" s="400" t="s">
        <v>7961</v>
      </c>
      <c r="B1799" s="400" t="str">
        <f t="shared" si="37"/>
        <v>dtsf:KwotaA</v>
      </c>
      <c r="C1799" s="327" t="b">
        <f>IF(Mapping!B1793="Parent",TRUE,B1799=Mapping!D1793)</f>
        <v>1</v>
      </c>
    </row>
    <row r="1800" spans="1:3">
      <c r="A1800" s="400" t="s">
        <v>7962</v>
      </c>
      <c r="B1800" s="400" t="str">
        <f t="shared" si="37"/>
        <v>dtsf:KwotaB</v>
      </c>
      <c r="C1800" s="327" t="b">
        <f>IF(Mapping!B1794="Parent",TRUE,B1800=Mapping!D1794)</f>
        <v>1</v>
      </c>
    </row>
    <row r="1801" spans="1:3">
      <c r="A1801" s="400" t="s">
        <v>7963</v>
      </c>
      <c r="B1801" s="400" t="str">
        <f t="shared" si="37"/>
        <v>dtsf:KwotaB1</v>
      </c>
      <c r="C1801" s="327" t="b">
        <f>IF(Mapping!B1795="Parent",TRUE,B1801=Mapping!D1795)</f>
        <v>1</v>
      </c>
    </row>
    <row r="1802" spans="1:3">
      <c r="A1802" s="400" t="s">
        <v>8564</v>
      </c>
      <c r="B1802" s="400" t="str">
        <f t="shared" ref="B1802:B1865" si="38">MID(A1802,FIND("&lt;",A1802)+1,FIND("&gt;",A1802)-FIND("&lt;",A1802)-1)</f>
        <v>/jin:C_II_4</v>
      </c>
      <c r="C1802" s="327" t="b">
        <f>IF(Mapping!B1796="Parent",TRUE,B1802=Mapping!D1796)</f>
        <v>1</v>
      </c>
    </row>
    <row r="1803" spans="1:3">
      <c r="A1803" s="400" t="s">
        <v>8565</v>
      </c>
      <c r="B1803" s="400" t="str">
        <f t="shared" si="38"/>
        <v>jin:C_II_5</v>
      </c>
      <c r="C1803" s="327" t="b">
        <f>IF(Mapping!B1797="Parent",TRUE,B1803=Mapping!D1797)</f>
        <v>1</v>
      </c>
    </row>
    <row r="1804" spans="1:3">
      <c r="A1804" s="400" t="s">
        <v>7961</v>
      </c>
      <c r="B1804" s="400" t="str">
        <f t="shared" si="38"/>
        <v>dtsf:KwotaA</v>
      </c>
      <c r="C1804" s="327" t="b">
        <f>IF(Mapping!B1798="Parent",TRUE,B1804=Mapping!D1798)</f>
        <v>1</v>
      </c>
    </row>
    <row r="1805" spans="1:3">
      <c r="A1805" s="400" t="s">
        <v>7962</v>
      </c>
      <c r="B1805" s="400" t="str">
        <f t="shared" si="38"/>
        <v>dtsf:KwotaB</v>
      </c>
      <c r="C1805" s="327" t="b">
        <f>IF(Mapping!B1799="Parent",TRUE,B1805=Mapping!D1799)</f>
        <v>1</v>
      </c>
    </row>
    <row r="1806" spans="1:3">
      <c r="A1806" s="400" t="s">
        <v>7963</v>
      </c>
      <c r="B1806" s="400" t="str">
        <f t="shared" si="38"/>
        <v>dtsf:KwotaB1</v>
      </c>
      <c r="C1806" s="327" t="b">
        <f>IF(Mapping!B1800="Parent",TRUE,B1806=Mapping!D1800)</f>
        <v>1</v>
      </c>
    </row>
    <row r="1807" spans="1:3">
      <c r="A1807" s="400" t="s">
        <v>8566</v>
      </c>
      <c r="B1807" s="400" t="str">
        <f t="shared" si="38"/>
        <v>/jin:C_II_5</v>
      </c>
      <c r="C1807" s="327" t="b">
        <f>IF(Mapping!B1801="Parent",TRUE,B1807=Mapping!D1801)</f>
        <v>1</v>
      </c>
    </row>
    <row r="1808" spans="1:3">
      <c r="A1808" s="400" t="s">
        <v>8567</v>
      </c>
      <c r="B1808" s="400" t="str">
        <f t="shared" si="38"/>
        <v>jin:C_II_6</v>
      </c>
      <c r="C1808" s="327" t="b">
        <f>IF(Mapping!B1802="Parent",TRUE,B1808=Mapping!D1802)</f>
        <v>1</v>
      </c>
    </row>
    <row r="1809" spans="1:3">
      <c r="A1809" s="400" t="s">
        <v>7961</v>
      </c>
      <c r="B1809" s="400" t="str">
        <f t="shared" si="38"/>
        <v>dtsf:KwotaA</v>
      </c>
      <c r="C1809" s="327" t="b">
        <f>IF(Mapping!B1803="Parent",TRUE,B1809=Mapping!D1803)</f>
        <v>1</v>
      </c>
    </row>
    <row r="1810" spans="1:3">
      <c r="A1810" s="400" t="s">
        <v>7962</v>
      </c>
      <c r="B1810" s="400" t="str">
        <f t="shared" si="38"/>
        <v>dtsf:KwotaB</v>
      </c>
      <c r="C1810" s="327" t="b">
        <f>IF(Mapping!B1804="Parent",TRUE,B1810=Mapping!D1804)</f>
        <v>1</v>
      </c>
    </row>
    <row r="1811" spans="1:3">
      <c r="A1811" s="400" t="s">
        <v>7963</v>
      </c>
      <c r="B1811" s="400" t="str">
        <f t="shared" si="38"/>
        <v>dtsf:KwotaB1</v>
      </c>
      <c r="C1811" s="327" t="b">
        <f>IF(Mapping!B1805="Parent",TRUE,B1811=Mapping!D1805)</f>
        <v>1</v>
      </c>
    </row>
    <row r="1812" spans="1:3">
      <c r="A1812" s="400" t="s">
        <v>8568</v>
      </c>
      <c r="B1812" s="400" t="str">
        <f t="shared" si="38"/>
        <v>/jin:C_II_6</v>
      </c>
      <c r="C1812" s="327" t="b">
        <f>IF(Mapping!B1806="Parent",TRUE,B1812=Mapping!D1806)</f>
        <v>1</v>
      </c>
    </row>
    <row r="1813" spans="1:3">
      <c r="A1813" s="400" t="s">
        <v>8569</v>
      </c>
      <c r="B1813" s="400" t="str">
        <f t="shared" si="38"/>
        <v>jin:C_II_7</v>
      </c>
      <c r="C1813" s="327" t="b">
        <f>IF(Mapping!B1807="Parent",TRUE,B1813=Mapping!D1807)</f>
        <v>1</v>
      </c>
    </row>
    <row r="1814" spans="1:3">
      <c r="A1814" s="400" t="s">
        <v>7961</v>
      </c>
      <c r="B1814" s="400" t="str">
        <f t="shared" si="38"/>
        <v>dtsf:KwotaA</v>
      </c>
      <c r="C1814" s="327" t="b">
        <f>IF(Mapping!B1808="Parent",TRUE,B1814=Mapping!D1808)</f>
        <v>1</v>
      </c>
    </row>
    <row r="1815" spans="1:3">
      <c r="A1815" s="400" t="s">
        <v>7962</v>
      </c>
      <c r="B1815" s="400" t="str">
        <f t="shared" si="38"/>
        <v>dtsf:KwotaB</v>
      </c>
      <c r="C1815" s="327" t="b">
        <f>IF(Mapping!B1809="Parent",TRUE,B1815=Mapping!D1809)</f>
        <v>1</v>
      </c>
    </row>
    <row r="1816" spans="1:3">
      <c r="A1816" s="400" t="s">
        <v>7963</v>
      </c>
      <c r="B1816" s="400" t="str">
        <f t="shared" si="38"/>
        <v>dtsf:KwotaB1</v>
      </c>
      <c r="C1816" s="327" t="b">
        <f>IF(Mapping!B1810="Parent",TRUE,B1816=Mapping!D1810)</f>
        <v>1</v>
      </c>
    </row>
    <row r="1817" spans="1:3">
      <c r="A1817" s="400" t="s">
        <v>8570</v>
      </c>
      <c r="B1817" s="400" t="str">
        <f t="shared" si="38"/>
        <v>/jin:C_II_7</v>
      </c>
      <c r="C1817" s="327" t="b">
        <f>IF(Mapping!B1811="Parent",TRUE,B1817=Mapping!D1811)</f>
        <v>1</v>
      </c>
    </row>
    <row r="1818" spans="1:3">
      <c r="A1818" s="400" t="s">
        <v>8571</v>
      </c>
      <c r="B1818" s="400" t="str">
        <f t="shared" si="38"/>
        <v>jin:C_II_8</v>
      </c>
      <c r="C1818" s="327" t="b">
        <f>IF(Mapping!B1812="Parent",TRUE,B1818=Mapping!D1812)</f>
        <v>1</v>
      </c>
    </row>
    <row r="1819" spans="1:3">
      <c r="A1819" s="400" t="s">
        <v>7961</v>
      </c>
      <c r="B1819" s="400" t="str">
        <f t="shared" si="38"/>
        <v>dtsf:KwotaA</v>
      </c>
      <c r="C1819" s="327" t="b">
        <f>IF(Mapping!B1813="Parent",TRUE,B1819=Mapping!D1813)</f>
        <v>1</v>
      </c>
    </row>
    <row r="1820" spans="1:3">
      <c r="A1820" s="400" t="s">
        <v>7962</v>
      </c>
      <c r="B1820" s="400" t="str">
        <f t="shared" si="38"/>
        <v>dtsf:KwotaB</v>
      </c>
      <c r="C1820" s="327" t="b">
        <f>IF(Mapping!B1814="Parent",TRUE,B1820=Mapping!D1814)</f>
        <v>1</v>
      </c>
    </row>
    <row r="1821" spans="1:3">
      <c r="A1821" s="400" t="s">
        <v>7963</v>
      </c>
      <c r="B1821" s="400" t="str">
        <f t="shared" si="38"/>
        <v>dtsf:KwotaB1</v>
      </c>
      <c r="C1821" s="327" t="b">
        <f>IF(Mapping!B1815="Parent",TRUE,B1821=Mapping!D1815)</f>
        <v>1</v>
      </c>
    </row>
    <row r="1822" spans="1:3">
      <c r="A1822" s="400" t="s">
        <v>8572</v>
      </c>
      <c r="B1822" s="400" t="str">
        <f t="shared" si="38"/>
        <v>/jin:C_II_8</v>
      </c>
      <c r="C1822" s="327" t="b">
        <f>IF(Mapping!B1816="Parent",TRUE,B1822=Mapping!D1816)</f>
        <v>1</v>
      </c>
    </row>
    <row r="1823" spans="1:3">
      <c r="A1823" s="400" t="s">
        <v>8573</v>
      </c>
      <c r="B1823" s="400" t="str">
        <f t="shared" si="38"/>
        <v>jin:C_II_9</v>
      </c>
      <c r="C1823" s="327" t="b">
        <f>IF(Mapping!B1817="Parent",TRUE,B1823=Mapping!D1817)</f>
        <v>1</v>
      </c>
    </row>
    <row r="1824" spans="1:3">
      <c r="A1824" s="400" t="s">
        <v>7961</v>
      </c>
      <c r="B1824" s="400" t="str">
        <f t="shared" si="38"/>
        <v>dtsf:KwotaA</v>
      </c>
      <c r="C1824" s="327" t="b">
        <f>IF(Mapping!B1818="Parent",TRUE,B1824=Mapping!D1818)</f>
        <v>1</v>
      </c>
    </row>
    <row r="1825" spans="1:3">
      <c r="A1825" s="400" t="s">
        <v>7962</v>
      </c>
      <c r="B1825" s="400" t="str">
        <f t="shared" si="38"/>
        <v>dtsf:KwotaB</v>
      </c>
      <c r="C1825" s="327" t="b">
        <f>IF(Mapping!B1819="Parent",TRUE,B1825=Mapping!D1819)</f>
        <v>1</v>
      </c>
    </row>
    <row r="1826" spans="1:3">
      <c r="A1826" s="400" t="s">
        <v>7963</v>
      </c>
      <c r="B1826" s="400" t="str">
        <f t="shared" si="38"/>
        <v>dtsf:KwotaB1</v>
      </c>
      <c r="C1826" s="327" t="b">
        <f>IF(Mapping!B1820="Parent",TRUE,B1826=Mapping!D1820)</f>
        <v>1</v>
      </c>
    </row>
    <row r="1827" spans="1:3">
      <c r="A1827" s="400" t="s">
        <v>8574</v>
      </c>
      <c r="B1827" s="400" t="str">
        <f t="shared" si="38"/>
        <v>/jin:C_II_9</v>
      </c>
      <c r="C1827" s="327" t="b">
        <f>IF(Mapping!B1821="Parent",TRUE,B1827=Mapping!D1821)</f>
        <v>1</v>
      </c>
    </row>
    <row r="1828" spans="1:3">
      <c r="A1828" s="400" t="s">
        <v>8575</v>
      </c>
      <c r="B1828" s="400" t="str">
        <f t="shared" si="38"/>
        <v>/jin:C_II</v>
      </c>
      <c r="C1828" s="327" t="b">
        <f>IF(Mapping!B1822="Parent",TRUE,B1828=Mapping!D1822)</f>
        <v>1</v>
      </c>
    </row>
    <row r="1829" spans="1:3">
      <c r="A1829" s="400" t="s">
        <v>8576</v>
      </c>
      <c r="B1829" s="400" t="str">
        <f t="shared" si="38"/>
        <v>jin:C_III</v>
      </c>
      <c r="C1829" s="327" t="b">
        <f>IF(Mapping!B1823="Parent",TRUE,B1829=Mapping!D1823)</f>
        <v>1</v>
      </c>
    </row>
    <row r="1830" spans="1:3">
      <c r="A1830" s="400" t="s">
        <v>7957</v>
      </c>
      <c r="B1830" s="400" t="str">
        <f t="shared" si="38"/>
        <v>dtsf:KwotaA</v>
      </c>
      <c r="C1830" s="327" t="b">
        <f>IF(Mapping!B1824="Parent",TRUE,B1830=Mapping!D1824)</f>
        <v>1</v>
      </c>
    </row>
    <row r="1831" spans="1:3">
      <c r="A1831" s="400" t="s">
        <v>7958</v>
      </c>
      <c r="B1831" s="400" t="str">
        <f t="shared" si="38"/>
        <v>dtsf:KwotaB</v>
      </c>
      <c r="C1831" s="327" t="b">
        <f>IF(Mapping!B1825="Parent",TRUE,B1831=Mapping!D1825)</f>
        <v>1</v>
      </c>
    </row>
    <row r="1832" spans="1:3">
      <c r="A1832" s="400" t="s">
        <v>7959</v>
      </c>
      <c r="B1832" s="400" t="str">
        <f t="shared" si="38"/>
        <v>dtsf:KwotaB1</v>
      </c>
      <c r="C1832" s="327" t="b">
        <f>IF(Mapping!B1826="Parent",TRUE,B1832=Mapping!D1826)</f>
        <v>1</v>
      </c>
    </row>
    <row r="1833" spans="1:3">
      <c r="A1833" s="400" t="s">
        <v>8577</v>
      </c>
      <c r="B1833" s="400" t="str">
        <f t="shared" si="38"/>
        <v>/jin:C_III</v>
      </c>
      <c r="C1833" s="327" t="b">
        <f>IF(Mapping!B1827="Parent",TRUE,B1833=Mapping!D1827)</f>
        <v>1</v>
      </c>
    </row>
    <row r="1834" spans="1:3">
      <c r="A1834" s="400" t="s">
        <v>8302</v>
      </c>
      <c r="B1834" s="400" t="str">
        <f t="shared" si="38"/>
        <v>/jin:C</v>
      </c>
      <c r="C1834" s="327" t="b">
        <f>IF(Mapping!B1828="Parent",TRUE,B1834=Mapping!D1828)</f>
        <v>1</v>
      </c>
    </row>
    <row r="1835" spans="1:3">
      <c r="A1835" s="400" t="s">
        <v>8303</v>
      </c>
      <c r="B1835" s="400" t="str">
        <f t="shared" si="38"/>
        <v>jin:D</v>
      </c>
      <c r="C1835" s="327" t="b">
        <f>IF(Mapping!B1829="Parent",TRUE,B1835=Mapping!D1829)</f>
        <v>1</v>
      </c>
    </row>
    <row r="1836" spans="1:3">
      <c r="A1836" s="400" t="s">
        <v>7953</v>
      </c>
      <c r="B1836" s="400" t="str">
        <f t="shared" si="38"/>
        <v>dtsf:KwotaA</v>
      </c>
      <c r="C1836" s="327" t="b">
        <f>IF(Mapping!B1830="Parent",TRUE,B1836=Mapping!D1830)</f>
        <v>1</v>
      </c>
    </row>
    <row r="1837" spans="1:3">
      <c r="A1837" s="400" t="s">
        <v>7954</v>
      </c>
      <c r="B1837" s="400" t="str">
        <f t="shared" si="38"/>
        <v>dtsf:KwotaB</v>
      </c>
      <c r="C1837" s="327" t="b">
        <f>IF(Mapping!B1831="Parent",TRUE,B1837=Mapping!D1831)</f>
        <v>1</v>
      </c>
    </row>
    <row r="1838" spans="1:3">
      <c r="A1838" s="400" t="s">
        <v>7955</v>
      </c>
      <c r="B1838" s="400" t="str">
        <f t="shared" si="38"/>
        <v>dtsf:KwotaB1</v>
      </c>
      <c r="C1838" s="327" t="b">
        <f>IF(Mapping!B1832="Parent",TRUE,B1838=Mapping!D1832)</f>
        <v>1</v>
      </c>
    </row>
    <row r="1839" spans="1:3">
      <c r="A1839" s="400" t="s">
        <v>8312</v>
      </c>
      <c r="B1839" s="400" t="str">
        <f t="shared" si="38"/>
        <v>/jin:D</v>
      </c>
      <c r="C1839" s="327" t="b">
        <f>IF(Mapping!B1833="Parent",TRUE,B1839=Mapping!D1833)</f>
        <v>1</v>
      </c>
    </row>
    <row r="1840" spans="1:3">
      <c r="A1840" s="400" t="s">
        <v>8313</v>
      </c>
      <c r="B1840" s="400" t="str">
        <f t="shared" si="38"/>
        <v>jin:E</v>
      </c>
      <c r="C1840" s="327" t="b">
        <f>IF(Mapping!B1834="Parent",TRUE,B1840=Mapping!D1834)</f>
        <v>1</v>
      </c>
    </row>
    <row r="1841" spans="1:3">
      <c r="A1841" s="400" t="s">
        <v>7953</v>
      </c>
      <c r="B1841" s="400" t="str">
        <f t="shared" si="38"/>
        <v>dtsf:KwotaA</v>
      </c>
      <c r="C1841" s="327" t="b">
        <f>IF(Mapping!B1835="Parent",TRUE,B1841=Mapping!D1835)</f>
        <v>1</v>
      </c>
    </row>
    <row r="1842" spans="1:3">
      <c r="A1842" s="400" t="s">
        <v>7954</v>
      </c>
      <c r="B1842" s="400" t="str">
        <f t="shared" si="38"/>
        <v>dtsf:KwotaB</v>
      </c>
      <c r="C1842" s="327" t="b">
        <f>IF(Mapping!B1836="Parent",TRUE,B1842=Mapping!D1836)</f>
        <v>1</v>
      </c>
    </row>
    <row r="1843" spans="1:3">
      <c r="A1843" s="400" t="s">
        <v>7955</v>
      </c>
      <c r="B1843" s="400" t="str">
        <f t="shared" si="38"/>
        <v>dtsf:KwotaB1</v>
      </c>
      <c r="C1843" s="327" t="b">
        <f>IF(Mapping!B1837="Parent",TRUE,B1843=Mapping!D1837)</f>
        <v>1</v>
      </c>
    </row>
    <row r="1844" spans="1:3">
      <c r="A1844" s="400" t="s">
        <v>8578</v>
      </c>
      <c r="B1844" s="400" t="str">
        <f t="shared" si="38"/>
        <v>jin:E_1</v>
      </c>
      <c r="C1844" s="327" t="b">
        <f>IF(Mapping!B1838="Parent",TRUE,B1844=Mapping!D1838)</f>
        <v>1</v>
      </c>
    </row>
    <row r="1845" spans="1:3">
      <c r="A1845" s="400" t="s">
        <v>7957</v>
      </c>
      <c r="B1845" s="400" t="str">
        <f t="shared" si="38"/>
        <v>dtsf:KwotaA</v>
      </c>
      <c r="C1845" s="327" t="b">
        <f>IF(Mapping!B1839="Parent",TRUE,B1845=Mapping!D1839)</f>
        <v>1</v>
      </c>
    </row>
    <row r="1846" spans="1:3">
      <c r="A1846" s="400" t="s">
        <v>7958</v>
      </c>
      <c r="B1846" s="400" t="str">
        <f t="shared" si="38"/>
        <v>dtsf:KwotaB</v>
      </c>
      <c r="C1846" s="327" t="b">
        <f>IF(Mapping!B1840="Parent",TRUE,B1846=Mapping!D1840)</f>
        <v>1</v>
      </c>
    </row>
    <row r="1847" spans="1:3">
      <c r="A1847" s="400" t="s">
        <v>7959</v>
      </c>
      <c r="B1847" s="400" t="str">
        <f t="shared" si="38"/>
        <v>dtsf:KwotaB1</v>
      </c>
      <c r="C1847" s="327" t="b">
        <f>IF(Mapping!B1841="Parent",TRUE,B1847=Mapping!D1841)</f>
        <v>1</v>
      </c>
    </row>
    <row r="1848" spans="1:3">
      <c r="A1848" s="400" t="s">
        <v>8579</v>
      </c>
      <c r="B1848" s="400" t="str">
        <f t="shared" si="38"/>
        <v>/jin:E_1</v>
      </c>
      <c r="C1848" s="327" t="b">
        <f>IF(Mapping!B1842="Parent",TRUE,B1848=Mapping!D1842)</f>
        <v>1</v>
      </c>
    </row>
    <row r="1849" spans="1:3">
      <c r="A1849" s="400" t="s">
        <v>8320</v>
      </c>
      <c r="B1849" s="400" t="str">
        <f t="shared" si="38"/>
        <v>/jin:E</v>
      </c>
      <c r="C1849" s="327" t="b">
        <f>IF(Mapping!B1843="Parent",TRUE,B1849=Mapping!D1843)</f>
        <v>1</v>
      </c>
    </row>
    <row r="1850" spans="1:3">
      <c r="A1850" s="400" t="s">
        <v>8321</v>
      </c>
      <c r="B1850" s="400" t="str">
        <f t="shared" si="38"/>
        <v>jin:F</v>
      </c>
      <c r="C1850" s="327" t="b">
        <f>IF(Mapping!B1844="Parent",TRUE,B1850=Mapping!D1844)</f>
        <v>1</v>
      </c>
    </row>
    <row r="1851" spans="1:3">
      <c r="A1851" s="400" t="s">
        <v>7953</v>
      </c>
      <c r="B1851" s="400" t="str">
        <f t="shared" si="38"/>
        <v>dtsf:KwotaA</v>
      </c>
      <c r="C1851" s="327" t="b">
        <f>IF(Mapping!B1845="Parent",TRUE,B1851=Mapping!D1845)</f>
        <v>1</v>
      </c>
    </row>
    <row r="1852" spans="1:3">
      <c r="A1852" s="400" t="s">
        <v>7954</v>
      </c>
      <c r="B1852" s="400" t="str">
        <f t="shared" si="38"/>
        <v>dtsf:KwotaB</v>
      </c>
      <c r="C1852" s="327" t="b">
        <f>IF(Mapping!B1846="Parent",TRUE,B1852=Mapping!D1846)</f>
        <v>1</v>
      </c>
    </row>
    <row r="1853" spans="1:3">
      <c r="A1853" s="400" t="s">
        <v>7955</v>
      </c>
      <c r="B1853" s="400" t="str">
        <f t="shared" si="38"/>
        <v>dtsf:KwotaB1</v>
      </c>
      <c r="C1853" s="327" t="b">
        <f>IF(Mapping!B1847="Parent",TRUE,B1853=Mapping!D1847)</f>
        <v>1</v>
      </c>
    </row>
    <row r="1854" spans="1:3">
      <c r="A1854" s="400" t="s">
        <v>8322</v>
      </c>
      <c r="B1854" s="400" t="str">
        <f t="shared" si="38"/>
        <v>/jin:F</v>
      </c>
      <c r="C1854" s="327" t="b">
        <f>IF(Mapping!B1848="Parent",TRUE,B1854=Mapping!D1848)</f>
        <v>1</v>
      </c>
    </row>
    <row r="1855" spans="1:3">
      <c r="A1855" s="400" t="s">
        <v>8323</v>
      </c>
      <c r="B1855" s="400" t="str">
        <f t="shared" si="38"/>
        <v>jin:G</v>
      </c>
      <c r="C1855" s="327" t="b">
        <f>IF(Mapping!B1849="Parent",TRUE,B1855=Mapping!D1849)</f>
        <v>1</v>
      </c>
    </row>
    <row r="1856" spans="1:3">
      <c r="A1856" s="400" t="s">
        <v>7953</v>
      </c>
      <c r="B1856" s="400" t="str">
        <f t="shared" si="38"/>
        <v>dtsf:KwotaA</v>
      </c>
      <c r="C1856" s="327" t="b">
        <f>IF(Mapping!B1850="Parent",TRUE,B1856=Mapping!D1850)</f>
        <v>1</v>
      </c>
    </row>
    <row r="1857" spans="1:4">
      <c r="A1857" s="400" t="s">
        <v>7954</v>
      </c>
      <c r="B1857" s="400" t="str">
        <f t="shared" si="38"/>
        <v>dtsf:KwotaB</v>
      </c>
      <c r="C1857" s="327" t="b">
        <f>IF(Mapping!B1851="Parent",TRUE,B1857=Mapping!D1851)</f>
        <v>1</v>
      </c>
    </row>
    <row r="1858" spans="1:4">
      <c r="A1858" s="400" t="s">
        <v>7955</v>
      </c>
      <c r="B1858" s="400" t="str">
        <f t="shared" si="38"/>
        <v>dtsf:KwotaB1</v>
      </c>
      <c r="C1858" s="327" t="b">
        <f>IF(Mapping!B1852="Parent",TRUE,B1858=Mapping!D1852)</f>
        <v>1</v>
      </c>
    </row>
    <row r="1859" spans="1:4">
      <c r="A1859" s="400" t="s">
        <v>8580</v>
      </c>
      <c r="B1859" s="400" t="str">
        <f t="shared" si="38"/>
        <v>jin:G_1</v>
      </c>
      <c r="C1859" s="327" t="b">
        <f>IF(Mapping!B1853="Parent",TRUE,B1859=Mapping!D1853)</f>
        <v>1</v>
      </c>
    </row>
    <row r="1860" spans="1:4">
      <c r="A1860" s="400" t="s">
        <v>7957</v>
      </c>
      <c r="B1860" s="400" t="str">
        <f t="shared" si="38"/>
        <v>dtsf:KwotaA</v>
      </c>
      <c r="C1860" s="327" t="b">
        <f>IF(Mapping!B1854="Parent",TRUE,B1860=Mapping!D1854)</f>
        <v>1</v>
      </c>
    </row>
    <row r="1861" spans="1:4">
      <c r="A1861" s="400" t="s">
        <v>7958</v>
      </c>
      <c r="B1861" s="400" t="str">
        <f t="shared" si="38"/>
        <v>dtsf:KwotaB</v>
      </c>
      <c r="C1861" s="327" t="b">
        <f>IF(Mapping!B1855="Parent",TRUE,B1861=Mapping!D1855)</f>
        <v>1</v>
      </c>
    </row>
    <row r="1862" spans="1:4">
      <c r="A1862" s="400" t="s">
        <v>7959</v>
      </c>
      <c r="B1862" s="400" t="str">
        <f t="shared" si="38"/>
        <v>dtsf:KwotaB1</v>
      </c>
      <c r="C1862" s="327" t="b">
        <f>IF(Mapping!B1856="Parent",TRUE,B1862=Mapping!D1856)</f>
        <v>1</v>
      </c>
    </row>
    <row r="1863" spans="1:4">
      <c r="A1863" s="400" t="s">
        <v>8581</v>
      </c>
      <c r="B1863" s="400" t="str">
        <f t="shared" si="38"/>
        <v>/jin:G_1</v>
      </c>
      <c r="C1863" s="327" t="b">
        <f>IF(Mapping!B1857="Parent",TRUE,B1863=Mapping!D1857)</f>
        <v>1</v>
      </c>
    </row>
    <row r="1864" spans="1:4">
      <c r="A1864" s="400" t="s">
        <v>8346</v>
      </c>
      <c r="B1864" s="400" t="str">
        <f t="shared" si="38"/>
        <v>/jin:G</v>
      </c>
      <c r="C1864" s="327" t="b">
        <f>IF(Mapping!B1858="Parent",TRUE,B1864=Mapping!D1858)</f>
        <v>1</v>
      </c>
    </row>
    <row r="1865" spans="1:4">
      <c r="A1865" s="400" t="s">
        <v>8582</v>
      </c>
      <c r="B1865" s="400" t="str">
        <f t="shared" si="38"/>
        <v>/jin:PrzeplywyPosr</v>
      </c>
      <c r="C1865" s="327" t="b">
        <f>IF(Mapping!B1859="Parent",TRUE,B1865=Mapping!D1859)</f>
        <v>1</v>
      </c>
    </row>
    <row r="1866" spans="1:4">
      <c r="A1866" s="400" t="s">
        <v>8583</v>
      </c>
      <c r="B1866" s="400" t="str">
        <f t="shared" ref="B1866:B1929" si="39">MID(A1866,FIND("&lt;",A1866)+1,FIND("&gt;",A1866)-FIND("&lt;",A1866)-1)</f>
        <v>/tns:RachPrzeplywow</v>
      </c>
      <c r="C1866" s="327" t="b">
        <f>IF(Mapping!B1860="Parent",TRUE,B1866=Mapping!D1860)</f>
        <v>1</v>
      </c>
    </row>
    <row r="1867" spans="1:4">
      <c r="A1867" s="400" t="s">
        <v>8584</v>
      </c>
      <c r="B1867" s="400" t="str">
        <f t="shared" si="39"/>
        <v>tns:DodatkoweInformacjeIObjasnieniaJednostkaInna</v>
      </c>
      <c r="C1867" s="327" t="b">
        <f>IF(Mapping!B1861="Parent",TRUE,B1867=Mapping!D1861)</f>
        <v>1</v>
      </c>
    </row>
    <row r="1868" spans="1:4">
      <c r="A1868" s="400" t="s">
        <v>8585</v>
      </c>
      <c r="B1868" s="400" t="str">
        <f t="shared" si="39"/>
        <v>tns:InformacjaDodatkowaDotyczacaPodatkuDochodowego</v>
      </c>
      <c r="C1868" s="327" t="b">
        <f>IF(Mapping!B1862="Parent",TRUE,B1868=Mapping!D1862)</f>
        <v>1</v>
      </c>
      <c r="D1868" s="412" t="s">
        <v>8586</v>
      </c>
    </row>
    <row r="1869" spans="1:4">
      <c r="A1869" s="400" t="s">
        <v>8587</v>
      </c>
      <c r="B1869" s="400" t="str">
        <f t="shared" si="39"/>
        <v>dtsf:P_ID_1</v>
      </c>
      <c r="C1869" s="327" t="b">
        <f>IF(Mapping!B1863="Parent",TRUE,B1869=Mapping!D1863)</f>
        <v>1</v>
      </c>
    </row>
    <row r="1870" spans="1:4">
      <c r="A1870" s="400" t="s">
        <v>8588</v>
      </c>
      <c r="B1870" s="400" t="str">
        <f t="shared" si="39"/>
        <v>dtsf:RB</v>
      </c>
      <c r="C1870" s="327" t="b">
        <f>IF(Mapping!B1864="Parent",TRUE,B1870=Mapping!D1864)</f>
        <v>1</v>
      </c>
    </row>
    <row r="1871" spans="1:4">
      <c r="A1871" s="400" t="s">
        <v>8589</v>
      </c>
      <c r="B1871" s="400" t="str">
        <f t="shared" si="39"/>
        <v>dtsf:RP</v>
      </c>
      <c r="C1871" s="327" t="b">
        <f>IF(Mapping!B1865="Parent",TRUE,B1871=Mapping!D1865)</f>
        <v>1</v>
      </c>
    </row>
    <row r="1872" spans="1:4">
      <c r="A1872" s="400" t="s">
        <v>8590</v>
      </c>
      <c r="B1872" s="400" t="str">
        <f t="shared" si="39"/>
        <v>/dtsf:P_ID_1</v>
      </c>
      <c r="C1872" s="327" t="b">
        <f>IF(Mapping!B1866="Parent",TRUE,B1872=Mapping!D1866)</f>
        <v>1</v>
      </c>
    </row>
    <row r="1873" spans="1:3">
      <c r="A1873" s="400" t="s">
        <v>8591</v>
      </c>
      <c r="B1873" s="400" t="str">
        <f t="shared" si="39"/>
        <v>dtsf:P_ID_2</v>
      </c>
      <c r="C1873" s="327" t="b">
        <f>IF(Mapping!B1867="Parent",TRUE,B1873=Mapping!D1867)</f>
        <v>1</v>
      </c>
    </row>
    <row r="1874" spans="1:3">
      <c r="A1874" s="400" t="s">
        <v>8592</v>
      </c>
      <c r="B1874" s="400" t="str">
        <f t="shared" si="39"/>
        <v>dtsf:Kwota</v>
      </c>
      <c r="C1874" s="327" t="b">
        <f>IF(Mapping!B1868="Parent",TRUE,B1874=Mapping!D1868)</f>
        <v>1</v>
      </c>
    </row>
    <row r="1875" spans="1:3">
      <c r="A1875" s="400" t="s">
        <v>8593</v>
      </c>
      <c r="B1875" s="400" t="str">
        <f t="shared" si="39"/>
        <v>dtsf:RB</v>
      </c>
      <c r="C1875" s="327" t="b">
        <f>IF(Mapping!B1869="Parent",TRUE,B1875=Mapping!D1869)</f>
        <v>1</v>
      </c>
    </row>
    <row r="1876" spans="1:3">
      <c r="A1876" s="400" t="s">
        <v>7961</v>
      </c>
      <c r="B1876" s="400" t="str">
        <f t="shared" si="39"/>
        <v>dtsf:KwotaA</v>
      </c>
      <c r="C1876" s="327" t="b">
        <f>IF(Mapping!B1870="Parent",TRUE,B1876=Mapping!D1870)</f>
        <v>1</v>
      </c>
    </row>
    <row r="1877" spans="1:3">
      <c r="A1877" s="400" t="s">
        <v>7962</v>
      </c>
      <c r="B1877" s="400" t="str">
        <f t="shared" si="39"/>
        <v>dtsf:KwotaB</v>
      </c>
      <c r="C1877" s="327" t="b">
        <f>IF(Mapping!B1871="Parent",TRUE,B1877=Mapping!D1871)</f>
        <v>1</v>
      </c>
    </row>
    <row r="1878" spans="1:3">
      <c r="A1878" s="400" t="s">
        <v>8594</v>
      </c>
      <c r="B1878" s="400" t="str">
        <f t="shared" si="39"/>
        <v>dtsf:KwotaC</v>
      </c>
      <c r="C1878" s="327" t="b">
        <f>IF(Mapping!B1872="Parent",TRUE,B1878=Mapping!D1872)</f>
        <v>1</v>
      </c>
    </row>
    <row r="1879" spans="1:3">
      <c r="A1879" s="400" t="s">
        <v>8595</v>
      </c>
      <c r="B1879" s="400" t="str">
        <f t="shared" si="39"/>
        <v>/dtsf:RB</v>
      </c>
      <c r="C1879" s="327" t="b">
        <f>IF(Mapping!B1873="Parent",TRUE,B1879=Mapping!D1873)</f>
        <v>1</v>
      </c>
    </row>
    <row r="1880" spans="1:3">
      <c r="A1880" s="400" t="s">
        <v>8596</v>
      </c>
      <c r="B1880" s="400" t="str">
        <f t="shared" si="39"/>
        <v>dtsf:RP</v>
      </c>
      <c r="C1880" s="327" t="b">
        <f>IF(Mapping!B1874="Parent",TRUE,B1880=Mapping!D1874)</f>
        <v>1</v>
      </c>
    </row>
    <row r="1881" spans="1:3">
      <c r="A1881" s="400" t="s">
        <v>7961</v>
      </c>
      <c r="B1881" s="400" t="str">
        <f t="shared" si="39"/>
        <v>dtsf:KwotaA</v>
      </c>
      <c r="C1881" s="327" t="b">
        <f>IF(Mapping!B1875="Parent",TRUE,B1881=Mapping!D1875)</f>
        <v>1</v>
      </c>
    </row>
    <row r="1882" spans="1:3">
      <c r="A1882" s="400" t="s">
        <v>7962</v>
      </c>
      <c r="B1882" s="400" t="str">
        <f t="shared" si="39"/>
        <v>dtsf:KwotaB</v>
      </c>
      <c r="C1882" s="327" t="b">
        <f>IF(Mapping!B1876="Parent",TRUE,B1882=Mapping!D1876)</f>
        <v>1</v>
      </c>
    </row>
    <row r="1883" spans="1:3">
      <c r="A1883" s="400" t="s">
        <v>8594</v>
      </c>
      <c r="B1883" s="400" t="str">
        <f t="shared" si="39"/>
        <v>dtsf:KwotaC</v>
      </c>
      <c r="C1883" s="327" t="b">
        <f>IF(Mapping!B1877="Parent",TRUE,B1883=Mapping!D1877)</f>
        <v>1</v>
      </c>
    </row>
    <row r="1884" spans="1:3">
      <c r="A1884" s="400" t="s">
        <v>8597</v>
      </c>
      <c r="B1884" s="400" t="str">
        <f t="shared" si="39"/>
        <v>/dtsf:RP</v>
      </c>
      <c r="C1884" s="327" t="b">
        <f>IF(Mapping!B1878="Parent",TRUE,B1884=Mapping!D1878)</f>
        <v>1</v>
      </c>
    </row>
    <row r="1885" spans="1:3">
      <c r="A1885" s="400" t="s">
        <v>8598</v>
      </c>
      <c r="B1885" s="400" t="str">
        <f t="shared" si="39"/>
        <v>/dtsf:Kwota</v>
      </c>
      <c r="C1885" s="327" t="b">
        <f>IF(Mapping!B1879="Parent",TRUE,B1885=Mapping!D1879)</f>
        <v>1</v>
      </c>
    </row>
    <row r="1886" spans="1:3">
      <c r="A1886" s="412" t="s">
        <v>8599</v>
      </c>
      <c r="B1886" s="400" t="str">
        <f t="shared" si="39"/>
        <v>/dtsf:P_ID_2</v>
      </c>
      <c r="C1886" s="327" t="b">
        <f>IF(Mapping!B1880="Parent",TRUE,B1886=Mapping!D1880)</f>
        <v>1</v>
      </c>
    </row>
    <row r="1887" spans="1:3">
      <c r="A1887" s="400" t="s">
        <v>8600</v>
      </c>
      <c r="B1887" s="400" t="str">
        <f t="shared" si="39"/>
        <v>dtsf:P_ID_3</v>
      </c>
      <c r="C1887" s="327" t="b">
        <f>IF(Mapping!B1881="Parent",TRUE,B1887=Mapping!D1881)</f>
        <v>1</v>
      </c>
    </row>
    <row r="1888" spans="1:3">
      <c r="A1888" s="400" t="s">
        <v>8592</v>
      </c>
      <c r="B1888" s="400" t="str">
        <f t="shared" si="39"/>
        <v>dtsf:Kwota</v>
      </c>
      <c r="C1888" s="327" t="b">
        <f>IF(Mapping!B1882="Parent",TRUE,B1888=Mapping!D1882)</f>
        <v>1</v>
      </c>
    </row>
    <row r="1889" spans="1:3">
      <c r="A1889" s="400" t="s">
        <v>8593</v>
      </c>
      <c r="B1889" s="400" t="str">
        <f t="shared" si="39"/>
        <v>dtsf:RB</v>
      </c>
      <c r="C1889" s="327" t="b">
        <f>IF(Mapping!B1883="Parent",TRUE,B1889=Mapping!D1883)</f>
        <v>1</v>
      </c>
    </row>
    <row r="1890" spans="1:3">
      <c r="A1890" s="400" t="s">
        <v>7961</v>
      </c>
      <c r="B1890" s="400" t="str">
        <f t="shared" si="39"/>
        <v>dtsf:KwotaA</v>
      </c>
      <c r="C1890" s="327" t="b">
        <f>IF(Mapping!B1884="Parent",TRUE,B1890=Mapping!D1884)</f>
        <v>1</v>
      </c>
    </row>
    <row r="1891" spans="1:3">
      <c r="A1891" s="400" t="s">
        <v>7962</v>
      </c>
      <c r="B1891" s="400" t="str">
        <f t="shared" si="39"/>
        <v>dtsf:KwotaB</v>
      </c>
      <c r="C1891" s="327" t="b">
        <f>IF(Mapping!B1885="Parent",TRUE,B1891=Mapping!D1885)</f>
        <v>1</v>
      </c>
    </row>
    <row r="1892" spans="1:3">
      <c r="A1892" s="400" t="s">
        <v>8594</v>
      </c>
      <c r="B1892" s="400" t="str">
        <f t="shared" si="39"/>
        <v>dtsf:KwotaC</v>
      </c>
      <c r="C1892" s="327" t="b">
        <f>IF(Mapping!B1886="Parent",TRUE,B1892=Mapping!D1886)</f>
        <v>1</v>
      </c>
    </row>
    <row r="1893" spans="1:3">
      <c r="A1893" s="400" t="s">
        <v>8595</v>
      </c>
      <c r="B1893" s="400" t="str">
        <f t="shared" si="39"/>
        <v>/dtsf:RB</v>
      </c>
      <c r="C1893" s="327" t="b">
        <f>IF(Mapping!B1887="Parent",TRUE,B1893=Mapping!D1887)</f>
        <v>1</v>
      </c>
    </row>
    <row r="1894" spans="1:3">
      <c r="A1894" s="400" t="s">
        <v>8596</v>
      </c>
      <c r="B1894" s="400" t="str">
        <f t="shared" si="39"/>
        <v>dtsf:RP</v>
      </c>
      <c r="C1894" s="327" t="b">
        <f>IF(Mapping!B1888="Parent",TRUE,B1894=Mapping!D1888)</f>
        <v>1</v>
      </c>
    </row>
    <row r="1895" spans="1:3">
      <c r="A1895" s="400" t="s">
        <v>7961</v>
      </c>
      <c r="B1895" s="400" t="str">
        <f t="shared" si="39"/>
        <v>dtsf:KwotaA</v>
      </c>
      <c r="C1895" s="327" t="b">
        <f>IF(Mapping!B1889="Parent",TRUE,B1895=Mapping!D1889)</f>
        <v>1</v>
      </c>
    </row>
    <row r="1896" spans="1:3">
      <c r="A1896" s="400" t="s">
        <v>7962</v>
      </c>
      <c r="B1896" s="400" t="str">
        <f t="shared" si="39"/>
        <v>dtsf:KwotaB</v>
      </c>
      <c r="C1896" s="327" t="b">
        <f>IF(Mapping!B1890="Parent",TRUE,B1896=Mapping!D1890)</f>
        <v>1</v>
      </c>
    </row>
    <row r="1897" spans="1:3">
      <c r="A1897" s="400" t="s">
        <v>8594</v>
      </c>
      <c r="B1897" s="400" t="str">
        <f t="shared" si="39"/>
        <v>dtsf:KwotaC</v>
      </c>
      <c r="C1897" s="327" t="b">
        <f>IF(Mapping!B1891="Parent",TRUE,B1897=Mapping!D1891)</f>
        <v>1</v>
      </c>
    </row>
    <row r="1898" spans="1:3">
      <c r="A1898" s="400" t="s">
        <v>8597</v>
      </c>
      <c r="B1898" s="400" t="str">
        <f t="shared" si="39"/>
        <v>/dtsf:RP</v>
      </c>
      <c r="C1898" s="327" t="b">
        <f>IF(Mapping!B1892="Parent",TRUE,B1898=Mapping!D1892)</f>
        <v>1</v>
      </c>
    </row>
    <row r="1899" spans="1:3">
      <c r="A1899" s="400" t="s">
        <v>8598</v>
      </c>
      <c r="B1899" s="400" t="str">
        <f t="shared" si="39"/>
        <v>/dtsf:Kwota</v>
      </c>
      <c r="C1899" s="327" t="b">
        <f>IF(Mapping!B1893="Parent",TRUE,B1899=Mapping!D1893)</f>
        <v>1</v>
      </c>
    </row>
    <row r="1900" spans="1:3">
      <c r="A1900" s="400" t="s">
        <v>8601</v>
      </c>
      <c r="B1900" s="400" t="str">
        <f t="shared" si="39"/>
        <v>/dtsf:P_ID_3</v>
      </c>
      <c r="C1900" s="327" t="b">
        <f>IF(Mapping!B1894="Parent",TRUE,B1900=Mapping!D1894)</f>
        <v>1</v>
      </c>
    </row>
    <row r="1901" spans="1:3">
      <c r="A1901" s="400" t="s">
        <v>8602</v>
      </c>
      <c r="B1901" s="400" t="str">
        <f t="shared" si="39"/>
        <v>dtsf:P_ID_4</v>
      </c>
      <c r="C1901" s="327" t="b">
        <f>IF(Mapping!B1895="Parent",TRUE,B1901=Mapping!D1895)</f>
        <v>1</v>
      </c>
    </row>
    <row r="1902" spans="1:3">
      <c r="A1902" s="400" t="s">
        <v>8592</v>
      </c>
      <c r="B1902" s="400" t="str">
        <f t="shared" si="39"/>
        <v>dtsf:Kwota</v>
      </c>
      <c r="C1902" s="327" t="b">
        <f>IF(Mapping!B1896="Parent",TRUE,B1902=Mapping!D1896)</f>
        <v>1</v>
      </c>
    </row>
    <row r="1903" spans="1:3">
      <c r="A1903" s="400" t="s">
        <v>8593</v>
      </c>
      <c r="B1903" s="400" t="str">
        <f t="shared" si="39"/>
        <v>dtsf:RB</v>
      </c>
      <c r="C1903" s="327" t="b">
        <f>IF(Mapping!B1897="Parent",TRUE,B1903=Mapping!D1897)</f>
        <v>1</v>
      </c>
    </row>
    <row r="1904" spans="1:3">
      <c r="A1904" s="400" t="s">
        <v>7961</v>
      </c>
      <c r="B1904" s="400" t="str">
        <f t="shared" si="39"/>
        <v>dtsf:KwotaA</v>
      </c>
      <c r="C1904" s="327" t="b">
        <f>IF(Mapping!B1898="Parent",TRUE,B1904=Mapping!D1898)</f>
        <v>1</v>
      </c>
    </row>
    <row r="1905" spans="1:3">
      <c r="A1905" s="400" t="s">
        <v>7962</v>
      </c>
      <c r="B1905" s="400" t="str">
        <f t="shared" si="39"/>
        <v>dtsf:KwotaB</v>
      </c>
      <c r="C1905" s="327" t="b">
        <f>IF(Mapping!B1899="Parent",TRUE,B1905=Mapping!D1899)</f>
        <v>1</v>
      </c>
    </row>
    <row r="1906" spans="1:3">
      <c r="A1906" s="400" t="s">
        <v>8594</v>
      </c>
      <c r="B1906" s="400" t="str">
        <f t="shared" si="39"/>
        <v>dtsf:KwotaC</v>
      </c>
      <c r="C1906" s="327" t="b">
        <f>IF(Mapping!B1900="Parent",TRUE,B1906=Mapping!D1900)</f>
        <v>1</v>
      </c>
    </row>
    <row r="1907" spans="1:3">
      <c r="A1907" s="400" t="s">
        <v>8595</v>
      </c>
      <c r="B1907" s="400" t="str">
        <f t="shared" si="39"/>
        <v>/dtsf:RB</v>
      </c>
      <c r="C1907" s="327" t="b">
        <f>IF(Mapping!B1901="Parent",TRUE,B1907=Mapping!D1901)</f>
        <v>1</v>
      </c>
    </row>
    <row r="1908" spans="1:3">
      <c r="A1908" s="400" t="s">
        <v>8596</v>
      </c>
      <c r="B1908" s="400" t="str">
        <f t="shared" si="39"/>
        <v>dtsf:RP</v>
      </c>
      <c r="C1908" s="327" t="b">
        <f>IF(Mapping!B1902="Parent",TRUE,B1908=Mapping!D1902)</f>
        <v>1</v>
      </c>
    </row>
    <row r="1909" spans="1:3">
      <c r="A1909" s="400" t="s">
        <v>7961</v>
      </c>
      <c r="B1909" s="400" t="str">
        <f t="shared" si="39"/>
        <v>dtsf:KwotaA</v>
      </c>
      <c r="C1909" s="327" t="b">
        <f>IF(Mapping!B1903="Parent",TRUE,B1909=Mapping!D1903)</f>
        <v>1</v>
      </c>
    </row>
    <row r="1910" spans="1:3">
      <c r="A1910" s="400" t="s">
        <v>7962</v>
      </c>
      <c r="B1910" s="400" t="str">
        <f t="shared" si="39"/>
        <v>dtsf:KwotaB</v>
      </c>
      <c r="C1910" s="327" t="b">
        <f>IF(Mapping!B1904="Parent",TRUE,B1910=Mapping!D1904)</f>
        <v>1</v>
      </c>
    </row>
    <row r="1911" spans="1:3">
      <c r="A1911" s="400" t="s">
        <v>8594</v>
      </c>
      <c r="B1911" s="400" t="str">
        <f t="shared" si="39"/>
        <v>dtsf:KwotaC</v>
      </c>
      <c r="C1911" s="327" t="b">
        <f>IF(Mapping!B1905="Parent",TRUE,B1911=Mapping!D1905)</f>
        <v>1</v>
      </c>
    </row>
    <row r="1912" spans="1:3">
      <c r="A1912" s="400" t="s">
        <v>8597</v>
      </c>
      <c r="B1912" s="400" t="str">
        <f t="shared" si="39"/>
        <v>/dtsf:RP</v>
      </c>
      <c r="C1912" s="327" t="b">
        <f>IF(Mapping!B1906="Parent",TRUE,B1912=Mapping!D1906)</f>
        <v>1</v>
      </c>
    </row>
    <row r="1913" spans="1:3">
      <c r="A1913" s="400" t="s">
        <v>8598</v>
      </c>
      <c r="B1913" s="400" t="str">
        <f t="shared" si="39"/>
        <v>/dtsf:Kwota</v>
      </c>
      <c r="C1913" s="327" t="b">
        <f>IF(Mapping!B1907="Parent",TRUE,B1913=Mapping!D1907)</f>
        <v>1</v>
      </c>
    </row>
    <row r="1914" spans="1:3">
      <c r="A1914" s="400" t="s">
        <v>8603</v>
      </c>
      <c r="B1914" s="400" t="str">
        <f t="shared" si="39"/>
        <v>/dtsf:P_ID_4</v>
      </c>
      <c r="C1914" s="327" t="b">
        <f>IF(Mapping!B1908="Parent",TRUE,B1914=Mapping!D1908)</f>
        <v>1</v>
      </c>
    </row>
    <row r="1915" spans="1:3">
      <c r="A1915" s="400" t="s">
        <v>8604</v>
      </c>
      <c r="B1915" s="400" t="str">
        <f t="shared" si="39"/>
        <v>dtsf:P_ID_5</v>
      </c>
      <c r="C1915" s="327" t="b">
        <f>IF(Mapping!B1909="Parent",TRUE,B1915=Mapping!D1909)</f>
        <v>1</v>
      </c>
    </row>
    <row r="1916" spans="1:3">
      <c r="A1916" s="400" t="s">
        <v>8592</v>
      </c>
      <c r="B1916" s="400" t="str">
        <f t="shared" si="39"/>
        <v>dtsf:Kwota</v>
      </c>
      <c r="C1916" s="327" t="b">
        <f>IF(Mapping!B1910="Parent",TRUE,B1916=Mapping!D1910)</f>
        <v>1</v>
      </c>
    </row>
    <row r="1917" spans="1:3">
      <c r="A1917" s="400" t="s">
        <v>8593</v>
      </c>
      <c r="B1917" s="400" t="str">
        <f t="shared" si="39"/>
        <v>dtsf:RB</v>
      </c>
      <c r="C1917" s="327" t="b">
        <f>IF(Mapping!B1911="Parent",TRUE,B1917=Mapping!D1911)</f>
        <v>1</v>
      </c>
    </row>
    <row r="1918" spans="1:3">
      <c r="A1918" s="400" t="s">
        <v>7961</v>
      </c>
      <c r="B1918" s="400" t="str">
        <f t="shared" si="39"/>
        <v>dtsf:KwotaA</v>
      </c>
      <c r="C1918" s="327" t="b">
        <f>IF(Mapping!B1912="Parent",TRUE,B1918=Mapping!D1912)</f>
        <v>1</v>
      </c>
    </row>
    <row r="1919" spans="1:3">
      <c r="A1919" s="400" t="s">
        <v>7962</v>
      </c>
      <c r="B1919" s="400" t="str">
        <f t="shared" si="39"/>
        <v>dtsf:KwotaB</v>
      </c>
      <c r="C1919" s="327" t="b">
        <f>IF(Mapping!B1913="Parent",TRUE,B1919=Mapping!D1913)</f>
        <v>1</v>
      </c>
    </row>
    <row r="1920" spans="1:3">
      <c r="A1920" s="400" t="s">
        <v>8594</v>
      </c>
      <c r="B1920" s="400" t="str">
        <f t="shared" si="39"/>
        <v>dtsf:KwotaC</v>
      </c>
      <c r="C1920" s="327" t="b">
        <f>IF(Mapping!B1914="Parent",TRUE,B1920=Mapping!D1914)</f>
        <v>1</v>
      </c>
    </row>
    <row r="1921" spans="1:3">
      <c r="A1921" s="400" t="s">
        <v>8595</v>
      </c>
      <c r="B1921" s="400" t="str">
        <f t="shared" si="39"/>
        <v>/dtsf:RB</v>
      </c>
      <c r="C1921" s="327" t="b">
        <f>IF(Mapping!B1915="Parent",TRUE,B1921=Mapping!D1915)</f>
        <v>1</v>
      </c>
    </row>
    <row r="1922" spans="1:3">
      <c r="A1922" s="400" t="s">
        <v>8596</v>
      </c>
      <c r="B1922" s="400" t="str">
        <f t="shared" si="39"/>
        <v>dtsf:RP</v>
      </c>
      <c r="C1922" s="327" t="b">
        <f>IF(Mapping!B1916="Parent",TRUE,B1922=Mapping!D1916)</f>
        <v>1</v>
      </c>
    </row>
    <row r="1923" spans="1:3">
      <c r="A1923" s="400" t="s">
        <v>7961</v>
      </c>
      <c r="B1923" s="400" t="str">
        <f t="shared" si="39"/>
        <v>dtsf:KwotaA</v>
      </c>
      <c r="C1923" s="327" t="b">
        <f>IF(Mapping!B1917="Parent",TRUE,B1923=Mapping!D1917)</f>
        <v>1</v>
      </c>
    </row>
    <row r="1924" spans="1:3">
      <c r="A1924" s="400" t="s">
        <v>7962</v>
      </c>
      <c r="B1924" s="400" t="str">
        <f t="shared" si="39"/>
        <v>dtsf:KwotaB</v>
      </c>
      <c r="C1924" s="327" t="b">
        <f>IF(Mapping!B1918="Parent",TRUE,B1924=Mapping!D1918)</f>
        <v>1</v>
      </c>
    </row>
    <row r="1925" spans="1:3">
      <c r="A1925" s="400" t="s">
        <v>8594</v>
      </c>
      <c r="B1925" s="400" t="str">
        <f t="shared" si="39"/>
        <v>dtsf:KwotaC</v>
      </c>
      <c r="C1925" s="327" t="b">
        <f>IF(Mapping!B1919="Parent",TRUE,B1925=Mapping!D1919)</f>
        <v>1</v>
      </c>
    </row>
    <row r="1926" spans="1:3">
      <c r="A1926" s="400" t="s">
        <v>8597</v>
      </c>
      <c r="B1926" s="400" t="str">
        <f t="shared" si="39"/>
        <v>/dtsf:RP</v>
      </c>
      <c r="C1926" s="327" t="b">
        <f>IF(Mapping!B1920="Parent",TRUE,B1926=Mapping!D1920)</f>
        <v>1</v>
      </c>
    </row>
    <row r="1927" spans="1:3">
      <c r="A1927" s="400" t="s">
        <v>8598</v>
      </c>
      <c r="B1927" s="400" t="str">
        <f t="shared" si="39"/>
        <v>/dtsf:Kwota</v>
      </c>
      <c r="C1927" s="327" t="b">
        <f>IF(Mapping!B1921="Parent",TRUE,B1927=Mapping!D1921)</f>
        <v>1</v>
      </c>
    </row>
    <row r="1928" spans="1:3">
      <c r="A1928" s="400" t="s">
        <v>8605</v>
      </c>
      <c r="B1928" s="400" t="str">
        <f t="shared" si="39"/>
        <v>/dtsf:P_ID_5</v>
      </c>
      <c r="C1928" s="327" t="b">
        <f>IF(Mapping!B1922="Parent",TRUE,B1928=Mapping!D1922)</f>
        <v>1</v>
      </c>
    </row>
    <row r="1929" spans="1:3">
      <c r="A1929" s="400" t="s">
        <v>8606</v>
      </c>
      <c r="B1929" s="400" t="str">
        <f t="shared" si="39"/>
        <v>dtsf:P_ID_6</v>
      </c>
      <c r="C1929" s="327" t="b">
        <f>IF(Mapping!B1923="Parent",TRUE,B1929=Mapping!D1923)</f>
        <v>1</v>
      </c>
    </row>
    <row r="1930" spans="1:3">
      <c r="A1930" s="400" t="s">
        <v>8592</v>
      </c>
      <c r="B1930" s="400" t="str">
        <f t="shared" ref="B1930:B1993" si="40">MID(A1930,FIND("&lt;",A1930)+1,FIND("&gt;",A1930)-FIND("&lt;",A1930)-1)</f>
        <v>dtsf:Kwota</v>
      </c>
      <c r="C1930" s="327" t="b">
        <f>IF(Mapping!B1924="Parent",TRUE,B1930=Mapping!D1924)</f>
        <v>1</v>
      </c>
    </row>
    <row r="1931" spans="1:3">
      <c r="A1931" s="400" t="s">
        <v>8593</v>
      </c>
      <c r="B1931" s="400" t="str">
        <f t="shared" si="40"/>
        <v>dtsf:RB</v>
      </c>
      <c r="C1931" s="327" t="b">
        <f>IF(Mapping!B1925="Parent",TRUE,B1931=Mapping!D1925)</f>
        <v>1</v>
      </c>
    </row>
    <row r="1932" spans="1:3">
      <c r="A1932" s="400" t="s">
        <v>7961</v>
      </c>
      <c r="B1932" s="400" t="str">
        <f t="shared" si="40"/>
        <v>dtsf:KwotaA</v>
      </c>
      <c r="C1932" s="327" t="b">
        <f>IF(Mapping!B1926="Parent",TRUE,B1932=Mapping!D1926)</f>
        <v>1</v>
      </c>
    </row>
    <row r="1933" spans="1:3">
      <c r="A1933" s="400" t="s">
        <v>7962</v>
      </c>
      <c r="B1933" s="400" t="str">
        <f t="shared" si="40"/>
        <v>dtsf:KwotaB</v>
      </c>
      <c r="C1933" s="327" t="b">
        <f>IF(Mapping!B1927="Parent",TRUE,B1933=Mapping!D1927)</f>
        <v>1</v>
      </c>
    </row>
    <row r="1934" spans="1:3">
      <c r="A1934" s="400" t="s">
        <v>8594</v>
      </c>
      <c r="B1934" s="400" t="str">
        <f t="shared" si="40"/>
        <v>dtsf:KwotaC</v>
      </c>
      <c r="C1934" s="327" t="b">
        <f>IF(Mapping!B1928="Parent",TRUE,B1934=Mapping!D1928)</f>
        <v>1</v>
      </c>
    </row>
    <row r="1935" spans="1:3">
      <c r="A1935" s="400" t="s">
        <v>8595</v>
      </c>
      <c r="B1935" s="400" t="str">
        <f t="shared" si="40"/>
        <v>/dtsf:RB</v>
      </c>
      <c r="C1935" s="327" t="b">
        <f>IF(Mapping!B1929="Parent",TRUE,B1935=Mapping!D1929)</f>
        <v>1</v>
      </c>
    </row>
    <row r="1936" spans="1:3">
      <c r="A1936" s="400" t="s">
        <v>8596</v>
      </c>
      <c r="B1936" s="400" t="str">
        <f t="shared" si="40"/>
        <v>dtsf:RP</v>
      </c>
      <c r="C1936" s="327" t="b">
        <f>IF(Mapping!B1930="Parent",TRUE,B1936=Mapping!D1930)</f>
        <v>1</v>
      </c>
    </row>
    <row r="1937" spans="1:3">
      <c r="A1937" s="400" t="s">
        <v>7961</v>
      </c>
      <c r="B1937" s="400" t="str">
        <f t="shared" si="40"/>
        <v>dtsf:KwotaA</v>
      </c>
      <c r="C1937" s="327" t="b">
        <f>IF(Mapping!B1931="Parent",TRUE,B1937=Mapping!D1931)</f>
        <v>1</v>
      </c>
    </row>
    <row r="1938" spans="1:3">
      <c r="A1938" s="400" t="s">
        <v>7962</v>
      </c>
      <c r="B1938" s="400" t="str">
        <f t="shared" si="40"/>
        <v>dtsf:KwotaB</v>
      </c>
      <c r="C1938" s="327" t="b">
        <f>IF(Mapping!B1932="Parent",TRUE,B1938=Mapping!D1932)</f>
        <v>1</v>
      </c>
    </row>
    <row r="1939" spans="1:3">
      <c r="A1939" s="400" t="s">
        <v>8594</v>
      </c>
      <c r="B1939" s="400" t="str">
        <f t="shared" si="40"/>
        <v>dtsf:KwotaC</v>
      </c>
      <c r="C1939" s="327" t="b">
        <f>IF(Mapping!B1933="Parent",TRUE,B1939=Mapping!D1933)</f>
        <v>1</v>
      </c>
    </row>
    <row r="1940" spans="1:3">
      <c r="A1940" s="400" t="s">
        <v>8597</v>
      </c>
      <c r="B1940" s="400" t="str">
        <f t="shared" si="40"/>
        <v>/dtsf:RP</v>
      </c>
      <c r="C1940" s="327" t="b">
        <f>IF(Mapping!B1934="Parent",TRUE,B1940=Mapping!D1934)</f>
        <v>1</v>
      </c>
    </row>
    <row r="1941" spans="1:3">
      <c r="A1941" s="400" t="s">
        <v>8598</v>
      </c>
      <c r="B1941" s="400" t="str">
        <f t="shared" si="40"/>
        <v>/dtsf:Kwota</v>
      </c>
      <c r="C1941" s="327" t="b">
        <f>IF(Mapping!B1935="Parent",TRUE,B1941=Mapping!D1935)</f>
        <v>1</v>
      </c>
    </row>
    <row r="1942" spans="1:3">
      <c r="A1942" s="400" t="s">
        <v>8607</v>
      </c>
      <c r="B1942" s="400" t="str">
        <f t="shared" si="40"/>
        <v>/dtsf:P_ID_6</v>
      </c>
      <c r="C1942" s="327" t="b">
        <f>IF(Mapping!B1936="Parent",TRUE,B1942=Mapping!D1936)</f>
        <v>1</v>
      </c>
    </row>
    <row r="1943" spans="1:3">
      <c r="A1943" s="400" t="s">
        <v>8608</v>
      </c>
      <c r="B1943" s="400" t="str">
        <f t="shared" si="40"/>
        <v>dtsf:P_ID_7</v>
      </c>
      <c r="C1943" s="327" t="b">
        <f>IF(Mapping!B1937="Parent",TRUE,B1943=Mapping!D1937)</f>
        <v>1</v>
      </c>
    </row>
    <row r="1944" spans="1:3">
      <c r="A1944" s="400" t="s">
        <v>8592</v>
      </c>
      <c r="B1944" s="400" t="str">
        <f t="shared" si="40"/>
        <v>dtsf:Kwota</v>
      </c>
      <c r="C1944" s="327" t="b">
        <f>IF(Mapping!B1938="Parent",TRUE,B1944=Mapping!D1938)</f>
        <v>1</v>
      </c>
    </row>
    <row r="1945" spans="1:3">
      <c r="A1945" s="400" t="s">
        <v>8593</v>
      </c>
      <c r="B1945" s="400" t="str">
        <f t="shared" si="40"/>
        <v>dtsf:RB</v>
      </c>
      <c r="C1945" s="327" t="b">
        <f>IF(Mapping!B1939="Parent",TRUE,B1945=Mapping!D1939)</f>
        <v>1</v>
      </c>
    </row>
    <row r="1946" spans="1:3">
      <c r="A1946" s="400" t="s">
        <v>7961</v>
      </c>
      <c r="B1946" s="400" t="str">
        <f t="shared" si="40"/>
        <v>dtsf:KwotaA</v>
      </c>
      <c r="C1946" s="327" t="b">
        <f>IF(Mapping!B1940="Parent",TRUE,B1946=Mapping!D1940)</f>
        <v>1</v>
      </c>
    </row>
    <row r="1947" spans="1:3">
      <c r="A1947" s="400" t="s">
        <v>7962</v>
      </c>
      <c r="B1947" s="400" t="str">
        <f t="shared" si="40"/>
        <v>dtsf:KwotaB</v>
      </c>
      <c r="C1947" s="327" t="b">
        <f>IF(Mapping!B1941="Parent",TRUE,B1947=Mapping!D1941)</f>
        <v>1</v>
      </c>
    </row>
    <row r="1948" spans="1:3">
      <c r="A1948" s="400" t="s">
        <v>8594</v>
      </c>
      <c r="B1948" s="400" t="str">
        <f t="shared" si="40"/>
        <v>dtsf:KwotaC</v>
      </c>
      <c r="C1948" s="327" t="b">
        <f>IF(Mapping!B1942="Parent",TRUE,B1948=Mapping!D1942)</f>
        <v>1</v>
      </c>
    </row>
    <row r="1949" spans="1:3">
      <c r="A1949" s="400" t="s">
        <v>8595</v>
      </c>
      <c r="B1949" s="400" t="str">
        <f t="shared" si="40"/>
        <v>/dtsf:RB</v>
      </c>
      <c r="C1949" s="327" t="b">
        <f>IF(Mapping!B1943="Parent",TRUE,B1949=Mapping!D1943)</f>
        <v>1</v>
      </c>
    </row>
    <row r="1950" spans="1:3">
      <c r="A1950" s="400" t="s">
        <v>8596</v>
      </c>
      <c r="B1950" s="400" t="str">
        <f t="shared" si="40"/>
        <v>dtsf:RP</v>
      </c>
      <c r="C1950" s="327" t="b">
        <f>IF(Mapping!B1944="Parent",TRUE,B1950=Mapping!D1944)</f>
        <v>1</v>
      </c>
    </row>
    <row r="1951" spans="1:3">
      <c r="A1951" s="400" t="s">
        <v>7961</v>
      </c>
      <c r="B1951" s="400" t="str">
        <f t="shared" si="40"/>
        <v>dtsf:KwotaA</v>
      </c>
      <c r="C1951" s="327" t="b">
        <f>IF(Mapping!B1945="Parent",TRUE,B1951=Mapping!D1945)</f>
        <v>1</v>
      </c>
    </row>
    <row r="1952" spans="1:3">
      <c r="A1952" s="400" t="s">
        <v>7962</v>
      </c>
      <c r="B1952" s="400" t="str">
        <f t="shared" si="40"/>
        <v>dtsf:KwotaB</v>
      </c>
      <c r="C1952" s="327" t="b">
        <f>IF(Mapping!B1946="Parent",TRUE,B1952=Mapping!D1946)</f>
        <v>1</v>
      </c>
    </row>
    <row r="1953" spans="1:3">
      <c r="A1953" s="400" t="s">
        <v>8594</v>
      </c>
      <c r="B1953" s="400" t="str">
        <f t="shared" si="40"/>
        <v>dtsf:KwotaC</v>
      </c>
      <c r="C1953" s="327" t="b">
        <f>IF(Mapping!B1947="Parent",TRUE,B1953=Mapping!D1947)</f>
        <v>1</v>
      </c>
    </row>
    <row r="1954" spans="1:3">
      <c r="A1954" s="400" t="s">
        <v>8597</v>
      </c>
      <c r="B1954" s="400" t="str">
        <f t="shared" si="40"/>
        <v>/dtsf:RP</v>
      </c>
      <c r="C1954" s="327" t="b">
        <f>IF(Mapping!B1948="Parent",TRUE,B1954=Mapping!D1948)</f>
        <v>1</v>
      </c>
    </row>
    <row r="1955" spans="1:3">
      <c r="A1955" s="400" t="s">
        <v>8598</v>
      </c>
      <c r="B1955" s="400" t="str">
        <f t="shared" si="40"/>
        <v>/dtsf:Kwota</v>
      </c>
      <c r="C1955" s="327" t="b">
        <f>IF(Mapping!B1949="Parent",TRUE,B1955=Mapping!D1949)</f>
        <v>1</v>
      </c>
    </row>
    <row r="1956" spans="1:3">
      <c r="A1956" s="400" t="s">
        <v>8609</v>
      </c>
      <c r="B1956" s="400" t="str">
        <f t="shared" si="40"/>
        <v>/dtsf:P_ID_7</v>
      </c>
      <c r="C1956" s="327" t="b">
        <f>IF(Mapping!B1950="Parent",TRUE,B1956=Mapping!D1950)</f>
        <v>1</v>
      </c>
    </row>
    <row r="1957" spans="1:3">
      <c r="A1957" s="400" t="s">
        <v>8610</v>
      </c>
      <c r="B1957" s="400" t="str">
        <f t="shared" si="40"/>
        <v>dtsf:P_ID_8</v>
      </c>
      <c r="C1957" s="327" t="b">
        <f>IF(Mapping!B1951="Parent",TRUE,B1957=Mapping!D1951)</f>
        <v>1</v>
      </c>
    </row>
    <row r="1958" spans="1:3">
      <c r="A1958" s="400" t="s">
        <v>8592</v>
      </c>
      <c r="B1958" s="400" t="str">
        <f t="shared" si="40"/>
        <v>dtsf:Kwota</v>
      </c>
      <c r="C1958" s="327" t="b">
        <f>IF(Mapping!B1952="Parent",TRUE,B1958=Mapping!D1952)</f>
        <v>1</v>
      </c>
    </row>
    <row r="1959" spans="1:3">
      <c r="A1959" s="400" t="s">
        <v>8593</v>
      </c>
      <c r="B1959" s="400" t="str">
        <f t="shared" si="40"/>
        <v>dtsf:RB</v>
      </c>
      <c r="C1959" s="327" t="b">
        <f>IF(Mapping!B1953="Parent",TRUE,B1959=Mapping!D1953)</f>
        <v>1</v>
      </c>
    </row>
    <row r="1960" spans="1:3">
      <c r="A1960" s="400" t="s">
        <v>7961</v>
      </c>
      <c r="B1960" s="400" t="str">
        <f t="shared" si="40"/>
        <v>dtsf:KwotaA</v>
      </c>
      <c r="C1960" s="327" t="b">
        <f>IF(Mapping!B1954="Parent",TRUE,B1960=Mapping!D1954)</f>
        <v>1</v>
      </c>
    </row>
    <row r="1961" spans="1:3">
      <c r="A1961" s="400" t="s">
        <v>7962</v>
      </c>
      <c r="B1961" s="400" t="str">
        <f t="shared" si="40"/>
        <v>dtsf:KwotaB</v>
      </c>
      <c r="C1961" s="327" t="b">
        <f>IF(Mapping!B1955="Parent",TRUE,B1961=Mapping!D1955)</f>
        <v>1</v>
      </c>
    </row>
    <row r="1962" spans="1:3">
      <c r="A1962" s="400" t="s">
        <v>8594</v>
      </c>
      <c r="B1962" s="400" t="str">
        <f t="shared" si="40"/>
        <v>dtsf:KwotaC</v>
      </c>
      <c r="C1962" s="327" t="b">
        <f>IF(Mapping!B1956="Parent",TRUE,B1962=Mapping!D1956)</f>
        <v>1</v>
      </c>
    </row>
    <row r="1963" spans="1:3">
      <c r="A1963" s="400" t="s">
        <v>8595</v>
      </c>
      <c r="B1963" s="400" t="str">
        <f t="shared" si="40"/>
        <v>/dtsf:RB</v>
      </c>
      <c r="C1963" s="327" t="b">
        <f>IF(Mapping!B1957="Parent",TRUE,B1963=Mapping!D1957)</f>
        <v>1</v>
      </c>
    </row>
    <row r="1964" spans="1:3">
      <c r="A1964" s="400" t="s">
        <v>8596</v>
      </c>
      <c r="B1964" s="400" t="str">
        <f t="shared" si="40"/>
        <v>dtsf:RP</v>
      </c>
      <c r="C1964" s="327" t="b">
        <f>IF(Mapping!B1958="Parent",TRUE,B1964=Mapping!D1958)</f>
        <v>1</v>
      </c>
    </row>
    <row r="1965" spans="1:3">
      <c r="A1965" s="400" t="s">
        <v>7961</v>
      </c>
      <c r="B1965" s="400" t="str">
        <f t="shared" si="40"/>
        <v>dtsf:KwotaA</v>
      </c>
      <c r="C1965" s="327" t="b">
        <f>IF(Mapping!B1959="Parent",TRUE,B1965=Mapping!D1959)</f>
        <v>1</v>
      </c>
    </row>
    <row r="1966" spans="1:3">
      <c r="A1966" s="400" t="s">
        <v>7962</v>
      </c>
      <c r="B1966" s="400" t="str">
        <f t="shared" si="40"/>
        <v>dtsf:KwotaB</v>
      </c>
      <c r="C1966" s="327" t="b">
        <f>IF(Mapping!B1960="Parent",TRUE,B1966=Mapping!D1960)</f>
        <v>1</v>
      </c>
    </row>
    <row r="1967" spans="1:3">
      <c r="A1967" s="400" t="s">
        <v>8594</v>
      </c>
      <c r="B1967" s="400" t="str">
        <f t="shared" si="40"/>
        <v>dtsf:KwotaC</v>
      </c>
      <c r="C1967" s="327" t="b">
        <f>IF(Mapping!B1961="Parent",TRUE,B1967=Mapping!D1961)</f>
        <v>1</v>
      </c>
    </row>
    <row r="1968" spans="1:3">
      <c r="A1968" s="400" t="s">
        <v>8597</v>
      </c>
      <c r="B1968" s="400" t="str">
        <f t="shared" si="40"/>
        <v>/dtsf:RP</v>
      </c>
      <c r="C1968" s="327" t="b">
        <f>IF(Mapping!B1962="Parent",TRUE,B1968=Mapping!D1962)</f>
        <v>1</v>
      </c>
    </row>
    <row r="1969" spans="1:3">
      <c r="A1969" s="400" t="s">
        <v>8598</v>
      </c>
      <c r="B1969" s="400" t="str">
        <f t="shared" si="40"/>
        <v>/dtsf:Kwota</v>
      </c>
      <c r="C1969" s="327" t="b">
        <f>IF(Mapping!B1963="Parent",TRUE,B1969=Mapping!D1963)</f>
        <v>1</v>
      </c>
    </row>
    <row r="1970" spans="1:3">
      <c r="A1970" s="400" t="s">
        <v>8611</v>
      </c>
      <c r="B1970" s="400" t="str">
        <f t="shared" si="40"/>
        <v>/dtsf:P_ID_8</v>
      </c>
      <c r="C1970" s="327" t="b">
        <f>IF(Mapping!B1964="Parent",TRUE,B1970=Mapping!D1964)</f>
        <v>1</v>
      </c>
    </row>
    <row r="1971" spans="1:3">
      <c r="A1971" s="400" t="s">
        <v>8612</v>
      </c>
      <c r="B1971" s="400" t="str">
        <f t="shared" si="40"/>
        <v>dtsf:P_ID_9</v>
      </c>
      <c r="C1971" s="327" t="b">
        <f>IF(Mapping!B1965="Parent",TRUE,B1971=Mapping!D1965)</f>
        <v>1</v>
      </c>
    </row>
    <row r="1972" spans="1:3">
      <c r="A1972" s="400" t="s">
        <v>8592</v>
      </c>
      <c r="B1972" s="400" t="str">
        <f t="shared" si="40"/>
        <v>dtsf:Kwota</v>
      </c>
      <c r="C1972" s="327" t="b">
        <f>IF(Mapping!B1966="Parent",TRUE,B1972=Mapping!D1966)</f>
        <v>1</v>
      </c>
    </row>
    <row r="1973" spans="1:3">
      <c r="A1973" s="400" t="s">
        <v>8593</v>
      </c>
      <c r="B1973" s="400" t="str">
        <f t="shared" si="40"/>
        <v>dtsf:RB</v>
      </c>
      <c r="C1973" s="327" t="b">
        <f>IF(Mapping!B1967="Parent",TRUE,B1973=Mapping!D1967)</f>
        <v>1</v>
      </c>
    </row>
    <row r="1974" spans="1:3">
      <c r="A1974" s="400" t="s">
        <v>7961</v>
      </c>
      <c r="B1974" s="400" t="str">
        <f t="shared" si="40"/>
        <v>dtsf:KwotaA</v>
      </c>
      <c r="C1974" s="327" t="b">
        <f>IF(Mapping!B1968="Parent",TRUE,B1974=Mapping!D1968)</f>
        <v>1</v>
      </c>
    </row>
    <row r="1975" spans="1:3">
      <c r="A1975" s="400" t="s">
        <v>7962</v>
      </c>
      <c r="B1975" s="400" t="str">
        <f t="shared" si="40"/>
        <v>dtsf:KwotaB</v>
      </c>
      <c r="C1975" s="327" t="b">
        <f>IF(Mapping!B1969="Parent",TRUE,B1975=Mapping!D1969)</f>
        <v>1</v>
      </c>
    </row>
    <row r="1976" spans="1:3">
      <c r="A1976" s="400" t="s">
        <v>8594</v>
      </c>
      <c r="B1976" s="400" t="str">
        <f t="shared" si="40"/>
        <v>dtsf:KwotaC</v>
      </c>
      <c r="C1976" s="327" t="b">
        <f>IF(Mapping!B1970="Parent",TRUE,B1976=Mapping!D1970)</f>
        <v>1</v>
      </c>
    </row>
    <row r="1977" spans="1:3">
      <c r="A1977" s="400" t="s">
        <v>8595</v>
      </c>
      <c r="B1977" s="400" t="str">
        <f t="shared" si="40"/>
        <v>/dtsf:RB</v>
      </c>
      <c r="C1977" s="327" t="b">
        <f>IF(Mapping!B1971="Parent",TRUE,B1977=Mapping!D1971)</f>
        <v>1</v>
      </c>
    </row>
    <row r="1978" spans="1:3">
      <c r="A1978" s="400" t="s">
        <v>8596</v>
      </c>
      <c r="B1978" s="400" t="str">
        <f t="shared" si="40"/>
        <v>dtsf:RP</v>
      </c>
      <c r="C1978" s="327" t="b">
        <f>IF(Mapping!B1972="Parent",TRUE,B1978=Mapping!D1972)</f>
        <v>1</v>
      </c>
    </row>
    <row r="1979" spans="1:3">
      <c r="A1979" s="400" t="s">
        <v>7961</v>
      </c>
      <c r="B1979" s="400" t="str">
        <f t="shared" si="40"/>
        <v>dtsf:KwotaA</v>
      </c>
      <c r="C1979" s="327" t="b">
        <f>IF(Mapping!B1973="Parent",TRUE,B1979=Mapping!D1973)</f>
        <v>1</v>
      </c>
    </row>
    <row r="1980" spans="1:3">
      <c r="A1980" s="400" t="s">
        <v>7962</v>
      </c>
      <c r="B1980" s="400" t="str">
        <f t="shared" si="40"/>
        <v>dtsf:KwotaB</v>
      </c>
      <c r="C1980" s="327" t="b">
        <f>IF(Mapping!B1974="Parent",TRUE,B1980=Mapping!D1974)</f>
        <v>1</v>
      </c>
    </row>
    <row r="1981" spans="1:3">
      <c r="A1981" s="400" t="s">
        <v>8594</v>
      </c>
      <c r="B1981" s="400" t="str">
        <f t="shared" si="40"/>
        <v>dtsf:KwotaC</v>
      </c>
      <c r="C1981" s="327" t="b">
        <f>IF(Mapping!B1975="Parent",TRUE,B1981=Mapping!D1975)</f>
        <v>1</v>
      </c>
    </row>
    <row r="1982" spans="1:3">
      <c r="A1982" s="400" t="s">
        <v>8597</v>
      </c>
      <c r="B1982" s="400" t="str">
        <f t="shared" si="40"/>
        <v>/dtsf:RP</v>
      </c>
      <c r="C1982" s="327" t="b">
        <f>IF(Mapping!B1976="Parent",TRUE,B1982=Mapping!D1976)</f>
        <v>1</v>
      </c>
    </row>
    <row r="1983" spans="1:3">
      <c r="A1983" s="400" t="s">
        <v>8598</v>
      </c>
      <c r="B1983" s="400" t="str">
        <f t="shared" si="40"/>
        <v>/dtsf:Kwota</v>
      </c>
      <c r="C1983" s="327" t="b">
        <f>IF(Mapping!B1977="Parent",TRUE,B1983=Mapping!D1977)</f>
        <v>1</v>
      </c>
    </row>
    <row r="1984" spans="1:3">
      <c r="A1984" s="400" t="s">
        <v>8613</v>
      </c>
      <c r="B1984" s="400" t="str">
        <f t="shared" si="40"/>
        <v>/dtsf:P_ID_9</v>
      </c>
      <c r="C1984" s="327" t="b">
        <f>IF(Mapping!B1978="Parent",TRUE,B1984=Mapping!D1978)</f>
        <v>1</v>
      </c>
    </row>
    <row r="1985" spans="1:3">
      <c r="A1985" s="400" t="s">
        <v>8614</v>
      </c>
      <c r="B1985" s="400" t="str">
        <f t="shared" si="40"/>
        <v>dtsf:P_ID_10</v>
      </c>
      <c r="C1985" s="327" t="b">
        <f>IF(Mapping!B1979="Parent",TRUE,B1985=Mapping!D1979)</f>
        <v>1</v>
      </c>
    </row>
    <row r="1986" spans="1:3">
      <c r="A1986" s="400" t="s">
        <v>8588</v>
      </c>
      <c r="B1986" s="400" t="str">
        <f t="shared" si="40"/>
        <v>dtsf:RB</v>
      </c>
      <c r="C1986" s="327" t="b">
        <f>IF(Mapping!B1980="Parent",TRUE,B1986=Mapping!D1980)</f>
        <v>1</v>
      </c>
    </row>
    <row r="1987" spans="1:3">
      <c r="A1987" s="400" t="s">
        <v>8589</v>
      </c>
      <c r="B1987" s="400" t="str">
        <f t="shared" si="40"/>
        <v>dtsf:RP</v>
      </c>
      <c r="C1987" s="327" t="b">
        <f>IF(Mapping!B1981="Parent",TRUE,B1987=Mapping!D1981)</f>
        <v>1</v>
      </c>
    </row>
    <row r="1988" spans="1:3">
      <c r="A1988" s="400" t="s">
        <v>8615</v>
      </c>
      <c r="B1988" s="400" t="str">
        <f t="shared" si="40"/>
        <v>/dtsf:P_ID_10</v>
      </c>
      <c r="C1988" s="327" t="b">
        <f>IF(Mapping!B1982="Parent",TRUE,B1988=Mapping!D1982)</f>
        <v>1</v>
      </c>
    </row>
    <row r="1989" spans="1:3">
      <c r="A1989" s="400" t="s">
        <v>8616</v>
      </c>
      <c r="B1989" s="400" t="str">
        <f t="shared" si="40"/>
        <v>dtsf:P_ID_11</v>
      </c>
      <c r="C1989" s="327" t="b">
        <f>IF(Mapping!B1983="Parent",TRUE,B1989=Mapping!D1983)</f>
        <v>1</v>
      </c>
    </row>
    <row r="1990" spans="1:3">
      <c r="A1990" s="400" t="s">
        <v>8588</v>
      </c>
      <c r="B1990" s="400" t="str">
        <f t="shared" si="40"/>
        <v>dtsf:RB</v>
      </c>
      <c r="C1990" s="327" t="b">
        <f>IF(Mapping!B1984="Parent",TRUE,B1990=Mapping!D1984)</f>
        <v>1</v>
      </c>
    </row>
    <row r="1991" spans="1:3">
      <c r="A1991" s="400" t="s">
        <v>8589</v>
      </c>
      <c r="B1991" s="400" t="str">
        <f t="shared" si="40"/>
        <v>dtsf:RP</v>
      </c>
      <c r="C1991" s="327" t="b">
        <f>IF(Mapping!B1985="Parent",TRUE,B1991=Mapping!D1985)</f>
        <v>1</v>
      </c>
    </row>
    <row r="1992" spans="1:3">
      <c r="A1992" s="400" t="s">
        <v>8617</v>
      </c>
      <c r="B1992" s="400" t="str">
        <f t="shared" si="40"/>
        <v>/dtsf:P_ID_11</v>
      </c>
      <c r="C1992" s="327" t="b">
        <f>IF(Mapping!B1986="Parent",TRUE,B1992=Mapping!D1986)</f>
        <v>1</v>
      </c>
    </row>
    <row r="1993" spans="1:3">
      <c r="A1993" s="400" t="s">
        <v>8618</v>
      </c>
      <c r="B1993" s="400" t="str">
        <f t="shared" si="40"/>
        <v>/tns:InformacjaDodatkowaDotyczacaPodatkuDochodowego</v>
      </c>
      <c r="C1993" s="327" t="b">
        <f>IF(Mapping!B1987="Parent",TRUE,B1993=Mapping!D1987)</f>
        <v>1</v>
      </c>
    </row>
    <row r="1994" spans="1:3">
      <c r="A1994" s="400" t="s">
        <v>8619</v>
      </c>
      <c r="B1994" s="400" t="str">
        <f t="shared" ref="B1994:B1995" si="41">MID(A1994,FIND("&lt;",A1994)+1,FIND("&gt;",A1994)-FIND("&lt;",A1994)-1)</f>
        <v>/tns:DodatkoweInformacjeIObjasnieniaJednostkaInna</v>
      </c>
      <c r="C1994" s="327" t="b">
        <f>IF(Mapping!B1988="Parent",TRUE,B1994=Mapping!D1988)</f>
        <v>1</v>
      </c>
    </row>
    <row r="1995" spans="1:3">
      <c r="A1995" s="400" t="s">
        <v>8620</v>
      </c>
      <c r="B1995" s="400" t="str">
        <f t="shared" si="41"/>
        <v>/tns:JednostkaInna</v>
      </c>
      <c r="C1995" s="327" t="b">
        <f>IF(Mapping!B1989="Parent",TRUE,B1995=Mapping!D1989)</f>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14"/>
  <dimension ref="A1"/>
  <sheetViews>
    <sheetView workbookViewId="0">
      <selection activeCell="E1" sqref="E1"/>
    </sheetView>
  </sheetViews>
  <sheetFormatPr defaultRowHeight="12.75"/>
  <cols>
    <col min="1" max="1" width="29.7109375" bestFit="1" customWidth="1"/>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51">
    <tabColor rgb="FFFF0000"/>
  </sheetPr>
  <dimension ref="A1:D530"/>
  <sheetViews>
    <sheetView topLeftCell="A264" workbookViewId="0">
      <selection activeCell="B285" sqref="B285"/>
    </sheetView>
  </sheetViews>
  <sheetFormatPr defaultRowHeight="12.75"/>
  <cols>
    <col min="2" max="2" width="47.85546875" customWidth="1"/>
    <col min="3" max="3" width="21.140625" customWidth="1"/>
  </cols>
  <sheetData>
    <row r="1" spans="1:4">
      <c r="A1" s="345" t="s">
        <v>5721</v>
      </c>
      <c r="B1" s="345" t="s">
        <v>5722</v>
      </c>
      <c r="C1" s="345" t="s">
        <v>6757</v>
      </c>
      <c r="D1" s="345"/>
    </row>
    <row r="2" spans="1:4">
      <c r="A2" s="346" t="s">
        <v>5723</v>
      </c>
      <c r="B2" s="346" t="s">
        <v>5724</v>
      </c>
      <c r="C2" s="346"/>
    </row>
    <row r="3" spans="1:4">
      <c r="A3" s="347" t="s">
        <v>5725</v>
      </c>
      <c r="B3" s="347" t="s">
        <v>5726</v>
      </c>
      <c r="C3" s="347" t="s">
        <v>4186</v>
      </c>
    </row>
    <row r="4" spans="1:4">
      <c r="A4" s="347" t="s">
        <v>5727</v>
      </c>
      <c r="B4" s="347" t="s">
        <v>5728</v>
      </c>
      <c r="C4" s="347" t="s">
        <v>4186</v>
      </c>
    </row>
    <row r="5" spans="1:4">
      <c r="A5" s="347" t="s">
        <v>5729</v>
      </c>
      <c r="B5" s="347" t="s">
        <v>5730</v>
      </c>
      <c r="C5" s="347" t="s">
        <v>4187</v>
      </c>
    </row>
    <row r="6" spans="1:4">
      <c r="A6" s="347" t="s">
        <v>5731</v>
      </c>
      <c r="B6" s="347" t="s">
        <v>5732</v>
      </c>
      <c r="C6" s="347" t="s">
        <v>4187</v>
      </c>
    </row>
    <row r="7" spans="1:4">
      <c r="A7" s="347" t="s">
        <v>5733</v>
      </c>
      <c r="B7" s="347" t="s">
        <v>5734</v>
      </c>
      <c r="C7" s="347" t="s">
        <v>4188</v>
      </c>
    </row>
    <row r="8" spans="1:4">
      <c r="A8" s="347" t="s">
        <v>5735</v>
      </c>
      <c r="B8" s="347" t="s">
        <v>5736</v>
      </c>
      <c r="C8" s="347" t="s">
        <v>4188</v>
      </c>
    </row>
    <row r="9" spans="1:4">
      <c r="A9" s="347" t="s">
        <v>5737</v>
      </c>
      <c r="B9" s="347" t="s">
        <v>5738</v>
      </c>
      <c r="C9" s="347" t="s">
        <v>4188</v>
      </c>
    </row>
    <row r="10" spans="1:4">
      <c r="A10" s="347" t="s">
        <v>5739</v>
      </c>
      <c r="B10" s="347" t="s">
        <v>5740</v>
      </c>
      <c r="C10" s="347" t="s">
        <v>4188</v>
      </c>
    </row>
    <row r="11" spans="1:4">
      <c r="A11" s="347" t="s">
        <v>5741</v>
      </c>
      <c r="B11" s="347" t="s">
        <v>5742</v>
      </c>
      <c r="C11" s="347" t="s">
        <v>4188</v>
      </c>
    </row>
    <row r="12" spans="1:4">
      <c r="A12" s="347" t="s">
        <v>5743</v>
      </c>
      <c r="B12" s="347" t="s">
        <v>5744</v>
      </c>
      <c r="C12" s="347" t="s">
        <v>4188</v>
      </c>
    </row>
    <row r="13" spans="1:4">
      <c r="A13" s="347" t="s">
        <v>5745</v>
      </c>
      <c r="B13" s="347" t="s">
        <v>5746</v>
      </c>
      <c r="C13" s="347" t="s">
        <v>4188</v>
      </c>
    </row>
    <row r="14" spans="1:4">
      <c r="A14" s="347" t="s">
        <v>5747</v>
      </c>
      <c r="B14" s="347" t="s">
        <v>1436</v>
      </c>
      <c r="C14" s="347" t="s">
        <v>4189</v>
      </c>
    </row>
    <row r="15" spans="1:4">
      <c r="A15" s="347" t="s">
        <v>5748</v>
      </c>
      <c r="B15" s="347" t="s">
        <v>5749</v>
      </c>
      <c r="C15" s="347" t="s">
        <v>4190</v>
      </c>
    </row>
    <row r="16" spans="1:4">
      <c r="A16" s="347" t="s">
        <v>5750</v>
      </c>
      <c r="B16" s="347" t="s">
        <v>5751</v>
      </c>
      <c r="C16" s="347"/>
    </row>
    <row r="17" spans="1:3">
      <c r="A17" s="347" t="s">
        <v>5752</v>
      </c>
      <c r="B17" s="347" t="s">
        <v>5753</v>
      </c>
      <c r="C17" s="347"/>
    </row>
    <row r="18" spans="1:3">
      <c r="A18" s="347" t="s">
        <v>5754</v>
      </c>
      <c r="B18" s="347" t="s">
        <v>5755</v>
      </c>
      <c r="C18" s="347"/>
    </row>
    <row r="19" spans="1:3">
      <c r="A19" s="346" t="s">
        <v>5756</v>
      </c>
      <c r="B19" s="346" t="s">
        <v>5757</v>
      </c>
      <c r="C19" s="346"/>
    </row>
    <row r="20" spans="1:3">
      <c r="A20" s="347" t="s">
        <v>5758</v>
      </c>
      <c r="B20" s="347" t="s">
        <v>5759</v>
      </c>
      <c r="C20" s="347" t="s">
        <v>4185</v>
      </c>
    </row>
    <row r="21" spans="1:3">
      <c r="A21" s="347" t="s">
        <v>5760</v>
      </c>
      <c r="B21" s="347" t="s">
        <v>5761</v>
      </c>
      <c r="C21" s="347" t="s">
        <v>4185</v>
      </c>
    </row>
    <row r="22" spans="1:3">
      <c r="A22" s="347" t="s">
        <v>5762</v>
      </c>
      <c r="B22" s="347" t="s">
        <v>506</v>
      </c>
      <c r="C22" s="347" t="s">
        <v>4184</v>
      </c>
    </row>
    <row r="23" spans="1:3">
      <c r="A23" s="347" t="s">
        <v>5763</v>
      </c>
      <c r="B23" s="347" t="s">
        <v>5764</v>
      </c>
      <c r="C23" s="347" t="s">
        <v>4185</v>
      </c>
    </row>
    <row r="24" spans="1:3">
      <c r="A24" s="347" t="s">
        <v>5765</v>
      </c>
      <c r="B24" s="347" t="s">
        <v>5766</v>
      </c>
      <c r="C24" s="347" t="s">
        <v>4183</v>
      </c>
    </row>
    <row r="25" spans="1:3">
      <c r="A25" s="346" t="s">
        <v>5767</v>
      </c>
      <c r="B25" s="346" t="s">
        <v>5768</v>
      </c>
      <c r="C25" s="346"/>
    </row>
    <row r="26" spans="1:3">
      <c r="A26" s="347" t="s">
        <v>5769</v>
      </c>
      <c r="B26" s="347" t="s">
        <v>5770</v>
      </c>
      <c r="C26" s="347"/>
    </row>
    <row r="27" spans="1:3">
      <c r="A27" s="347" t="s">
        <v>5771</v>
      </c>
      <c r="B27" s="347" t="s">
        <v>5772</v>
      </c>
      <c r="C27" s="347"/>
    </row>
    <row r="28" spans="1:3">
      <c r="A28" s="347" t="s">
        <v>5773</v>
      </c>
      <c r="B28" s="347" t="s">
        <v>5774</v>
      </c>
      <c r="C28" s="347"/>
    </row>
    <row r="29" spans="1:3">
      <c r="A29" s="347" t="s">
        <v>5775</v>
      </c>
      <c r="B29" s="347" t="s">
        <v>5776</v>
      </c>
      <c r="C29" s="347"/>
    </row>
    <row r="30" spans="1:3">
      <c r="A30" s="347" t="s">
        <v>5777</v>
      </c>
      <c r="B30" s="347" t="s">
        <v>5778</v>
      </c>
      <c r="C30" s="347"/>
    </row>
    <row r="31" spans="1:3">
      <c r="A31" s="347" t="s">
        <v>5779</v>
      </c>
      <c r="B31" s="347" t="s">
        <v>5780</v>
      </c>
      <c r="C31" s="347"/>
    </row>
    <row r="32" spans="1:3">
      <c r="A32" s="347" t="s">
        <v>5781</v>
      </c>
      <c r="B32" s="347" t="s">
        <v>5782</v>
      </c>
      <c r="C32" s="347"/>
    </row>
    <row r="33" spans="1:3">
      <c r="A33" s="347" t="s">
        <v>5783</v>
      </c>
      <c r="B33" s="347" t="s">
        <v>5784</v>
      </c>
      <c r="C33" s="347"/>
    </row>
    <row r="34" spans="1:3" ht="25.5">
      <c r="A34" s="347" t="s">
        <v>5785</v>
      </c>
      <c r="B34" s="347" t="s">
        <v>5786</v>
      </c>
      <c r="C34" s="347"/>
    </row>
    <row r="35" spans="1:3" ht="25.5">
      <c r="A35" s="347" t="s">
        <v>5787</v>
      </c>
      <c r="B35" s="347" t="s">
        <v>5788</v>
      </c>
      <c r="C35" s="347"/>
    </row>
    <row r="36" spans="1:3" ht="25.5">
      <c r="A36" s="347" t="s">
        <v>5789</v>
      </c>
      <c r="B36" s="347" t="s">
        <v>5790</v>
      </c>
      <c r="C36" s="347"/>
    </row>
    <row r="37" spans="1:3">
      <c r="A37" s="347" t="s">
        <v>5791</v>
      </c>
      <c r="B37" s="347" t="s">
        <v>5792</v>
      </c>
      <c r="C37" s="347"/>
    </row>
    <row r="38" spans="1:3">
      <c r="A38" s="346" t="s">
        <v>5793</v>
      </c>
      <c r="B38" s="346" t="s">
        <v>5794</v>
      </c>
      <c r="C38" s="346"/>
    </row>
    <row r="39" spans="1:3">
      <c r="A39" s="347" t="s">
        <v>5795</v>
      </c>
      <c r="B39" s="347" t="s">
        <v>5796</v>
      </c>
      <c r="C39" s="347" t="s">
        <v>4186</v>
      </c>
    </row>
    <row r="40" spans="1:3">
      <c r="A40" s="347" t="s">
        <v>5797</v>
      </c>
      <c r="B40" s="347" t="s">
        <v>5798</v>
      </c>
      <c r="C40" s="347" t="s">
        <v>4187</v>
      </c>
    </row>
    <row r="41" spans="1:3">
      <c r="A41" s="347" t="s">
        <v>5799</v>
      </c>
      <c r="B41" s="347" t="s">
        <v>5800</v>
      </c>
      <c r="C41" s="347" t="s">
        <v>4187</v>
      </c>
    </row>
    <row r="42" spans="1:3">
      <c r="A42" s="347" t="s">
        <v>5801</v>
      </c>
      <c r="B42" s="347" t="s">
        <v>5802</v>
      </c>
      <c r="C42" s="347" t="s">
        <v>4188</v>
      </c>
    </row>
    <row r="43" spans="1:3">
      <c r="A43" s="347" t="s">
        <v>5803</v>
      </c>
      <c r="B43" s="347" t="s">
        <v>5804</v>
      </c>
      <c r="C43" s="347" t="s">
        <v>4188</v>
      </c>
    </row>
    <row r="44" spans="1:3">
      <c r="A44" s="347" t="s">
        <v>5805</v>
      </c>
      <c r="B44" s="347" t="s">
        <v>5806</v>
      </c>
      <c r="C44" s="347" t="s">
        <v>4188</v>
      </c>
    </row>
    <row r="45" spans="1:3">
      <c r="A45" s="347" t="s">
        <v>5807</v>
      </c>
      <c r="B45" s="347" t="s">
        <v>5808</v>
      </c>
      <c r="C45" s="347" t="s">
        <v>4188</v>
      </c>
    </row>
    <row r="46" spans="1:3">
      <c r="A46" s="347" t="s">
        <v>5809</v>
      </c>
      <c r="B46" s="347" t="s">
        <v>5810</v>
      </c>
      <c r="C46" s="347" t="s">
        <v>4189</v>
      </c>
    </row>
    <row r="47" spans="1:3">
      <c r="A47" s="347" t="s">
        <v>5811</v>
      </c>
      <c r="B47" s="347" t="s">
        <v>5812</v>
      </c>
      <c r="C47" s="347" t="s">
        <v>4190</v>
      </c>
    </row>
    <row r="48" spans="1:3">
      <c r="A48" s="347" t="s">
        <v>5813</v>
      </c>
      <c r="B48" s="347" t="s">
        <v>5814</v>
      </c>
      <c r="C48" s="347"/>
    </row>
    <row r="49" spans="1:3">
      <c r="A49" s="347" t="s">
        <v>5815</v>
      </c>
      <c r="B49" s="347" t="s">
        <v>5816</v>
      </c>
      <c r="C49" s="347"/>
    </row>
    <row r="50" spans="1:3">
      <c r="A50" s="347" t="s">
        <v>5817</v>
      </c>
      <c r="B50" s="347" t="s">
        <v>5818</v>
      </c>
      <c r="C50" s="347"/>
    </row>
    <row r="51" spans="1:3">
      <c r="A51" s="346" t="s">
        <v>5819</v>
      </c>
      <c r="B51" s="346" t="s">
        <v>5820</v>
      </c>
      <c r="C51" s="346"/>
    </row>
    <row r="52" spans="1:3">
      <c r="A52" s="347" t="s">
        <v>5821</v>
      </c>
      <c r="B52" s="347" t="s">
        <v>5822</v>
      </c>
      <c r="C52" s="347" t="s">
        <v>4185</v>
      </c>
    </row>
    <row r="53" spans="1:3">
      <c r="A53" s="347" t="s">
        <v>5823</v>
      </c>
      <c r="B53" s="347" t="s">
        <v>5824</v>
      </c>
      <c r="C53" s="347" t="s">
        <v>4185</v>
      </c>
    </row>
    <row r="54" spans="1:3">
      <c r="A54" s="347" t="s">
        <v>5825</v>
      </c>
      <c r="B54" s="347" t="s">
        <v>5826</v>
      </c>
      <c r="C54" s="347" t="s">
        <v>4184</v>
      </c>
    </row>
    <row r="55" spans="1:3">
      <c r="A55" s="347" t="s">
        <v>5827</v>
      </c>
      <c r="B55" s="347" t="s">
        <v>5828</v>
      </c>
      <c r="C55" s="347" t="s">
        <v>4185</v>
      </c>
    </row>
    <row r="56" spans="1:3">
      <c r="A56" s="347" t="s">
        <v>5829</v>
      </c>
      <c r="B56" s="347" t="s">
        <v>5830</v>
      </c>
      <c r="C56" s="347" t="s">
        <v>4183</v>
      </c>
    </row>
    <row r="57" spans="1:3">
      <c r="A57" s="346" t="s">
        <v>5831</v>
      </c>
      <c r="B57" s="346" t="s">
        <v>5832</v>
      </c>
      <c r="C57" s="346"/>
    </row>
    <row r="58" spans="1:3">
      <c r="A58" s="347" t="s">
        <v>5833</v>
      </c>
      <c r="B58" s="347" t="s">
        <v>516</v>
      </c>
      <c r="C58" s="347" t="s">
        <v>4191</v>
      </c>
    </row>
    <row r="59" spans="1:3">
      <c r="A59" s="347" t="s">
        <v>5834</v>
      </c>
      <c r="B59" s="347" t="s">
        <v>5835</v>
      </c>
      <c r="C59" s="347" t="s">
        <v>4192</v>
      </c>
    </row>
    <row r="60" spans="1:3">
      <c r="A60" s="347" t="s">
        <v>5836</v>
      </c>
      <c r="B60" s="347" t="s">
        <v>5837</v>
      </c>
      <c r="C60" s="347" t="s">
        <v>4191</v>
      </c>
    </row>
    <row r="61" spans="1:3">
      <c r="A61" s="347" t="s">
        <v>5838</v>
      </c>
      <c r="B61" s="347" t="s">
        <v>5839</v>
      </c>
      <c r="C61" s="347" t="s">
        <v>4186</v>
      </c>
    </row>
    <row r="62" spans="1:3">
      <c r="A62" s="347" t="s">
        <v>5840</v>
      </c>
      <c r="B62" s="347" t="s">
        <v>5841</v>
      </c>
      <c r="C62" s="347" t="s">
        <v>4188</v>
      </c>
    </row>
    <row r="63" spans="1:3">
      <c r="A63" s="347" t="s">
        <v>5842</v>
      </c>
      <c r="B63" s="347" t="s">
        <v>5843</v>
      </c>
      <c r="C63" s="347" t="s">
        <v>4189</v>
      </c>
    </row>
    <row r="64" spans="1:3">
      <c r="A64" s="347" t="s">
        <v>5844</v>
      </c>
      <c r="B64" s="347" t="s">
        <v>5845</v>
      </c>
      <c r="C64" s="347" t="s">
        <v>4190</v>
      </c>
    </row>
    <row r="65" spans="1:3">
      <c r="A65" s="346" t="s">
        <v>5846</v>
      </c>
      <c r="B65" s="346" t="s">
        <v>5847</v>
      </c>
      <c r="C65" s="346"/>
    </row>
    <row r="66" spans="1:3">
      <c r="A66" s="347" t="s">
        <v>5848</v>
      </c>
      <c r="B66" s="347" t="s">
        <v>5849</v>
      </c>
      <c r="C66" s="347" t="s">
        <v>4184</v>
      </c>
    </row>
    <row r="67" spans="1:3">
      <c r="A67" s="347" t="s">
        <v>5850</v>
      </c>
      <c r="B67" s="347" t="s">
        <v>5851</v>
      </c>
      <c r="C67" s="347" t="s">
        <v>4185</v>
      </c>
    </row>
    <row r="68" spans="1:3">
      <c r="A68" s="346" t="s">
        <v>5852</v>
      </c>
      <c r="B68" s="346" t="s">
        <v>5853</v>
      </c>
      <c r="C68" s="346"/>
    </row>
    <row r="69" spans="1:3">
      <c r="A69" s="347" t="s">
        <v>5854</v>
      </c>
      <c r="B69" s="347" t="s">
        <v>5855</v>
      </c>
      <c r="C69" s="347"/>
    </row>
    <row r="70" spans="1:3">
      <c r="A70" s="347" t="s">
        <v>5856</v>
      </c>
      <c r="B70" s="347" t="s">
        <v>5857</v>
      </c>
      <c r="C70" s="347"/>
    </row>
    <row r="71" spans="1:3">
      <c r="A71" s="347" t="s">
        <v>5858</v>
      </c>
      <c r="B71" s="347" t="s">
        <v>5859</v>
      </c>
      <c r="C71" s="347"/>
    </row>
    <row r="72" spans="1:3">
      <c r="A72" s="347" t="s">
        <v>5860</v>
      </c>
      <c r="B72" s="347" t="s">
        <v>5861</v>
      </c>
      <c r="C72" s="347"/>
    </row>
    <row r="73" spans="1:3">
      <c r="A73" s="346" t="s">
        <v>5862</v>
      </c>
      <c r="B73" s="346" t="s">
        <v>5863</v>
      </c>
      <c r="C73" s="346"/>
    </row>
    <row r="74" spans="1:3">
      <c r="A74" s="346" t="s">
        <v>5864</v>
      </c>
      <c r="B74" s="346" t="s">
        <v>5865</v>
      </c>
      <c r="C74" s="346"/>
    </row>
    <row r="75" spans="1:3">
      <c r="A75" s="347" t="s">
        <v>5866</v>
      </c>
      <c r="B75" s="347" t="s">
        <v>5867</v>
      </c>
      <c r="C75" s="347" t="s">
        <v>4193</v>
      </c>
    </row>
    <row r="76" spans="1:3">
      <c r="A76" s="347" t="s">
        <v>5868</v>
      </c>
      <c r="B76" s="347" t="s">
        <v>5869</v>
      </c>
      <c r="C76" s="347" t="s">
        <v>4193</v>
      </c>
    </row>
    <row r="77" spans="1:3">
      <c r="A77" s="347" t="s">
        <v>5870</v>
      </c>
      <c r="B77" s="347" t="s">
        <v>5871</v>
      </c>
      <c r="C77" s="347" t="s">
        <v>4193</v>
      </c>
    </row>
    <row r="78" spans="1:3">
      <c r="A78" s="347" t="s">
        <v>5872</v>
      </c>
      <c r="B78" s="347" t="s">
        <v>5873</v>
      </c>
      <c r="C78" s="347" t="s">
        <v>4193</v>
      </c>
    </row>
    <row r="79" spans="1:3">
      <c r="A79" s="347" t="s">
        <v>5874</v>
      </c>
      <c r="B79" s="347" t="s">
        <v>5875</v>
      </c>
      <c r="C79" s="347" t="s">
        <v>4193</v>
      </c>
    </row>
    <row r="80" spans="1:3">
      <c r="A80" s="347" t="s">
        <v>5876</v>
      </c>
      <c r="B80" s="347" t="s">
        <v>5877</v>
      </c>
      <c r="C80" s="347" t="s">
        <v>4193</v>
      </c>
    </row>
    <row r="81" spans="1:3">
      <c r="A81" s="347" t="s">
        <v>5878</v>
      </c>
      <c r="B81" s="347" t="s">
        <v>5879</v>
      </c>
      <c r="C81" s="347" t="s">
        <v>4193</v>
      </c>
    </row>
    <row r="82" spans="1:3">
      <c r="A82" s="347" t="s">
        <v>5880</v>
      </c>
      <c r="B82" s="347" t="s">
        <v>5881</v>
      </c>
      <c r="C82" s="347" t="s">
        <v>4193</v>
      </c>
    </row>
    <row r="83" spans="1:3">
      <c r="A83" s="347" t="s">
        <v>5882</v>
      </c>
      <c r="B83" s="347" t="s">
        <v>5883</v>
      </c>
      <c r="C83" s="347" t="s">
        <v>4193</v>
      </c>
    </row>
    <row r="84" spans="1:3">
      <c r="A84" s="347" t="s">
        <v>5884</v>
      </c>
      <c r="B84" s="347" t="s">
        <v>5885</v>
      </c>
      <c r="C84" s="347" t="s">
        <v>4193</v>
      </c>
    </row>
    <row r="85" spans="1:3">
      <c r="A85" s="347" t="s">
        <v>5886</v>
      </c>
      <c r="B85" s="347" t="s">
        <v>5887</v>
      </c>
      <c r="C85" s="347" t="s">
        <v>4193</v>
      </c>
    </row>
    <row r="86" spans="1:3">
      <c r="A86" s="346" t="s">
        <v>5888</v>
      </c>
      <c r="B86" s="346" t="s">
        <v>5889</v>
      </c>
      <c r="C86" s="346"/>
    </row>
    <row r="87" spans="1:3">
      <c r="A87" s="347" t="s">
        <v>5890</v>
      </c>
      <c r="B87" s="347" t="s">
        <v>5891</v>
      </c>
      <c r="C87" s="347" t="s">
        <v>4193</v>
      </c>
    </row>
    <row r="88" spans="1:3">
      <c r="A88" s="347" t="s">
        <v>5892</v>
      </c>
      <c r="B88" s="347" t="s">
        <v>5893</v>
      </c>
      <c r="C88" s="347" t="s">
        <v>4193</v>
      </c>
    </row>
    <row r="89" spans="1:3">
      <c r="A89" s="347" t="s">
        <v>5894</v>
      </c>
      <c r="B89" s="347" t="s">
        <v>5895</v>
      </c>
      <c r="C89" s="347" t="s">
        <v>4193</v>
      </c>
    </row>
    <row r="90" spans="1:3">
      <c r="A90" s="347" t="s">
        <v>5896</v>
      </c>
      <c r="B90" s="347" t="s">
        <v>5897</v>
      </c>
      <c r="C90" s="347" t="s">
        <v>4193</v>
      </c>
    </row>
    <row r="91" spans="1:3">
      <c r="A91" s="347" t="s">
        <v>5898</v>
      </c>
      <c r="B91" s="347" t="s">
        <v>5899</v>
      </c>
      <c r="C91" s="347" t="s">
        <v>4193</v>
      </c>
    </row>
    <row r="92" spans="1:3">
      <c r="A92" s="346" t="s">
        <v>5900</v>
      </c>
      <c r="B92" s="346" t="s">
        <v>5901</v>
      </c>
      <c r="C92" s="346"/>
    </row>
    <row r="93" spans="1:3">
      <c r="A93" s="346" t="s">
        <v>5902</v>
      </c>
      <c r="B93" s="346" t="s">
        <v>5903</v>
      </c>
      <c r="C93" s="346"/>
    </row>
    <row r="94" spans="1:3">
      <c r="A94" s="347" t="s">
        <v>5904</v>
      </c>
      <c r="B94" s="347" t="s">
        <v>5905</v>
      </c>
      <c r="C94" s="347" t="s">
        <v>4193</v>
      </c>
    </row>
    <row r="95" spans="1:3">
      <c r="A95" s="347" t="s">
        <v>5906</v>
      </c>
      <c r="B95" s="347" t="s">
        <v>5907</v>
      </c>
      <c r="C95" s="347" t="s">
        <v>4193</v>
      </c>
    </row>
    <row r="96" spans="1:3">
      <c r="A96" s="347" t="s">
        <v>5908</v>
      </c>
      <c r="B96" s="347" t="s">
        <v>5909</v>
      </c>
      <c r="C96" s="347" t="s">
        <v>4193</v>
      </c>
    </row>
    <row r="97" spans="1:3">
      <c r="A97" s="347" t="s">
        <v>5910</v>
      </c>
      <c r="B97" s="347" t="s">
        <v>5911</v>
      </c>
      <c r="C97" s="347" t="s">
        <v>4193</v>
      </c>
    </row>
    <row r="98" spans="1:3">
      <c r="A98" s="347" t="s">
        <v>5912</v>
      </c>
      <c r="B98" s="347" t="s">
        <v>5913</v>
      </c>
      <c r="C98" s="347" t="s">
        <v>4193</v>
      </c>
    </row>
    <row r="99" spans="1:3">
      <c r="A99" s="347" t="s">
        <v>5914</v>
      </c>
      <c r="B99" s="347" t="s">
        <v>5915</v>
      </c>
      <c r="C99" s="347" t="s">
        <v>4193</v>
      </c>
    </row>
    <row r="100" spans="1:3">
      <c r="A100" s="347" t="s">
        <v>5916</v>
      </c>
      <c r="B100" s="347" t="s">
        <v>5917</v>
      </c>
      <c r="C100" s="347" t="s">
        <v>4193</v>
      </c>
    </row>
    <row r="101" spans="1:3">
      <c r="A101" s="347" t="s">
        <v>5918</v>
      </c>
      <c r="B101" s="347" t="s">
        <v>5919</v>
      </c>
      <c r="C101" s="347" t="s">
        <v>4193</v>
      </c>
    </row>
    <row r="102" spans="1:3">
      <c r="A102" s="347" t="s">
        <v>5920</v>
      </c>
      <c r="B102" s="347" t="s">
        <v>5921</v>
      </c>
      <c r="C102" s="347" t="s">
        <v>4193</v>
      </c>
    </row>
    <row r="103" spans="1:3">
      <c r="A103" s="347" t="s">
        <v>5922</v>
      </c>
      <c r="B103" s="347" t="s">
        <v>5923</v>
      </c>
      <c r="C103" s="347" t="s">
        <v>4193</v>
      </c>
    </row>
    <row r="104" spans="1:3">
      <c r="A104" s="346" t="s">
        <v>5924</v>
      </c>
      <c r="B104" s="346" t="s">
        <v>5925</v>
      </c>
      <c r="C104" s="346"/>
    </row>
    <row r="105" spans="1:3">
      <c r="A105" s="347" t="s">
        <v>5926</v>
      </c>
      <c r="B105" s="347" t="s">
        <v>5927</v>
      </c>
      <c r="C105" s="347" t="s">
        <v>4193</v>
      </c>
    </row>
    <row r="106" spans="1:3">
      <c r="A106" s="347" t="s">
        <v>5928</v>
      </c>
      <c r="B106" s="347" t="s">
        <v>5929</v>
      </c>
      <c r="C106" s="347" t="s">
        <v>4193</v>
      </c>
    </row>
    <row r="107" spans="1:3">
      <c r="A107" s="347" t="s">
        <v>5930</v>
      </c>
      <c r="B107" s="347" t="s">
        <v>5931</v>
      </c>
      <c r="C107" s="347" t="s">
        <v>4193</v>
      </c>
    </row>
    <row r="108" spans="1:3">
      <c r="A108" s="347" t="s">
        <v>5932</v>
      </c>
      <c r="B108" s="347" t="s">
        <v>5933</v>
      </c>
      <c r="C108" s="347" t="s">
        <v>4193</v>
      </c>
    </row>
    <row r="109" spans="1:3">
      <c r="A109" s="347" t="s">
        <v>5934</v>
      </c>
      <c r="B109" s="347" t="s">
        <v>5935</v>
      </c>
      <c r="C109" s="347" t="s">
        <v>4193</v>
      </c>
    </row>
    <row r="110" spans="1:3">
      <c r="A110" s="347" t="s">
        <v>5936</v>
      </c>
      <c r="B110" s="347" t="s">
        <v>5937</v>
      </c>
      <c r="C110" s="347" t="s">
        <v>4193</v>
      </c>
    </row>
    <row r="111" spans="1:3">
      <c r="A111" s="347" t="s">
        <v>5938</v>
      </c>
      <c r="B111" s="347" t="s">
        <v>5939</v>
      </c>
      <c r="C111" s="347" t="s">
        <v>4193</v>
      </c>
    </row>
    <row r="112" spans="1:3">
      <c r="A112" s="347" t="s">
        <v>5940</v>
      </c>
      <c r="B112" s="347" t="s">
        <v>5941</v>
      </c>
      <c r="C112" s="347" t="s">
        <v>4193</v>
      </c>
    </row>
    <row r="113" spans="1:3">
      <c r="A113" s="347" t="s">
        <v>5942</v>
      </c>
      <c r="B113" s="347" t="s">
        <v>5943</v>
      </c>
      <c r="C113" s="347" t="s">
        <v>4193</v>
      </c>
    </row>
    <row r="114" spans="1:3">
      <c r="A114" s="347" t="s">
        <v>5944</v>
      </c>
      <c r="B114" s="347" t="s">
        <v>5945</v>
      </c>
      <c r="C114" s="347"/>
    </row>
    <row r="115" spans="1:3">
      <c r="A115" s="347" t="s">
        <v>5946</v>
      </c>
      <c r="B115" s="347" t="s">
        <v>5947</v>
      </c>
      <c r="C115" s="347"/>
    </row>
    <row r="116" spans="1:3">
      <c r="A116" s="347" t="s">
        <v>5948</v>
      </c>
      <c r="B116" s="347" t="s">
        <v>5949</v>
      </c>
      <c r="C116" s="347"/>
    </row>
    <row r="117" spans="1:3">
      <c r="A117" s="347" t="s">
        <v>5950</v>
      </c>
      <c r="B117" s="347" t="s">
        <v>5951</v>
      </c>
      <c r="C117" s="347"/>
    </row>
    <row r="118" spans="1:3">
      <c r="A118" s="347" t="s">
        <v>5952</v>
      </c>
      <c r="B118" s="347" t="s">
        <v>5953</v>
      </c>
      <c r="C118" s="347"/>
    </row>
    <row r="119" spans="1:3">
      <c r="A119" s="346" t="s">
        <v>5954</v>
      </c>
      <c r="B119" s="346" t="s">
        <v>5955</v>
      </c>
      <c r="C119" s="346"/>
    </row>
    <row r="120" spans="1:3">
      <c r="A120" s="347" t="s">
        <v>5956</v>
      </c>
      <c r="B120" s="347" t="s">
        <v>5957</v>
      </c>
      <c r="C120" s="347"/>
    </row>
    <row r="121" spans="1:3">
      <c r="A121" s="347" t="s">
        <v>5958</v>
      </c>
      <c r="B121" s="347" t="s">
        <v>5959</v>
      </c>
      <c r="C121" s="347"/>
    </row>
    <row r="122" spans="1:3">
      <c r="A122" s="347" t="s">
        <v>5960</v>
      </c>
      <c r="B122" s="347" t="s">
        <v>5961</v>
      </c>
      <c r="C122" s="347"/>
    </row>
    <row r="123" spans="1:3">
      <c r="A123" s="347" t="s">
        <v>5962</v>
      </c>
      <c r="B123" s="347" t="s">
        <v>5963</v>
      </c>
      <c r="C123" s="347"/>
    </row>
    <row r="124" spans="1:3">
      <c r="A124" s="347" t="s">
        <v>5964</v>
      </c>
      <c r="B124" s="347" t="s">
        <v>5965</v>
      </c>
      <c r="C124" s="347"/>
    </row>
    <row r="125" spans="1:3">
      <c r="A125" s="347" t="s">
        <v>5966</v>
      </c>
      <c r="B125" s="347" t="s">
        <v>5967</v>
      </c>
      <c r="C125" s="347"/>
    </row>
    <row r="126" spans="1:3">
      <c r="A126" s="346" t="s">
        <v>5968</v>
      </c>
      <c r="B126" s="346" t="s">
        <v>5969</v>
      </c>
      <c r="C126" s="346"/>
    </row>
    <row r="127" spans="1:3">
      <c r="A127" s="347" t="s">
        <v>5970</v>
      </c>
      <c r="B127" s="347" t="s">
        <v>5971</v>
      </c>
      <c r="C127" s="347"/>
    </row>
    <row r="128" spans="1:3">
      <c r="A128" s="347" t="s">
        <v>5972</v>
      </c>
      <c r="B128" s="347" t="s">
        <v>5973</v>
      </c>
      <c r="C128" s="347"/>
    </row>
    <row r="129" spans="1:3">
      <c r="A129" s="347" t="s">
        <v>5974</v>
      </c>
      <c r="B129" s="347" t="s">
        <v>5975</v>
      </c>
      <c r="C129" s="347"/>
    </row>
    <row r="130" spans="1:3">
      <c r="A130" s="346" t="s">
        <v>5976</v>
      </c>
      <c r="B130" s="346" t="s">
        <v>5977</v>
      </c>
      <c r="C130" s="346"/>
    </row>
    <row r="131" spans="1:3">
      <c r="A131" s="347" t="s">
        <v>5978</v>
      </c>
      <c r="B131" s="347" t="s">
        <v>5979</v>
      </c>
      <c r="C131" s="347"/>
    </row>
    <row r="132" spans="1:3">
      <c r="A132" s="347" t="s">
        <v>5980</v>
      </c>
      <c r="B132" s="347" t="s">
        <v>5981</v>
      </c>
      <c r="C132" s="347"/>
    </row>
    <row r="133" spans="1:3">
      <c r="A133" s="347" t="s">
        <v>5982</v>
      </c>
      <c r="B133" s="347" t="s">
        <v>5983</v>
      </c>
      <c r="C133" s="347"/>
    </row>
    <row r="134" spans="1:3">
      <c r="A134" s="347" t="s">
        <v>5984</v>
      </c>
      <c r="B134" s="347" t="s">
        <v>5985</v>
      </c>
      <c r="C134" s="347"/>
    </row>
    <row r="135" spans="1:3">
      <c r="A135" s="347" t="s">
        <v>5986</v>
      </c>
      <c r="B135" s="347" t="s">
        <v>5987</v>
      </c>
      <c r="C135" s="347"/>
    </row>
    <row r="136" spans="1:3">
      <c r="A136" s="347" t="s">
        <v>5988</v>
      </c>
      <c r="B136" s="347" t="s">
        <v>5989</v>
      </c>
      <c r="C136" s="347"/>
    </row>
    <row r="137" spans="1:3" ht="25.5">
      <c r="A137" s="347" t="s">
        <v>5990</v>
      </c>
      <c r="B137" s="347" t="s">
        <v>5991</v>
      </c>
      <c r="C137" s="347"/>
    </row>
    <row r="138" spans="1:3">
      <c r="A138" s="347" t="s">
        <v>5992</v>
      </c>
      <c r="B138" s="347" t="s">
        <v>5993</v>
      </c>
      <c r="C138" s="347"/>
    </row>
    <row r="139" spans="1:3">
      <c r="A139" s="347" t="s">
        <v>5994</v>
      </c>
      <c r="B139" s="347" t="s">
        <v>5995</v>
      </c>
      <c r="C139" s="347"/>
    </row>
    <row r="140" spans="1:3">
      <c r="A140" s="347" t="s">
        <v>5996</v>
      </c>
      <c r="B140" s="347" t="s">
        <v>5997</v>
      </c>
      <c r="C140" s="347"/>
    </row>
    <row r="141" spans="1:3">
      <c r="A141" s="347" t="s">
        <v>5998</v>
      </c>
      <c r="B141" s="347" t="s">
        <v>5999</v>
      </c>
      <c r="C141" s="347"/>
    </row>
    <row r="142" spans="1:3">
      <c r="A142" s="347" t="s">
        <v>6000</v>
      </c>
      <c r="B142" s="347" t="s">
        <v>6001</v>
      </c>
      <c r="C142" s="347"/>
    </row>
    <row r="143" spans="1:3">
      <c r="A143" s="347" t="s">
        <v>6002</v>
      </c>
      <c r="B143" s="347" t="s">
        <v>6003</v>
      </c>
      <c r="C143" s="347"/>
    </row>
    <row r="144" spans="1:3">
      <c r="A144" s="347" t="s">
        <v>6004</v>
      </c>
      <c r="B144" s="347" t="s">
        <v>6005</v>
      </c>
      <c r="C144" s="347"/>
    </row>
    <row r="145" spans="1:3">
      <c r="A145" s="347" t="s">
        <v>6006</v>
      </c>
      <c r="B145" s="347" t="s">
        <v>6007</v>
      </c>
      <c r="C145" s="347"/>
    </row>
    <row r="146" spans="1:3">
      <c r="A146" s="347" t="s">
        <v>6008</v>
      </c>
      <c r="B146" s="347" t="s">
        <v>6009</v>
      </c>
      <c r="C146" s="347"/>
    </row>
    <row r="147" spans="1:3">
      <c r="A147" s="347" t="s">
        <v>6010</v>
      </c>
      <c r="B147" s="347" t="s">
        <v>6011</v>
      </c>
      <c r="C147" s="347"/>
    </row>
    <row r="148" spans="1:3">
      <c r="A148" s="347" t="s">
        <v>6012</v>
      </c>
      <c r="B148" s="347" t="s">
        <v>6013</v>
      </c>
      <c r="C148" s="347"/>
    </row>
    <row r="149" spans="1:3">
      <c r="A149" s="347" t="s">
        <v>6014</v>
      </c>
      <c r="B149" s="347" t="s">
        <v>6015</v>
      </c>
      <c r="C149" s="347"/>
    </row>
    <row r="150" spans="1:3">
      <c r="A150" s="347" t="s">
        <v>6016</v>
      </c>
      <c r="B150" s="347" t="s">
        <v>6017</v>
      </c>
      <c r="C150" s="347"/>
    </row>
    <row r="151" spans="1:3">
      <c r="A151" s="347" t="s">
        <v>6018</v>
      </c>
      <c r="B151" s="347" t="s">
        <v>6019</v>
      </c>
      <c r="C151" s="347"/>
    </row>
    <row r="152" spans="1:3">
      <c r="A152" s="347" t="s">
        <v>6020</v>
      </c>
      <c r="B152" s="347" t="s">
        <v>6021</v>
      </c>
      <c r="C152" s="347"/>
    </row>
    <row r="153" spans="1:3">
      <c r="A153" s="347" t="s">
        <v>6022</v>
      </c>
      <c r="B153" s="347" t="s">
        <v>6023</v>
      </c>
      <c r="C153" s="347"/>
    </row>
    <row r="154" spans="1:3">
      <c r="A154" s="347" t="s">
        <v>6024</v>
      </c>
      <c r="B154" s="347" t="s">
        <v>6025</v>
      </c>
      <c r="C154" s="347"/>
    </row>
    <row r="155" spans="1:3">
      <c r="A155" s="347" t="s">
        <v>6026</v>
      </c>
      <c r="B155" s="347" t="s">
        <v>6027</v>
      </c>
      <c r="C155" s="347"/>
    </row>
    <row r="156" spans="1:3">
      <c r="A156" s="347" t="s">
        <v>6028</v>
      </c>
      <c r="B156" s="347" t="s">
        <v>6029</v>
      </c>
      <c r="C156" s="347"/>
    </row>
    <row r="157" spans="1:3">
      <c r="A157" s="347" t="s">
        <v>6030</v>
      </c>
      <c r="B157" s="347" t="s">
        <v>6031</v>
      </c>
      <c r="C157" s="347"/>
    </row>
    <row r="158" spans="1:3">
      <c r="A158" s="347" t="s">
        <v>6032</v>
      </c>
      <c r="B158" s="347" t="s">
        <v>6033</v>
      </c>
      <c r="C158" s="347"/>
    </row>
    <row r="159" spans="1:3">
      <c r="A159" s="347" t="s">
        <v>6034</v>
      </c>
      <c r="B159" s="347" t="s">
        <v>6035</v>
      </c>
      <c r="C159" s="347"/>
    </row>
    <row r="160" spans="1:3">
      <c r="A160" s="347" t="s">
        <v>6036</v>
      </c>
      <c r="B160" s="347" t="s">
        <v>6037</v>
      </c>
      <c r="C160" s="347"/>
    </row>
    <row r="161" spans="1:3">
      <c r="A161" s="347" t="s">
        <v>6038</v>
      </c>
      <c r="B161" s="347" t="s">
        <v>6039</v>
      </c>
      <c r="C161" s="347"/>
    </row>
    <row r="162" spans="1:3">
      <c r="A162" s="347" t="s">
        <v>6040</v>
      </c>
      <c r="B162" s="347" t="s">
        <v>6041</v>
      </c>
      <c r="C162" s="347"/>
    </row>
    <row r="163" spans="1:3">
      <c r="A163" s="347" t="s">
        <v>6042</v>
      </c>
      <c r="B163" s="347" t="s">
        <v>6043</v>
      </c>
      <c r="C163" s="347"/>
    </row>
    <row r="164" spans="1:3">
      <c r="A164" s="347" t="s">
        <v>6044</v>
      </c>
      <c r="B164" s="347" t="s">
        <v>6045</v>
      </c>
      <c r="C164" s="347"/>
    </row>
    <row r="165" spans="1:3">
      <c r="A165" s="347" t="s">
        <v>6046</v>
      </c>
      <c r="B165" s="347" t="s">
        <v>6047</v>
      </c>
      <c r="C165" s="347"/>
    </row>
    <row r="166" spans="1:3">
      <c r="A166" s="347" t="s">
        <v>6048</v>
      </c>
      <c r="B166" s="347" t="s">
        <v>6049</v>
      </c>
      <c r="C166" s="347"/>
    </row>
    <row r="167" spans="1:3">
      <c r="A167" s="347" t="s">
        <v>6050</v>
      </c>
      <c r="B167" s="347" t="s">
        <v>6051</v>
      </c>
      <c r="C167" s="347"/>
    </row>
    <row r="168" spans="1:3">
      <c r="A168" s="347" t="s">
        <v>6052</v>
      </c>
      <c r="B168" s="347" t="s">
        <v>6053</v>
      </c>
      <c r="C168" s="347"/>
    </row>
    <row r="169" spans="1:3">
      <c r="A169" s="347" t="s">
        <v>6054</v>
      </c>
      <c r="B169" s="347" t="s">
        <v>6055</v>
      </c>
      <c r="C169" s="347"/>
    </row>
    <row r="170" spans="1:3">
      <c r="A170" s="347" t="s">
        <v>6056</v>
      </c>
      <c r="B170" s="347" t="s">
        <v>6057</v>
      </c>
      <c r="C170" s="347"/>
    </row>
    <row r="171" spans="1:3">
      <c r="A171" s="347" t="s">
        <v>6058</v>
      </c>
      <c r="B171" s="347" t="s">
        <v>6059</v>
      </c>
      <c r="C171" s="347"/>
    </row>
    <row r="172" spans="1:3">
      <c r="A172" s="347" t="s">
        <v>6060</v>
      </c>
      <c r="B172" s="347" t="s">
        <v>1675</v>
      </c>
      <c r="C172" s="347"/>
    </row>
    <row r="173" spans="1:3">
      <c r="A173" s="347" t="s">
        <v>6061</v>
      </c>
      <c r="B173" s="347" t="s">
        <v>6062</v>
      </c>
      <c r="C173" s="347"/>
    </row>
    <row r="174" spans="1:3">
      <c r="A174" s="347" t="s">
        <v>6063</v>
      </c>
      <c r="B174" s="347" t="s">
        <v>6064</v>
      </c>
      <c r="C174" s="347"/>
    </row>
    <row r="175" spans="1:3">
      <c r="A175" s="347" t="s">
        <v>6065</v>
      </c>
      <c r="B175" s="347" t="s">
        <v>6066</v>
      </c>
      <c r="C175" s="347"/>
    </row>
    <row r="176" spans="1:3">
      <c r="A176" s="347" t="s">
        <v>6067</v>
      </c>
      <c r="B176" s="347" t="s">
        <v>6068</v>
      </c>
      <c r="C176" s="347"/>
    </row>
    <row r="177" spans="1:3">
      <c r="A177" s="347" t="s">
        <v>6069</v>
      </c>
      <c r="B177" s="347" t="s">
        <v>6070</v>
      </c>
      <c r="C177" s="347"/>
    </row>
    <row r="178" spans="1:3">
      <c r="A178" s="347" t="s">
        <v>6071</v>
      </c>
      <c r="B178" s="347" t="s">
        <v>6072</v>
      </c>
      <c r="C178" s="347"/>
    </row>
    <row r="179" spans="1:3">
      <c r="A179" s="347" t="s">
        <v>6073</v>
      </c>
      <c r="B179" s="347" t="s">
        <v>6074</v>
      </c>
      <c r="C179" s="347"/>
    </row>
    <row r="180" spans="1:3">
      <c r="A180" s="347" t="s">
        <v>6075</v>
      </c>
      <c r="B180" s="347" t="s">
        <v>6076</v>
      </c>
      <c r="C180" s="347"/>
    </row>
    <row r="181" spans="1:3">
      <c r="A181" s="347" t="s">
        <v>6077</v>
      </c>
      <c r="B181" s="347" t="s">
        <v>6078</v>
      </c>
      <c r="C181" s="347"/>
    </row>
    <row r="182" spans="1:3">
      <c r="A182" s="347" t="s">
        <v>6079</v>
      </c>
      <c r="B182" s="347" t="s">
        <v>6080</v>
      </c>
      <c r="C182" s="347"/>
    </row>
    <row r="183" spans="1:3">
      <c r="A183" s="347" t="s">
        <v>6081</v>
      </c>
      <c r="B183" s="347" t="s">
        <v>6082</v>
      </c>
      <c r="C183" s="347"/>
    </row>
    <row r="184" spans="1:3">
      <c r="A184" s="347" t="s">
        <v>6083</v>
      </c>
      <c r="B184" s="347" t="s">
        <v>6084</v>
      </c>
      <c r="C184" s="347"/>
    </row>
    <row r="185" spans="1:3">
      <c r="A185" s="347" t="s">
        <v>6085</v>
      </c>
      <c r="B185" s="347" t="s">
        <v>6086</v>
      </c>
      <c r="C185" s="347"/>
    </row>
    <row r="186" spans="1:3">
      <c r="A186" s="347" t="s">
        <v>6087</v>
      </c>
      <c r="B186" s="347" t="s">
        <v>6088</v>
      </c>
      <c r="C186" s="347"/>
    </row>
    <row r="187" spans="1:3">
      <c r="A187" s="347" t="s">
        <v>6089</v>
      </c>
      <c r="B187" s="347" t="s">
        <v>6090</v>
      </c>
      <c r="C187" s="347"/>
    </row>
    <row r="188" spans="1:3">
      <c r="A188" s="347" t="s">
        <v>6091</v>
      </c>
      <c r="B188" s="347" t="s">
        <v>6092</v>
      </c>
      <c r="C188" s="347"/>
    </row>
    <row r="189" spans="1:3">
      <c r="A189" s="347" t="s">
        <v>6093</v>
      </c>
      <c r="B189" s="347" t="s">
        <v>6094</v>
      </c>
      <c r="C189" s="347"/>
    </row>
    <row r="190" spans="1:3">
      <c r="A190" s="347" t="s">
        <v>6095</v>
      </c>
      <c r="B190" s="347" t="s">
        <v>6096</v>
      </c>
      <c r="C190" s="347"/>
    </row>
    <row r="191" spans="1:3" ht="25.5">
      <c r="A191" s="347" t="s">
        <v>6097</v>
      </c>
      <c r="B191" s="347" t="s">
        <v>6098</v>
      </c>
      <c r="C191" s="347"/>
    </row>
    <row r="192" spans="1:3" ht="25.5">
      <c r="A192" s="347" t="s">
        <v>6099</v>
      </c>
      <c r="B192" s="347" t="s">
        <v>6100</v>
      </c>
      <c r="C192" s="347"/>
    </row>
    <row r="193" spans="1:3">
      <c r="A193" s="347" t="s">
        <v>6101</v>
      </c>
      <c r="B193" s="347" t="s">
        <v>6102</v>
      </c>
      <c r="C193" s="347"/>
    </row>
    <row r="194" spans="1:3">
      <c r="A194" s="347" t="s">
        <v>6103</v>
      </c>
      <c r="B194" s="347" t="s">
        <v>6104</v>
      </c>
      <c r="C194" s="347"/>
    </row>
    <row r="195" spans="1:3">
      <c r="A195" s="347" t="s">
        <v>6105</v>
      </c>
      <c r="B195" s="347" t="s">
        <v>6106</v>
      </c>
      <c r="C195" s="347"/>
    </row>
    <row r="196" spans="1:3">
      <c r="A196" s="347" t="s">
        <v>6107</v>
      </c>
      <c r="B196" s="347" t="s">
        <v>6108</v>
      </c>
      <c r="C196" s="347"/>
    </row>
    <row r="197" spans="1:3">
      <c r="A197" s="347" t="s">
        <v>6109</v>
      </c>
      <c r="B197" s="347" t="s">
        <v>6110</v>
      </c>
      <c r="C197" s="347"/>
    </row>
    <row r="198" spans="1:3">
      <c r="A198" s="347" t="s">
        <v>6111</v>
      </c>
      <c r="B198" s="347" t="s">
        <v>6112</v>
      </c>
      <c r="C198" s="347"/>
    </row>
    <row r="199" spans="1:3">
      <c r="A199" s="347" t="s">
        <v>6113</v>
      </c>
      <c r="B199" s="347" t="s">
        <v>6114</v>
      </c>
      <c r="C199" s="347"/>
    </row>
    <row r="200" spans="1:3">
      <c r="A200" s="347" t="s">
        <v>6115</v>
      </c>
      <c r="B200" s="347" t="s">
        <v>6116</v>
      </c>
      <c r="C200" s="347"/>
    </row>
    <row r="201" spans="1:3">
      <c r="A201" s="347" t="s">
        <v>6117</v>
      </c>
      <c r="B201" s="347" t="s">
        <v>6118</v>
      </c>
      <c r="C201" s="347"/>
    </row>
    <row r="202" spans="1:3">
      <c r="A202" s="347" t="s">
        <v>6119</v>
      </c>
      <c r="B202" s="347" t="s">
        <v>6120</v>
      </c>
      <c r="C202" s="347"/>
    </row>
    <row r="203" spans="1:3">
      <c r="A203" s="347" t="s">
        <v>6121</v>
      </c>
      <c r="B203" s="347" t="s">
        <v>6122</v>
      </c>
      <c r="C203" s="347"/>
    </row>
    <row r="204" spans="1:3">
      <c r="A204" s="347" t="s">
        <v>6123</v>
      </c>
      <c r="B204" s="347" t="s">
        <v>6124</v>
      </c>
      <c r="C204" s="347"/>
    </row>
    <row r="205" spans="1:3">
      <c r="A205" s="347" t="s">
        <v>6125</v>
      </c>
      <c r="B205" s="347" t="s">
        <v>6126</v>
      </c>
      <c r="C205" s="347"/>
    </row>
    <row r="206" spans="1:3">
      <c r="A206" s="347" t="s">
        <v>6127</v>
      </c>
      <c r="B206" s="347" t="s">
        <v>6128</v>
      </c>
      <c r="C206" s="347"/>
    </row>
    <row r="207" spans="1:3">
      <c r="A207" s="347" t="s">
        <v>6129</v>
      </c>
      <c r="B207" s="347" t="s">
        <v>6130</v>
      </c>
      <c r="C207" s="347"/>
    </row>
    <row r="208" spans="1:3" ht="25.5">
      <c r="A208" s="347" t="s">
        <v>6131</v>
      </c>
      <c r="B208" s="347" t="s">
        <v>6132</v>
      </c>
      <c r="C208" s="347"/>
    </row>
    <row r="209" spans="1:3">
      <c r="A209" s="347" t="s">
        <v>6133</v>
      </c>
      <c r="B209" s="347" t="s">
        <v>6134</v>
      </c>
      <c r="C209" s="347"/>
    </row>
    <row r="210" spans="1:3">
      <c r="A210" s="347" t="s">
        <v>6135</v>
      </c>
      <c r="B210" s="347" t="s">
        <v>6136</v>
      </c>
      <c r="C210" s="347"/>
    </row>
    <row r="211" spans="1:3">
      <c r="A211" s="347" t="s">
        <v>6137</v>
      </c>
      <c r="B211" s="347" t="s">
        <v>6138</v>
      </c>
      <c r="C211" s="347"/>
    </row>
    <row r="212" spans="1:3">
      <c r="A212" s="347" t="s">
        <v>6139</v>
      </c>
      <c r="B212" s="347" t="s">
        <v>6140</v>
      </c>
      <c r="C212" s="347"/>
    </row>
    <row r="213" spans="1:3">
      <c r="A213" s="347" t="s">
        <v>6141</v>
      </c>
      <c r="B213" s="347" t="s">
        <v>6142</v>
      </c>
      <c r="C213" s="347"/>
    </row>
    <row r="214" spans="1:3">
      <c r="A214" s="347" t="s">
        <v>6143</v>
      </c>
      <c r="B214" s="347" t="s">
        <v>6144</v>
      </c>
      <c r="C214" s="347"/>
    </row>
    <row r="215" spans="1:3">
      <c r="A215" s="347" t="s">
        <v>6145</v>
      </c>
      <c r="B215" s="347" t="s">
        <v>6146</v>
      </c>
      <c r="C215" s="347"/>
    </row>
    <row r="216" spans="1:3">
      <c r="A216" s="347" t="s">
        <v>6147</v>
      </c>
      <c r="B216" s="347" t="s">
        <v>6148</v>
      </c>
      <c r="C216" s="347"/>
    </row>
    <row r="217" spans="1:3">
      <c r="A217" s="347" t="s">
        <v>6149</v>
      </c>
      <c r="B217" s="347" t="s">
        <v>6150</v>
      </c>
      <c r="C217" s="347"/>
    </row>
    <row r="218" spans="1:3">
      <c r="A218" s="347" t="s">
        <v>6151</v>
      </c>
      <c r="B218" s="347" t="s">
        <v>6152</v>
      </c>
      <c r="C218" s="347"/>
    </row>
    <row r="219" spans="1:3">
      <c r="A219" s="347" t="s">
        <v>6153</v>
      </c>
      <c r="B219" s="347" t="s">
        <v>6154</v>
      </c>
      <c r="C219" s="347"/>
    </row>
    <row r="220" spans="1:3">
      <c r="A220" s="347" t="s">
        <v>6155</v>
      </c>
      <c r="B220" s="347" t="s">
        <v>6156</v>
      </c>
      <c r="C220" s="347"/>
    </row>
    <row r="221" spans="1:3">
      <c r="A221" s="347" t="s">
        <v>6157</v>
      </c>
      <c r="B221" s="347" t="s">
        <v>6158</v>
      </c>
      <c r="C221" s="347"/>
    </row>
    <row r="222" spans="1:3">
      <c r="A222" s="347" t="s">
        <v>6159</v>
      </c>
      <c r="B222" s="347" t="s">
        <v>6160</v>
      </c>
      <c r="C222" s="347"/>
    </row>
    <row r="223" spans="1:3">
      <c r="A223" s="347" t="s">
        <v>6161</v>
      </c>
      <c r="B223" s="347" t="s">
        <v>6162</v>
      </c>
      <c r="C223" s="347"/>
    </row>
    <row r="224" spans="1:3">
      <c r="A224" s="347" t="s">
        <v>6163</v>
      </c>
      <c r="B224" s="347" t="s">
        <v>6164</v>
      </c>
      <c r="C224" s="347"/>
    </row>
    <row r="225" spans="1:3">
      <c r="A225" s="347" t="s">
        <v>6165</v>
      </c>
      <c r="B225" s="347" t="s">
        <v>6166</v>
      </c>
      <c r="C225" s="347"/>
    </row>
    <row r="226" spans="1:3">
      <c r="A226" s="346" t="s">
        <v>6167</v>
      </c>
      <c r="B226" s="346" t="s">
        <v>6168</v>
      </c>
      <c r="C226" s="346"/>
    </row>
    <row r="227" spans="1:3">
      <c r="A227" s="347" t="s">
        <v>6169</v>
      </c>
      <c r="B227" s="347" t="s">
        <v>6170</v>
      </c>
      <c r="C227" s="347"/>
    </row>
    <row r="228" spans="1:3">
      <c r="A228" s="347" t="s">
        <v>6171</v>
      </c>
      <c r="B228" s="347" t="s">
        <v>6172</v>
      </c>
      <c r="C228" s="347"/>
    </row>
    <row r="229" spans="1:3">
      <c r="A229" s="347" t="s">
        <v>6173</v>
      </c>
      <c r="B229" s="347" t="s">
        <v>6174</v>
      </c>
      <c r="C229" s="347"/>
    </row>
    <row r="230" spans="1:3">
      <c r="A230" s="347" t="s">
        <v>6175</v>
      </c>
      <c r="B230" s="347" t="s">
        <v>6176</v>
      </c>
      <c r="C230" s="347"/>
    </row>
    <row r="231" spans="1:3">
      <c r="A231" s="347" t="s">
        <v>6177</v>
      </c>
      <c r="B231" s="347" t="s">
        <v>6178</v>
      </c>
      <c r="C231" s="347"/>
    </row>
    <row r="232" spans="1:3">
      <c r="A232" s="347" t="s">
        <v>6179</v>
      </c>
      <c r="B232" s="347" t="s">
        <v>6180</v>
      </c>
      <c r="C232" s="347"/>
    </row>
    <row r="233" spans="1:3">
      <c r="A233" s="347" t="s">
        <v>6181</v>
      </c>
      <c r="B233" s="347" t="s">
        <v>6182</v>
      </c>
      <c r="C233" s="347"/>
    </row>
    <row r="234" spans="1:3">
      <c r="A234" s="347" t="s">
        <v>6183</v>
      </c>
      <c r="B234" s="347" t="s">
        <v>6184</v>
      </c>
      <c r="C234" s="347"/>
    </row>
    <row r="235" spans="1:3">
      <c r="A235" s="347" t="s">
        <v>6185</v>
      </c>
      <c r="B235" s="347" t="s">
        <v>6186</v>
      </c>
      <c r="C235" s="347"/>
    </row>
    <row r="236" spans="1:3">
      <c r="A236" s="347" t="s">
        <v>6187</v>
      </c>
      <c r="B236" s="347" t="s">
        <v>6188</v>
      </c>
      <c r="C236" s="347"/>
    </row>
    <row r="237" spans="1:3">
      <c r="A237" s="347" t="s">
        <v>6189</v>
      </c>
      <c r="B237" s="347" t="s">
        <v>6190</v>
      </c>
      <c r="C237" s="347"/>
    </row>
    <row r="238" spans="1:3">
      <c r="A238" s="347" t="s">
        <v>6191</v>
      </c>
      <c r="B238" s="347" t="s">
        <v>6192</v>
      </c>
      <c r="C238" s="347"/>
    </row>
    <row r="239" spans="1:3">
      <c r="A239" s="347" t="s">
        <v>6193</v>
      </c>
      <c r="B239" s="347" t="s">
        <v>6194</v>
      </c>
      <c r="C239" s="347"/>
    </row>
    <row r="240" spans="1:3">
      <c r="A240" s="347" t="s">
        <v>6195</v>
      </c>
      <c r="B240" s="347" t="s">
        <v>6196</v>
      </c>
      <c r="C240" s="347"/>
    </row>
    <row r="241" spans="1:3">
      <c r="A241" s="347" t="s">
        <v>6197</v>
      </c>
      <c r="B241" s="347" t="s">
        <v>6198</v>
      </c>
      <c r="C241" s="347"/>
    </row>
    <row r="242" spans="1:3">
      <c r="A242" s="347" t="s">
        <v>6199</v>
      </c>
      <c r="B242" s="347" t="s">
        <v>6200</v>
      </c>
      <c r="C242" s="347"/>
    </row>
    <row r="243" spans="1:3">
      <c r="A243" s="347" t="s">
        <v>6201</v>
      </c>
      <c r="B243" s="347" t="s">
        <v>6202</v>
      </c>
      <c r="C243" s="347"/>
    </row>
    <row r="244" spans="1:3">
      <c r="A244" s="347" t="s">
        <v>6203</v>
      </c>
      <c r="B244" s="347" t="s">
        <v>6204</v>
      </c>
      <c r="C244" s="347"/>
    </row>
    <row r="245" spans="1:3">
      <c r="A245" s="347" t="s">
        <v>6205</v>
      </c>
      <c r="B245" s="347" t="s">
        <v>6206</v>
      </c>
      <c r="C245" s="347"/>
    </row>
    <row r="246" spans="1:3">
      <c r="A246" s="347" t="s">
        <v>6207</v>
      </c>
      <c r="B246" s="347" t="s">
        <v>6208</v>
      </c>
      <c r="C246" s="347"/>
    </row>
    <row r="247" spans="1:3">
      <c r="A247" s="347" t="s">
        <v>6209</v>
      </c>
      <c r="B247" s="347" t="s">
        <v>6210</v>
      </c>
      <c r="C247" s="347"/>
    </row>
    <row r="248" spans="1:3">
      <c r="A248" s="347" t="s">
        <v>6211</v>
      </c>
      <c r="B248" s="347" t="s">
        <v>6212</v>
      </c>
      <c r="C248" s="347"/>
    </row>
    <row r="249" spans="1:3">
      <c r="A249" s="347" t="s">
        <v>6213</v>
      </c>
      <c r="B249" s="347" t="s">
        <v>6214</v>
      </c>
      <c r="C249" s="347"/>
    </row>
    <row r="250" spans="1:3">
      <c r="A250" s="347" t="s">
        <v>6215</v>
      </c>
      <c r="B250" s="347" t="s">
        <v>6216</v>
      </c>
      <c r="C250" s="347"/>
    </row>
    <row r="251" spans="1:3">
      <c r="A251" s="347" t="s">
        <v>6217</v>
      </c>
      <c r="B251" s="347" t="s">
        <v>6218</v>
      </c>
      <c r="C251" s="347"/>
    </row>
    <row r="252" spans="1:3">
      <c r="A252" s="347" t="s">
        <v>6219</v>
      </c>
      <c r="B252" s="347" t="s">
        <v>6220</v>
      </c>
      <c r="C252" s="347"/>
    </row>
    <row r="253" spans="1:3">
      <c r="A253" s="347" t="s">
        <v>6221</v>
      </c>
      <c r="B253" s="347" t="s">
        <v>6222</v>
      </c>
      <c r="C253" s="347"/>
    </row>
    <row r="254" spans="1:3">
      <c r="A254" s="347" t="s">
        <v>6223</v>
      </c>
      <c r="B254" s="347" t="s">
        <v>6224</v>
      </c>
      <c r="C254" s="347"/>
    </row>
    <row r="255" spans="1:3">
      <c r="A255" s="347" t="s">
        <v>6225</v>
      </c>
      <c r="B255" s="347" t="s">
        <v>6226</v>
      </c>
      <c r="C255" s="347"/>
    </row>
    <row r="256" spans="1:3">
      <c r="A256" s="346" t="s">
        <v>6227</v>
      </c>
      <c r="B256" s="346" t="s">
        <v>6228</v>
      </c>
      <c r="C256" s="346"/>
    </row>
    <row r="257" spans="1:3">
      <c r="A257" s="347" t="s">
        <v>6229</v>
      </c>
      <c r="B257" s="347" t="s">
        <v>6230</v>
      </c>
      <c r="C257" s="347" t="s">
        <v>4197</v>
      </c>
    </row>
    <row r="258" spans="1:3">
      <c r="A258" s="347" t="s">
        <v>6231</v>
      </c>
      <c r="B258" s="347" t="s">
        <v>6232</v>
      </c>
      <c r="C258" s="347" t="s">
        <v>4197</v>
      </c>
    </row>
    <row r="259" spans="1:3">
      <c r="A259" s="347" t="s">
        <v>6233</v>
      </c>
      <c r="B259" s="347" t="s">
        <v>6234</v>
      </c>
      <c r="C259" s="347" t="s">
        <v>4197</v>
      </c>
    </row>
    <row r="260" spans="1:3">
      <c r="A260" s="347" t="s">
        <v>6235</v>
      </c>
      <c r="B260" s="347" t="s">
        <v>6236</v>
      </c>
      <c r="C260" s="347" t="s">
        <v>4197</v>
      </c>
    </row>
    <row r="261" spans="1:3">
      <c r="A261" s="347" t="s">
        <v>6237</v>
      </c>
      <c r="B261" s="347" t="s">
        <v>6238</v>
      </c>
      <c r="C261" s="347" t="s">
        <v>4197</v>
      </c>
    </row>
    <row r="262" spans="1:3">
      <c r="A262" s="347" t="s">
        <v>6239</v>
      </c>
      <c r="B262" s="347" t="s">
        <v>6240</v>
      </c>
      <c r="C262" s="347" t="s">
        <v>4197</v>
      </c>
    </row>
    <row r="263" spans="1:3">
      <c r="A263" s="347" t="s">
        <v>6241</v>
      </c>
      <c r="B263" s="347" t="s">
        <v>6242</v>
      </c>
      <c r="C263" s="347" t="s">
        <v>4197</v>
      </c>
    </row>
    <row r="264" spans="1:3">
      <c r="A264" s="347" t="s">
        <v>6243</v>
      </c>
      <c r="B264" s="347" t="s">
        <v>6244</v>
      </c>
      <c r="C264" s="347" t="s">
        <v>4197</v>
      </c>
    </row>
    <row r="265" spans="1:3">
      <c r="A265" s="347" t="s">
        <v>6245</v>
      </c>
      <c r="B265" s="347" t="s">
        <v>6246</v>
      </c>
      <c r="C265" s="347" t="s">
        <v>4197</v>
      </c>
    </row>
    <row r="266" spans="1:3">
      <c r="A266" s="347" t="s">
        <v>6247</v>
      </c>
      <c r="B266" s="347" t="s">
        <v>6248</v>
      </c>
      <c r="C266" s="347" t="s">
        <v>4197</v>
      </c>
    </row>
    <row r="267" spans="1:3">
      <c r="A267" s="346" t="s">
        <v>6249</v>
      </c>
      <c r="B267" s="346" t="s">
        <v>6250</v>
      </c>
      <c r="C267" s="346"/>
    </row>
    <row r="268" spans="1:3">
      <c r="A268" s="347" t="s">
        <v>6251</v>
      </c>
      <c r="B268" s="347" t="s">
        <v>6252</v>
      </c>
      <c r="C268" s="347" t="s">
        <v>4198</v>
      </c>
    </row>
    <row r="269" spans="1:3">
      <c r="A269" s="347" t="s">
        <v>6253</v>
      </c>
      <c r="B269" s="347" t="s">
        <v>6254</v>
      </c>
      <c r="C269" s="347" t="s">
        <v>4198</v>
      </c>
    </row>
    <row r="270" spans="1:3">
      <c r="A270" s="347" t="s">
        <v>6255</v>
      </c>
      <c r="B270" s="347" t="s">
        <v>6256</v>
      </c>
      <c r="C270" s="347" t="s">
        <v>4198</v>
      </c>
    </row>
    <row r="271" spans="1:3">
      <c r="A271" s="347" t="s">
        <v>6257</v>
      </c>
      <c r="B271" s="347" t="s">
        <v>6258</v>
      </c>
      <c r="C271" s="347" t="s">
        <v>4198</v>
      </c>
    </row>
    <row r="272" spans="1:3">
      <c r="A272" s="347" t="s">
        <v>6259</v>
      </c>
      <c r="B272" s="347" t="s">
        <v>6260</v>
      </c>
      <c r="C272" s="347" t="s">
        <v>4198</v>
      </c>
    </row>
    <row r="273" spans="1:3">
      <c r="A273" s="347" t="s">
        <v>6261</v>
      </c>
      <c r="B273" s="347" t="s">
        <v>6262</v>
      </c>
      <c r="C273" s="347" t="s">
        <v>4198</v>
      </c>
    </row>
    <row r="274" spans="1:3">
      <c r="A274" s="347" t="s">
        <v>6263</v>
      </c>
      <c r="B274" s="347" t="s">
        <v>6264</v>
      </c>
      <c r="C274" s="347" t="s">
        <v>4198</v>
      </c>
    </row>
    <row r="275" spans="1:3">
      <c r="A275" s="347" t="s">
        <v>6265</v>
      </c>
      <c r="B275" s="347" t="s">
        <v>6266</v>
      </c>
      <c r="C275" s="347" t="s">
        <v>4198</v>
      </c>
    </row>
    <row r="276" spans="1:3">
      <c r="A276" s="347" t="s">
        <v>6267</v>
      </c>
      <c r="B276" s="347" t="s">
        <v>6268</v>
      </c>
      <c r="C276" s="347" t="s">
        <v>4198</v>
      </c>
    </row>
    <row r="277" spans="1:3">
      <c r="A277" s="347" t="s">
        <v>6269</v>
      </c>
      <c r="B277" s="347" t="s">
        <v>6270</v>
      </c>
      <c r="C277" s="347" t="s">
        <v>4198</v>
      </c>
    </row>
    <row r="278" spans="1:3">
      <c r="A278" s="347" t="s">
        <v>6271</v>
      </c>
      <c r="B278" s="347" t="s">
        <v>6272</v>
      </c>
      <c r="C278" s="347" t="s">
        <v>4198</v>
      </c>
    </row>
    <row r="279" spans="1:3">
      <c r="A279" s="347" t="s">
        <v>6273</v>
      </c>
      <c r="B279" s="347" t="s">
        <v>6274</v>
      </c>
      <c r="C279" s="347" t="s">
        <v>4198</v>
      </c>
    </row>
    <row r="280" spans="1:3">
      <c r="A280" s="347" t="s">
        <v>6275</v>
      </c>
      <c r="B280" s="347" t="s">
        <v>6276</v>
      </c>
      <c r="C280" s="347" t="s">
        <v>4198</v>
      </c>
    </row>
    <row r="281" spans="1:3">
      <c r="A281" s="347" t="s">
        <v>6277</v>
      </c>
      <c r="B281" s="347" t="s">
        <v>6278</v>
      </c>
      <c r="C281" s="347" t="s">
        <v>4198</v>
      </c>
    </row>
    <row r="282" spans="1:3">
      <c r="A282" s="347" t="s">
        <v>6279</v>
      </c>
      <c r="B282" s="347" t="s">
        <v>6280</v>
      </c>
      <c r="C282" s="347" t="s">
        <v>4198</v>
      </c>
    </row>
    <row r="283" spans="1:3">
      <c r="A283" s="347" t="s">
        <v>6281</v>
      </c>
      <c r="B283" s="347" t="s">
        <v>6282</v>
      </c>
      <c r="C283" s="347" t="s">
        <v>4198</v>
      </c>
    </row>
    <row r="284" spans="1:3">
      <c r="A284" s="347" t="s">
        <v>6283</v>
      </c>
      <c r="B284" s="347" t="s">
        <v>6284</v>
      </c>
      <c r="C284" s="347" t="s">
        <v>4198</v>
      </c>
    </row>
    <row r="285" spans="1:3">
      <c r="A285" s="347" t="s">
        <v>6285</v>
      </c>
      <c r="B285" s="347" t="s">
        <v>6286</v>
      </c>
      <c r="C285" s="347" t="s">
        <v>4198</v>
      </c>
    </row>
    <row r="286" spans="1:3">
      <c r="A286" s="347" t="s">
        <v>6287</v>
      </c>
      <c r="B286" s="347" t="s">
        <v>720</v>
      </c>
      <c r="C286" s="347" t="s">
        <v>4198</v>
      </c>
    </row>
    <row r="287" spans="1:3">
      <c r="A287" s="347" t="s">
        <v>6288</v>
      </c>
      <c r="B287" s="347" t="s">
        <v>6289</v>
      </c>
      <c r="C287" s="347" t="s">
        <v>4198</v>
      </c>
    </row>
    <row r="288" spans="1:3">
      <c r="A288" s="347" t="s">
        <v>6290</v>
      </c>
      <c r="B288" s="347" t="s">
        <v>6291</v>
      </c>
      <c r="C288" s="347" t="s">
        <v>4198</v>
      </c>
    </row>
    <row r="289" spans="1:3">
      <c r="A289" s="347" t="s">
        <v>6292</v>
      </c>
      <c r="B289" s="347" t="s">
        <v>6293</v>
      </c>
      <c r="C289" s="347" t="s">
        <v>4198</v>
      </c>
    </row>
    <row r="290" spans="1:3">
      <c r="A290" s="347" t="s">
        <v>6294</v>
      </c>
      <c r="B290" s="347" t="s">
        <v>6295</v>
      </c>
      <c r="C290" s="347" t="s">
        <v>4198</v>
      </c>
    </row>
    <row r="291" spans="1:3">
      <c r="A291" s="347" t="s">
        <v>6296</v>
      </c>
      <c r="B291" s="347" t="s">
        <v>6297</v>
      </c>
      <c r="C291" s="347" t="s">
        <v>4198</v>
      </c>
    </row>
    <row r="292" spans="1:3">
      <c r="A292" s="346" t="s">
        <v>6298</v>
      </c>
      <c r="B292" s="346" t="s">
        <v>6299</v>
      </c>
      <c r="C292" s="346"/>
    </row>
    <row r="293" spans="1:3">
      <c r="A293" s="347" t="s">
        <v>6300</v>
      </c>
      <c r="B293" s="347" t="s">
        <v>6301</v>
      </c>
      <c r="C293" s="347" t="s">
        <v>4199</v>
      </c>
    </row>
    <row r="294" spans="1:3">
      <c r="A294" s="347" t="s">
        <v>6302</v>
      </c>
      <c r="B294" s="347" t="s">
        <v>6303</v>
      </c>
      <c r="C294" s="347" t="s">
        <v>4199</v>
      </c>
    </row>
    <row r="295" spans="1:3">
      <c r="A295" s="347" t="s">
        <v>6304</v>
      </c>
      <c r="B295" s="347" t="s">
        <v>6305</v>
      </c>
      <c r="C295" s="347" t="s">
        <v>4199</v>
      </c>
    </row>
    <row r="296" spans="1:3">
      <c r="A296" s="347" t="s">
        <v>6306</v>
      </c>
      <c r="B296" s="347" t="s">
        <v>6307</v>
      </c>
      <c r="C296" s="347" t="s">
        <v>4199</v>
      </c>
    </row>
    <row r="297" spans="1:3">
      <c r="A297" s="347" t="s">
        <v>6308</v>
      </c>
      <c r="B297" s="347" t="s">
        <v>6309</v>
      </c>
      <c r="C297" s="347" t="s">
        <v>4199</v>
      </c>
    </row>
    <row r="298" spans="1:3">
      <c r="A298" s="347" t="s">
        <v>6310</v>
      </c>
      <c r="B298" s="347" t="s">
        <v>6311</v>
      </c>
      <c r="C298" s="347" t="s">
        <v>4199</v>
      </c>
    </row>
    <row r="299" spans="1:3">
      <c r="A299" s="347" t="s">
        <v>6312</v>
      </c>
      <c r="B299" s="347" t="s">
        <v>6313</v>
      </c>
      <c r="C299" s="347" t="s">
        <v>4199</v>
      </c>
    </row>
    <row r="300" spans="1:3">
      <c r="A300" s="347" t="s">
        <v>6314</v>
      </c>
      <c r="B300" s="347" t="s">
        <v>6315</v>
      </c>
      <c r="C300" s="347" t="s">
        <v>4199</v>
      </c>
    </row>
    <row r="301" spans="1:3">
      <c r="A301" s="347" t="s">
        <v>6316</v>
      </c>
      <c r="B301" s="347" t="s">
        <v>6317</v>
      </c>
      <c r="C301" s="347" t="s">
        <v>4199</v>
      </c>
    </row>
    <row r="302" spans="1:3">
      <c r="A302" s="347" t="s">
        <v>6318</v>
      </c>
      <c r="B302" s="347" t="s">
        <v>6319</v>
      </c>
      <c r="C302" s="347" t="s">
        <v>4199</v>
      </c>
    </row>
    <row r="303" spans="1:3">
      <c r="A303" s="346" t="s">
        <v>6320</v>
      </c>
      <c r="B303" s="346" t="s">
        <v>6321</v>
      </c>
      <c r="C303" s="346"/>
    </row>
    <row r="304" spans="1:3">
      <c r="A304" s="347" t="s">
        <v>6322</v>
      </c>
      <c r="B304" s="347" t="s">
        <v>6323</v>
      </c>
      <c r="C304" s="347" t="s">
        <v>4200</v>
      </c>
    </row>
    <row r="305" spans="1:3">
      <c r="A305" s="347" t="s">
        <v>6324</v>
      </c>
      <c r="B305" s="347" t="s">
        <v>6325</v>
      </c>
      <c r="C305" s="347" t="s">
        <v>4200</v>
      </c>
    </row>
    <row r="306" spans="1:3">
      <c r="A306" s="347" t="s">
        <v>6326</v>
      </c>
      <c r="B306" s="347" t="s">
        <v>6327</v>
      </c>
      <c r="C306" s="347" t="s">
        <v>4200</v>
      </c>
    </row>
    <row r="307" spans="1:3">
      <c r="A307" s="347" t="s">
        <v>6328</v>
      </c>
      <c r="B307" s="347" t="s">
        <v>6329</v>
      </c>
      <c r="C307" s="347" t="s">
        <v>4200</v>
      </c>
    </row>
    <row r="308" spans="1:3">
      <c r="A308" s="346" t="s">
        <v>6330</v>
      </c>
      <c r="B308" s="346" t="s">
        <v>6331</v>
      </c>
      <c r="C308" s="346"/>
    </row>
    <row r="309" spans="1:3">
      <c r="A309" s="347" t="s">
        <v>6332</v>
      </c>
      <c r="B309" s="347" t="s">
        <v>6333</v>
      </c>
      <c r="C309" s="347" t="s">
        <v>4201</v>
      </c>
    </row>
    <row r="310" spans="1:3">
      <c r="A310" s="347" t="s">
        <v>6334</v>
      </c>
      <c r="B310" s="347" t="s">
        <v>6335</v>
      </c>
      <c r="C310" s="347" t="s">
        <v>4201</v>
      </c>
    </row>
    <row r="311" spans="1:3">
      <c r="A311" s="347" t="s">
        <v>6336</v>
      </c>
      <c r="B311" s="347" t="s">
        <v>6337</v>
      </c>
      <c r="C311" s="347" t="s">
        <v>4201</v>
      </c>
    </row>
    <row r="312" spans="1:3">
      <c r="A312" s="347" t="s">
        <v>6338</v>
      </c>
      <c r="B312" s="347" t="s">
        <v>6339</v>
      </c>
      <c r="C312" s="347" t="s">
        <v>4201</v>
      </c>
    </row>
    <row r="313" spans="1:3">
      <c r="A313" s="346" t="s">
        <v>6340</v>
      </c>
      <c r="B313" s="346" t="s">
        <v>6341</v>
      </c>
      <c r="C313" s="346"/>
    </row>
    <row r="314" spans="1:3">
      <c r="A314" s="347" t="s">
        <v>6342</v>
      </c>
      <c r="B314" s="347" t="s">
        <v>6343</v>
      </c>
      <c r="C314" s="347" t="s">
        <v>4196</v>
      </c>
    </row>
    <row r="315" spans="1:3">
      <c r="A315" s="347" t="s">
        <v>6344</v>
      </c>
      <c r="B315" s="347" t="s">
        <v>6345</v>
      </c>
      <c r="C315" s="347" t="s">
        <v>4196</v>
      </c>
    </row>
    <row r="316" spans="1:3">
      <c r="A316" s="347" t="s">
        <v>6346</v>
      </c>
      <c r="B316" s="347" t="s">
        <v>6347</v>
      </c>
      <c r="C316" s="347" t="s">
        <v>4196</v>
      </c>
    </row>
    <row r="317" spans="1:3">
      <c r="A317" s="346" t="s">
        <v>6348</v>
      </c>
      <c r="B317" s="346" t="s">
        <v>6349</v>
      </c>
      <c r="C317" s="346"/>
    </row>
    <row r="318" spans="1:3">
      <c r="A318" s="347" t="s">
        <v>6350</v>
      </c>
      <c r="B318" s="347" t="s">
        <v>6351</v>
      </c>
      <c r="C318" s="347" t="s">
        <v>4202</v>
      </c>
    </row>
    <row r="319" spans="1:3">
      <c r="A319" s="347" t="s">
        <v>6352</v>
      </c>
      <c r="B319" s="347" t="s">
        <v>6353</v>
      </c>
      <c r="C319" s="347" t="s">
        <v>4202</v>
      </c>
    </row>
    <row r="320" spans="1:3">
      <c r="A320" s="347" t="s">
        <v>6354</v>
      </c>
      <c r="B320" s="347" t="s">
        <v>6355</v>
      </c>
      <c r="C320" s="347" t="s">
        <v>4202</v>
      </c>
    </row>
    <row r="321" spans="1:3">
      <c r="A321" s="347" t="s">
        <v>6356</v>
      </c>
      <c r="B321" s="347" t="s">
        <v>6357</v>
      </c>
      <c r="C321" s="347" t="s">
        <v>4202</v>
      </c>
    </row>
    <row r="322" spans="1:3">
      <c r="A322" s="347" t="s">
        <v>6358</v>
      </c>
      <c r="B322" s="347" t="s">
        <v>6359</v>
      </c>
      <c r="C322" s="347" t="s">
        <v>4202</v>
      </c>
    </row>
    <row r="323" spans="1:3">
      <c r="A323" s="347" t="s">
        <v>6360</v>
      </c>
      <c r="B323" s="347" t="s">
        <v>6361</v>
      </c>
      <c r="C323" s="347" t="s">
        <v>4202</v>
      </c>
    </row>
    <row r="324" spans="1:3">
      <c r="A324" s="347" t="s">
        <v>6362</v>
      </c>
      <c r="B324" s="347" t="s">
        <v>6363</v>
      </c>
      <c r="C324" s="347" t="s">
        <v>4202</v>
      </c>
    </row>
    <row r="325" spans="1:3">
      <c r="A325" s="347" t="s">
        <v>6364</v>
      </c>
      <c r="B325" s="347" t="s">
        <v>6365</v>
      </c>
      <c r="C325" s="347" t="s">
        <v>4202</v>
      </c>
    </row>
    <row r="326" spans="1:3">
      <c r="A326" s="346" t="s">
        <v>6366</v>
      </c>
      <c r="B326" s="346" t="s">
        <v>6367</v>
      </c>
      <c r="C326" s="346"/>
    </row>
    <row r="327" spans="1:3">
      <c r="A327" s="347" t="s">
        <v>6368</v>
      </c>
      <c r="B327" s="347" t="s">
        <v>6369</v>
      </c>
      <c r="C327" s="347"/>
    </row>
    <row r="328" spans="1:3">
      <c r="A328" s="347" t="s">
        <v>6370</v>
      </c>
      <c r="B328" s="347" t="s">
        <v>6371</v>
      </c>
      <c r="C328" s="347"/>
    </row>
    <row r="329" spans="1:3">
      <c r="A329" s="346" t="s">
        <v>6372</v>
      </c>
      <c r="B329" s="346" t="s">
        <v>6373</v>
      </c>
      <c r="C329" s="346"/>
    </row>
    <row r="330" spans="1:3">
      <c r="A330" s="347" t="s">
        <v>6374</v>
      </c>
      <c r="B330" s="347" t="s">
        <v>6375</v>
      </c>
      <c r="C330" s="347"/>
    </row>
    <row r="331" spans="1:3">
      <c r="A331" s="347" t="s">
        <v>6376</v>
      </c>
      <c r="B331" s="347" t="s">
        <v>6377</v>
      </c>
      <c r="C331" s="347"/>
    </row>
    <row r="332" spans="1:3">
      <c r="A332" s="347" t="s">
        <v>6378</v>
      </c>
      <c r="B332" s="347" t="s">
        <v>6379</v>
      </c>
      <c r="C332" s="347"/>
    </row>
    <row r="333" spans="1:3">
      <c r="A333" s="347" t="s">
        <v>6380</v>
      </c>
      <c r="B333" s="347" t="s">
        <v>6381</v>
      </c>
      <c r="C333" s="347"/>
    </row>
    <row r="334" spans="1:3">
      <c r="A334" s="347" t="s">
        <v>6382</v>
      </c>
      <c r="B334" s="347" t="s">
        <v>1218</v>
      </c>
      <c r="C334" s="347"/>
    </row>
    <row r="335" spans="1:3">
      <c r="A335" s="347" t="s">
        <v>6383</v>
      </c>
      <c r="B335" s="347" t="s">
        <v>6384</v>
      </c>
      <c r="C335" s="347"/>
    </row>
    <row r="336" spans="1:3">
      <c r="A336" s="346" t="s">
        <v>6385</v>
      </c>
      <c r="B336" s="346" t="s">
        <v>6386</v>
      </c>
      <c r="C336" s="346"/>
    </row>
    <row r="337" spans="1:3">
      <c r="A337" s="347" t="s">
        <v>6387</v>
      </c>
      <c r="B337" s="347" t="s">
        <v>6388</v>
      </c>
      <c r="C337" s="347"/>
    </row>
    <row r="338" spans="1:3">
      <c r="A338" s="347" t="s">
        <v>6389</v>
      </c>
      <c r="B338" s="347" t="s">
        <v>6390</v>
      </c>
      <c r="C338" s="347"/>
    </row>
    <row r="339" spans="1:3">
      <c r="A339" s="347" t="s">
        <v>6391</v>
      </c>
      <c r="B339" s="347" t="s">
        <v>6392</v>
      </c>
      <c r="C339" s="347"/>
    </row>
    <row r="340" spans="1:3">
      <c r="A340" s="347" t="s">
        <v>6393</v>
      </c>
      <c r="B340" s="347" t="s">
        <v>6394</v>
      </c>
      <c r="C340" s="347"/>
    </row>
    <row r="341" spans="1:3">
      <c r="A341" s="346" t="s">
        <v>6395</v>
      </c>
      <c r="B341" s="346" t="s">
        <v>6396</v>
      </c>
      <c r="C341" s="346"/>
    </row>
    <row r="342" spans="1:3">
      <c r="A342" s="346" t="s">
        <v>6397</v>
      </c>
      <c r="B342" s="346" t="s">
        <v>6398</v>
      </c>
      <c r="C342" s="346"/>
    </row>
    <row r="343" spans="1:3">
      <c r="A343" s="347" t="s">
        <v>6399</v>
      </c>
      <c r="B343" s="347" t="s">
        <v>6400</v>
      </c>
      <c r="C343" s="347"/>
    </row>
    <row r="344" spans="1:3">
      <c r="A344" s="347" t="s">
        <v>6401</v>
      </c>
      <c r="B344" s="347" t="s">
        <v>6402</v>
      </c>
      <c r="C344" s="347"/>
    </row>
    <row r="345" spans="1:3">
      <c r="A345" s="347" t="s">
        <v>6403</v>
      </c>
      <c r="B345" s="347" t="s">
        <v>6404</v>
      </c>
      <c r="C345" s="347"/>
    </row>
    <row r="346" spans="1:3">
      <c r="A346" s="347" t="s">
        <v>6405</v>
      </c>
      <c r="B346" s="347" t="s">
        <v>6406</v>
      </c>
      <c r="C346" s="347"/>
    </row>
    <row r="347" spans="1:3">
      <c r="A347" s="347" t="s">
        <v>6407</v>
      </c>
      <c r="B347" s="347" t="s">
        <v>6408</v>
      </c>
      <c r="C347" s="347"/>
    </row>
    <row r="348" spans="1:3">
      <c r="A348" s="347" t="s">
        <v>6409</v>
      </c>
      <c r="B348" s="347" t="s">
        <v>6410</v>
      </c>
      <c r="C348" s="347"/>
    </row>
    <row r="349" spans="1:3">
      <c r="A349" s="347" t="s">
        <v>6411</v>
      </c>
      <c r="B349" s="347" t="s">
        <v>6412</v>
      </c>
      <c r="C349" s="347"/>
    </row>
    <row r="350" spans="1:3">
      <c r="A350" s="347" t="s">
        <v>6413</v>
      </c>
      <c r="B350" s="347" t="s">
        <v>6414</v>
      </c>
      <c r="C350" s="347"/>
    </row>
    <row r="351" spans="1:3">
      <c r="A351" s="347" t="s">
        <v>6415</v>
      </c>
      <c r="B351" s="347" t="s">
        <v>6416</v>
      </c>
      <c r="C351" s="347"/>
    </row>
    <row r="352" spans="1:3">
      <c r="A352" s="347" t="s">
        <v>6417</v>
      </c>
      <c r="B352" s="347" t="s">
        <v>6418</v>
      </c>
      <c r="C352" s="347"/>
    </row>
    <row r="353" spans="1:3">
      <c r="A353" s="346" t="s">
        <v>6419</v>
      </c>
      <c r="B353" s="346" t="s">
        <v>6420</v>
      </c>
      <c r="C353" s="346"/>
    </row>
    <row r="354" spans="1:3">
      <c r="A354" s="347" t="s">
        <v>6421</v>
      </c>
      <c r="B354" s="347" t="s">
        <v>6422</v>
      </c>
      <c r="C354" s="347"/>
    </row>
    <row r="355" spans="1:3">
      <c r="A355" s="347" t="s">
        <v>6423</v>
      </c>
      <c r="B355" s="347" t="s">
        <v>6424</v>
      </c>
      <c r="C355" s="347"/>
    </row>
    <row r="356" spans="1:3">
      <c r="A356" s="347" t="s">
        <v>6425</v>
      </c>
      <c r="B356" s="347" t="s">
        <v>6426</v>
      </c>
      <c r="C356" s="347"/>
    </row>
    <row r="357" spans="1:3">
      <c r="A357" s="346" t="s">
        <v>6427</v>
      </c>
      <c r="B357" s="346" t="s">
        <v>6428</v>
      </c>
      <c r="C357" s="346"/>
    </row>
    <row r="358" spans="1:3">
      <c r="A358" s="347" t="s">
        <v>6429</v>
      </c>
      <c r="B358" s="347" t="s">
        <v>6430</v>
      </c>
      <c r="C358" s="347"/>
    </row>
    <row r="359" spans="1:3">
      <c r="A359" s="347" t="s">
        <v>6431</v>
      </c>
      <c r="B359" s="347" t="s">
        <v>6432</v>
      </c>
      <c r="C359" s="347"/>
    </row>
    <row r="360" spans="1:3">
      <c r="A360" s="347" t="s">
        <v>6433</v>
      </c>
      <c r="B360" s="347" t="s">
        <v>6434</v>
      </c>
      <c r="C360" s="347"/>
    </row>
    <row r="361" spans="1:3">
      <c r="A361" s="347" t="s">
        <v>6435</v>
      </c>
      <c r="B361" s="347" t="s">
        <v>6436</v>
      </c>
      <c r="C361" s="347"/>
    </row>
    <row r="362" spans="1:3">
      <c r="A362" s="347" t="s">
        <v>6437</v>
      </c>
      <c r="B362" s="347" t="s">
        <v>406</v>
      </c>
      <c r="C362" s="347"/>
    </row>
    <row r="363" spans="1:3">
      <c r="A363" s="347" t="s">
        <v>6438</v>
      </c>
      <c r="B363" s="347" t="s">
        <v>6439</v>
      </c>
      <c r="C363" s="347"/>
    </row>
    <row r="364" spans="1:3">
      <c r="A364" s="347" t="s">
        <v>6440</v>
      </c>
      <c r="B364" s="347" t="s">
        <v>6441</v>
      </c>
      <c r="C364" s="347"/>
    </row>
    <row r="365" spans="1:3">
      <c r="A365" s="346" t="s">
        <v>6442</v>
      </c>
      <c r="B365" s="346" t="s">
        <v>6443</v>
      </c>
      <c r="C365" s="346"/>
    </row>
    <row r="366" spans="1:3">
      <c r="A366" s="347" t="s">
        <v>6444</v>
      </c>
      <c r="B366" s="347" t="s">
        <v>6445</v>
      </c>
      <c r="C366" s="347"/>
    </row>
    <row r="367" spans="1:3">
      <c r="A367" s="347" t="s">
        <v>6446</v>
      </c>
      <c r="B367" s="347" t="s">
        <v>6447</v>
      </c>
      <c r="C367" s="347"/>
    </row>
    <row r="368" spans="1:3">
      <c r="A368" s="347" t="s">
        <v>6448</v>
      </c>
      <c r="B368" s="347" t="s">
        <v>6449</v>
      </c>
      <c r="C368" s="347"/>
    </row>
    <row r="369" spans="1:3">
      <c r="A369" s="347" t="s">
        <v>6450</v>
      </c>
      <c r="B369" s="347" t="s">
        <v>6451</v>
      </c>
      <c r="C369" s="347"/>
    </row>
    <row r="370" spans="1:3">
      <c r="A370" s="347" t="s">
        <v>6452</v>
      </c>
      <c r="B370" s="347" t="s">
        <v>6453</v>
      </c>
      <c r="C370" s="347"/>
    </row>
    <row r="371" spans="1:3">
      <c r="A371" s="346" t="s">
        <v>6454</v>
      </c>
      <c r="B371" s="346" t="s">
        <v>6455</v>
      </c>
      <c r="C371" s="346"/>
    </row>
    <row r="372" spans="1:3">
      <c r="A372" s="347" t="s">
        <v>6456</v>
      </c>
      <c r="B372" s="347" t="s">
        <v>6457</v>
      </c>
      <c r="C372" s="347"/>
    </row>
    <row r="373" spans="1:3">
      <c r="A373" s="347" t="s">
        <v>6458</v>
      </c>
      <c r="B373" s="347" t="s">
        <v>6459</v>
      </c>
      <c r="C373" s="347"/>
    </row>
    <row r="374" spans="1:3">
      <c r="A374" s="347" t="s">
        <v>6460</v>
      </c>
      <c r="B374" s="347" t="s">
        <v>6461</v>
      </c>
      <c r="C374" s="347"/>
    </row>
    <row r="375" spans="1:3">
      <c r="A375" s="347" t="s">
        <v>6462</v>
      </c>
      <c r="B375" s="347" t="s">
        <v>6463</v>
      </c>
      <c r="C375" s="347"/>
    </row>
    <row r="376" spans="1:3">
      <c r="A376" s="347" t="s">
        <v>6464</v>
      </c>
      <c r="B376" s="347" t="s">
        <v>6465</v>
      </c>
      <c r="C376" s="347"/>
    </row>
    <row r="377" spans="1:3">
      <c r="A377" s="346" t="s">
        <v>6466</v>
      </c>
      <c r="B377" s="346" t="s">
        <v>6467</v>
      </c>
      <c r="C377" s="346"/>
    </row>
    <row r="378" spans="1:3">
      <c r="A378" s="346" t="s">
        <v>6468</v>
      </c>
      <c r="B378" s="346" t="s">
        <v>6469</v>
      </c>
      <c r="C378" s="346"/>
    </row>
    <row r="379" spans="1:3">
      <c r="A379" s="347" t="s">
        <v>6470</v>
      </c>
      <c r="B379" s="347" t="s">
        <v>6471</v>
      </c>
      <c r="C379" s="347" t="s">
        <v>4194</v>
      </c>
    </row>
    <row r="380" spans="1:3">
      <c r="A380" s="347" t="s">
        <v>6472</v>
      </c>
      <c r="B380" s="347" t="s">
        <v>6473</v>
      </c>
      <c r="C380" s="347" t="s">
        <v>4194</v>
      </c>
    </row>
    <row r="381" spans="1:3">
      <c r="A381" s="347" t="s">
        <v>6474</v>
      </c>
      <c r="B381" s="347" t="s">
        <v>6475</v>
      </c>
      <c r="C381" s="347" t="s">
        <v>4194</v>
      </c>
    </row>
    <row r="382" spans="1:3">
      <c r="A382" s="347" t="s">
        <v>6476</v>
      </c>
      <c r="B382" s="347" t="s">
        <v>6477</v>
      </c>
      <c r="C382" s="347" t="s">
        <v>4194</v>
      </c>
    </row>
    <row r="383" spans="1:3">
      <c r="A383" s="347" t="s">
        <v>6478</v>
      </c>
      <c r="B383" s="347" t="s">
        <v>6479</v>
      </c>
      <c r="C383" s="347" t="s">
        <v>4194</v>
      </c>
    </row>
    <row r="384" spans="1:3">
      <c r="A384" s="347" t="s">
        <v>6480</v>
      </c>
      <c r="B384" s="347" t="s">
        <v>6481</v>
      </c>
      <c r="C384" s="347" t="s">
        <v>4194</v>
      </c>
    </row>
    <row r="385" spans="1:3">
      <c r="A385" s="347" t="s">
        <v>6482</v>
      </c>
      <c r="B385" s="347" t="s">
        <v>6483</v>
      </c>
      <c r="C385" s="347" t="s">
        <v>4194</v>
      </c>
    </row>
    <row r="386" spans="1:3">
      <c r="A386" s="347" t="s">
        <v>6484</v>
      </c>
      <c r="B386" s="347" t="s">
        <v>6485</v>
      </c>
      <c r="C386" s="347" t="s">
        <v>4194</v>
      </c>
    </row>
    <row r="387" spans="1:3">
      <c r="A387" s="347" t="s">
        <v>6486</v>
      </c>
      <c r="B387" s="347" t="s">
        <v>6487</v>
      </c>
      <c r="C387" s="347" t="s">
        <v>4194</v>
      </c>
    </row>
    <row r="388" spans="1:3">
      <c r="A388" s="346" t="s">
        <v>6488</v>
      </c>
      <c r="B388" s="346" t="s">
        <v>6489</v>
      </c>
      <c r="C388" s="346"/>
    </row>
    <row r="389" spans="1:3">
      <c r="A389" s="347" t="s">
        <v>6490</v>
      </c>
      <c r="B389" s="347" t="s">
        <v>6491</v>
      </c>
      <c r="C389" s="347" t="s">
        <v>4195</v>
      </c>
    </row>
    <row r="390" spans="1:3">
      <c r="A390" s="347" t="s">
        <v>6492</v>
      </c>
      <c r="B390" s="347" t="s">
        <v>6493</v>
      </c>
      <c r="C390" s="347" t="s">
        <v>4195</v>
      </c>
    </row>
    <row r="391" spans="1:3">
      <c r="A391" s="347" t="s">
        <v>6494</v>
      </c>
      <c r="B391" s="347" t="s">
        <v>6495</v>
      </c>
      <c r="C391" s="347" t="s">
        <v>4195</v>
      </c>
    </row>
    <row r="392" spans="1:3">
      <c r="A392" s="347" t="s">
        <v>6496</v>
      </c>
      <c r="B392" s="347" t="s">
        <v>6497</v>
      </c>
      <c r="C392" s="347" t="s">
        <v>4195</v>
      </c>
    </row>
    <row r="393" spans="1:3">
      <c r="A393" s="347" t="s">
        <v>6498</v>
      </c>
      <c r="B393" s="347" t="s">
        <v>6499</v>
      </c>
      <c r="C393" s="347" t="s">
        <v>4195</v>
      </c>
    </row>
    <row r="394" spans="1:3">
      <c r="A394" s="347" t="s">
        <v>6500</v>
      </c>
      <c r="B394" s="347" t="s">
        <v>6501</v>
      </c>
      <c r="C394" s="347" t="s">
        <v>4195</v>
      </c>
    </row>
    <row r="395" spans="1:3">
      <c r="A395" s="347" t="s">
        <v>6502</v>
      </c>
      <c r="B395" s="347" t="s">
        <v>6503</v>
      </c>
      <c r="C395" s="347" t="s">
        <v>4195</v>
      </c>
    </row>
    <row r="396" spans="1:3">
      <c r="A396" s="347" t="s">
        <v>6504</v>
      </c>
      <c r="B396" s="347" t="s">
        <v>6505</v>
      </c>
      <c r="C396" s="347" t="s">
        <v>4195</v>
      </c>
    </row>
    <row r="397" spans="1:3">
      <c r="A397" s="347" t="s">
        <v>6506</v>
      </c>
      <c r="B397" s="347" t="s">
        <v>6507</v>
      </c>
      <c r="C397" s="347" t="s">
        <v>4195</v>
      </c>
    </row>
    <row r="398" spans="1:3">
      <c r="A398" s="346" t="s">
        <v>6508</v>
      </c>
      <c r="B398" s="346" t="s">
        <v>6509</v>
      </c>
      <c r="C398" s="346"/>
    </row>
    <row r="399" spans="1:3">
      <c r="A399" s="347" t="s">
        <v>6510</v>
      </c>
      <c r="B399" s="347" t="s">
        <v>6511</v>
      </c>
      <c r="C399" s="347" t="s">
        <v>4194</v>
      </c>
    </row>
    <row r="400" spans="1:3">
      <c r="A400" s="347" t="s">
        <v>6512</v>
      </c>
      <c r="B400" s="347" t="s">
        <v>6513</v>
      </c>
      <c r="C400" s="347" t="s">
        <v>4194</v>
      </c>
    </row>
    <row r="401" spans="1:3">
      <c r="A401" s="347" t="s">
        <v>6514</v>
      </c>
      <c r="B401" s="347" t="s">
        <v>6515</v>
      </c>
      <c r="C401" s="347" t="s">
        <v>4194</v>
      </c>
    </row>
    <row r="402" spans="1:3">
      <c r="A402" s="347" t="s">
        <v>6516</v>
      </c>
      <c r="B402" s="347" t="s">
        <v>6517</v>
      </c>
      <c r="C402" s="347" t="s">
        <v>4194</v>
      </c>
    </row>
    <row r="403" spans="1:3">
      <c r="A403" s="347" t="s">
        <v>6518</v>
      </c>
      <c r="B403" s="347" t="s">
        <v>6519</v>
      </c>
      <c r="C403" s="347" t="s">
        <v>4194</v>
      </c>
    </row>
    <row r="404" spans="1:3">
      <c r="A404" s="347" t="s">
        <v>6520</v>
      </c>
      <c r="B404" s="347" t="s">
        <v>6521</v>
      </c>
      <c r="C404" s="347" t="s">
        <v>4194</v>
      </c>
    </row>
    <row r="405" spans="1:3">
      <c r="A405" s="347" t="s">
        <v>6522</v>
      </c>
      <c r="B405" s="347" t="s">
        <v>6523</v>
      </c>
      <c r="C405" s="347" t="s">
        <v>4194</v>
      </c>
    </row>
    <row r="406" spans="1:3">
      <c r="A406" s="347" t="s">
        <v>6524</v>
      </c>
      <c r="B406" s="347" t="s">
        <v>6525</v>
      </c>
      <c r="C406" s="347" t="s">
        <v>4194</v>
      </c>
    </row>
    <row r="407" spans="1:3">
      <c r="A407" s="347" t="s">
        <v>6526</v>
      </c>
      <c r="B407" s="347" t="s">
        <v>6527</v>
      </c>
      <c r="C407" s="347" t="s">
        <v>4194</v>
      </c>
    </row>
    <row r="408" spans="1:3">
      <c r="A408" s="346" t="s">
        <v>6528</v>
      </c>
      <c r="B408" s="346" t="s">
        <v>6529</v>
      </c>
      <c r="C408" s="346"/>
    </row>
    <row r="409" spans="1:3">
      <c r="A409" s="347" t="s">
        <v>6530</v>
      </c>
      <c r="B409" s="347" t="s">
        <v>6531</v>
      </c>
      <c r="C409" s="347" t="s">
        <v>4195</v>
      </c>
    </row>
    <row r="410" spans="1:3">
      <c r="A410" s="347" t="s">
        <v>6532</v>
      </c>
      <c r="B410" s="347" t="s">
        <v>6533</v>
      </c>
      <c r="C410" s="347" t="s">
        <v>4195</v>
      </c>
    </row>
    <row r="411" spans="1:3">
      <c r="A411" s="347" t="s">
        <v>6534</v>
      </c>
      <c r="B411" s="347" t="s">
        <v>6535</v>
      </c>
      <c r="C411" s="347" t="s">
        <v>4195</v>
      </c>
    </row>
    <row r="412" spans="1:3">
      <c r="A412" s="347" t="s">
        <v>6536</v>
      </c>
      <c r="B412" s="347" t="s">
        <v>6537</v>
      </c>
      <c r="C412" s="347" t="s">
        <v>4195</v>
      </c>
    </row>
    <row r="413" spans="1:3">
      <c r="A413" s="347" t="s">
        <v>6538</v>
      </c>
      <c r="B413" s="347" t="s">
        <v>6539</v>
      </c>
      <c r="C413" s="347" t="s">
        <v>4195</v>
      </c>
    </row>
    <row r="414" spans="1:3">
      <c r="A414" s="347" t="s">
        <v>6540</v>
      </c>
      <c r="B414" s="347" t="s">
        <v>6541</v>
      </c>
      <c r="C414" s="347" t="s">
        <v>4195</v>
      </c>
    </row>
    <row r="415" spans="1:3">
      <c r="A415" s="347" t="s">
        <v>6542</v>
      </c>
      <c r="B415" s="347" t="s">
        <v>6543</v>
      </c>
      <c r="C415" s="347" t="s">
        <v>4195</v>
      </c>
    </row>
    <row r="416" spans="1:3">
      <c r="A416" s="347" t="s">
        <v>6544</v>
      </c>
      <c r="B416" s="347" t="s">
        <v>6545</v>
      </c>
      <c r="C416" s="347" t="s">
        <v>4195</v>
      </c>
    </row>
    <row r="417" spans="1:3">
      <c r="A417" s="347" t="s">
        <v>6546</v>
      </c>
      <c r="B417" s="347" t="s">
        <v>6547</v>
      </c>
      <c r="C417" s="347" t="s">
        <v>4195</v>
      </c>
    </row>
    <row r="418" spans="1:3">
      <c r="A418" s="346" t="s">
        <v>6548</v>
      </c>
      <c r="B418" s="346" t="s">
        <v>6549</v>
      </c>
      <c r="C418" s="346"/>
    </row>
    <row r="419" spans="1:3">
      <c r="A419" s="347" t="s">
        <v>6550</v>
      </c>
      <c r="B419" s="347" t="s">
        <v>6551</v>
      </c>
      <c r="C419" s="347"/>
    </row>
    <row r="420" spans="1:3">
      <c r="A420" s="347" t="s">
        <v>6552</v>
      </c>
      <c r="B420" s="347" t="s">
        <v>6553</v>
      </c>
      <c r="C420" s="347" t="s">
        <v>4203</v>
      </c>
    </row>
    <row r="421" spans="1:3">
      <c r="A421" s="346" t="s">
        <v>6554</v>
      </c>
      <c r="B421" s="346" t="s">
        <v>6553</v>
      </c>
      <c r="C421" s="346"/>
    </row>
    <row r="422" spans="1:3">
      <c r="A422" s="347" t="s">
        <v>6555</v>
      </c>
      <c r="B422" s="347" t="s">
        <v>6556</v>
      </c>
      <c r="C422" s="347"/>
    </row>
    <row r="423" spans="1:3">
      <c r="A423" s="347" t="s">
        <v>6557</v>
      </c>
      <c r="B423" s="347" t="s">
        <v>6558</v>
      </c>
      <c r="C423" s="347" t="s">
        <v>4203</v>
      </c>
    </row>
    <row r="424" spans="1:3">
      <c r="A424" s="347" t="s">
        <v>6559</v>
      </c>
      <c r="B424" s="347" t="s">
        <v>944</v>
      </c>
      <c r="C424" s="347"/>
    </row>
    <row r="425" spans="1:3">
      <c r="A425" s="347" t="s">
        <v>6560</v>
      </c>
      <c r="B425" s="347" t="s">
        <v>6561</v>
      </c>
      <c r="C425" s="347"/>
    </row>
    <row r="426" spans="1:3">
      <c r="A426" s="347" t="s">
        <v>6562</v>
      </c>
      <c r="B426" s="347" t="s">
        <v>6563</v>
      </c>
      <c r="C426" s="347"/>
    </row>
    <row r="427" spans="1:3">
      <c r="A427" s="347" t="s">
        <v>6564</v>
      </c>
      <c r="B427" s="347" t="s">
        <v>6565</v>
      </c>
      <c r="C427" s="347"/>
    </row>
    <row r="428" spans="1:3">
      <c r="A428" s="347" t="s">
        <v>6566</v>
      </c>
      <c r="B428" s="347" t="s">
        <v>6567</v>
      </c>
      <c r="C428" s="347"/>
    </row>
    <row r="429" spans="1:3">
      <c r="A429" s="347" t="s">
        <v>6568</v>
      </c>
      <c r="B429" s="347" t="s">
        <v>2452</v>
      </c>
      <c r="C429" s="347"/>
    </row>
    <row r="430" spans="1:3">
      <c r="A430" s="347" t="s">
        <v>6569</v>
      </c>
      <c r="B430" s="347" t="s">
        <v>2446</v>
      </c>
      <c r="C430" s="347"/>
    </row>
    <row r="431" spans="1:3">
      <c r="A431" s="347" t="s">
        <v>6570</v>
      </c>
      <c r="B431" s="347" t="s">
        <v>6571</v>
      </c>
      <c r="C431" s="347"/>
    </row>
    <row r="432" spans="1:3">
      <c r="A432" s="347" t="s">
        <v>6572</v>
      </c>
      <c r="B432" s="347" t="s">
        <v>6573</v>
      </c>
      <c r="C432" s="347"/>
    </row>
    <row r="433" spans="1:3">
      <c r="A433" s="347" t="s">
        <v>6574</v>
      </c>
      <c r="B433" s="347" t="s">
        <v>6575</v>
      </c>
      <c r="C433" s="347"/>
    </row>
    <row r="434" spans="1:3">
      <c r="A434" s="347" t="s">
        <v>6576</v>
      </c>
      <c r="B434" s="347" t="s">
        <v>6577</v>
      </c>
      <c r="C434" s="347"/>
    </row>
    <row r="435" spans="1:3">
      <c r="A435" s="347" t="s">
        <v>6578</v>
      </c>
      <c r="B435" s="347" t="s">
        <v>6579</v>
      </c>
      <c r="C435" s="347"/>
    </row>
    <row r="436" spans="1:3">
      <c r="A436" s="347" t="s">
        <v>6580</v>
      </c>
      <c r="B436" s="347" t="s">
        <v>6581</v>
      </c>
      <c r="C436" s="347"/>
    </row>
    <row r="437" spans="1:3">
      <c r="A437" s="347" t="s">
        <v>6582</v>
      </c>
      <c r="B437" s="347" t="s">
        <v>6583</v>
      </c>
      <c r="C437" s="347"/>
    </row>
    <row r="438" spans="1:3">
      <c r="A438" s="346" t="s">
        <v>6584</v>
      </c>
      <c r="B438" s="346" t="s">
        <v>6585</v>
      </c>
      <c r="C438" s="346"/>
    </row>
    <row r="439" spans="1:3">
      <c r="A439" s="347" t="s">
        <v>6586</v>
      </c>
      <c r="B439" s="347" t="s">
        <v>6587</v>
      </c>
      <c r="C439" s="347"/>
    </row>
    <row r="440" spans="1:3">
      <c r="A440" s="347" t="s">
        <v>6588</v>
      </c>
      <c r="B440" s="347" t="s">
        <v>6589</v>
      </c>
      <c r="C440" s="347"/>
    </row>
    <row r="441" spans="1:3">
      <c r="A441" s="347" t="s">
        <v>6590</v>
      </c>
      <c r="B441" s="347" t="s">
        <v>6591</v>
      </c>
      <c r="C441" s="347"/>
    </row>
    <row r="442" spans="1:3">
      <c r="A442" s="347" t="s">
        <v>6592</v>
      </c>
      <c r="B442" s="347" t="s">
        <v>6593</v>
      </c>
      <c r="C442" s="347"/>
    </row>
    <row r="443" spans="1:3">
      <c r="A443" s="347" t="s">
        <v>6594</v>
      </c>
      <c r="B443" s="347" t="s">
        <v>6595</v>
      </c>
      <c r="C443" s="347"/>
    </row>
    <row r="444" spans="1:3">
      <c r="A444" s="347" t="s">
        <v>6596</v>
      </c>
      <c r="B444" s="347" t="s">
        <v>2446</v>
      </c>
      <c r="C444" s="347"/>
    </row>
    <row r="445" spans="1:3">
      <c r="A445" s="347" t="s">
        <v>6597</v>
      </c>
      <c r="B445" s="347" t="s">
        <v>6598</v>
      </c>
      <c r="C445" s="347"/>
    </row>
    <row r="446" spans="1:3">
      <c r="A446" s="347" t="s">
        <v>6599</v>
      </c>
      <c r="B446" s="347" t="s">
        <v>6600</v>
      </c>
      <c r="C446" s="347"/>
    </row>
    <row r="447" spans="1:3">
      <c r="A447" s="347" t="s">
        <v>6601</v>
      </c>
      <c r="B447" s="347" t="s">
        <v>6602</v>
      </c>
      <c r="C447" s="347"/>
    </row>
    <row r="448" spans="1:3">
      <c r="A448" s="347" t="s">
        <v>6603</v>
      </c>
      <c r="B448" s="347" t="s">
        <v>6604</v>
      </c>
      <c r="C448" s="347"/>
    </row>
    <row r="449" spans="1:3">
      <c r="A449" s="347" t="s">
        <v>6605</v>
      </c>
      <c r="B449" s="347" t="s">
        <v>6606</v>
      </c>
      <c r="C449" s="347"/>
    </row>
    <row r="450" spans="1:3">
      <c r="A450" s="347" t="s">
        <v>6607</v>
      </c>
      <c r="B450" s="347" t="s">
        <v>6608</v>
      </c>
      <c r="C450" s="347"/>
    </row>
    <row r="451" spans="1:3">
      <c r="A451" s="347" t="s">
        <v>6609</v>
      </c>
      <c r="B451" s="347" t="s">
        <v>6610</v>
      </c>
      <c r="C451" s="347"/>
    </row>
    <row r="452" spans="1:3">
      <c r="A452" s="347" t="s">
        <v>6611</v>
      </c>
      <c r="B452" s="347" t="s">
        <v>6612</v>
      </c>
      <c r="C452" s="347"/>
    </row>
    <row r="453" spans="1:3">
      <c r="A453" s="347" t="s">
        <v>6613</v>
      </c>
      <c r="B453" s="347" t="s">
        <v>6614</v>
      </c>
      <c r="C453" s="347"/>
    </row>
    <row r="454" spans="1:3">
      <c r="A454" s="347" t="s">
        <v>6615</v>
      </c>
      <c r="B454" s="347" t="s">
        <v>6616</v>
      </c>
      <c r="C454" s="347"/>
    </row>
    <row r="455" spans="1:3">
      <c r="A455" s="347" t="s">
        <v>6617</v>
      </c>
      <c r="B455" s="347" t="s">
        <v>6618</v>
      </c>
      <c r="C455" s="347"/>
    </row>
    <row r="456" spans="1:3">
      <c r="A456" s="347" t="s">
        <v>6619</v>
      </c>
      <c r="B456" s="347" t="s">
        <v>6620</v>
      </c>
      <c r="C456" s="347"/>
    </row>
    <row r="457" spans="1:3">
      <c r="A457" s="346" t="s">
        <v>6621</v>
      </c>
      <c r="B457" s="346" t="s">
        <v>6622</v>
      </c>
      <c r="C457" s="346"/>
    </row>
    <row r="458" spans="1:3">
      <c r="A458" s="347" t="s">
        <v>6623</v>
      </c>
      <c r="B458" s="347" t="s">
        <v>6624</v>
      </c>
      <c r="C458" s="347"/>
    </row>
    <row r="459" spans="1:3">
      <c r="A459" s="347" t="s">
        <v>6625</v>
      </c>
      <c r="B459" s="347" t="s">
        <v>6626</v>
      </c>
      <c r="C459" s="347" t="s">
        <v>4204</v>
      </c>
    </row>
    <row r="460" spans="1:3">
      <c r="A460" s="347" t="s">
        <v>6627</v>
      </c>
      <c r="B460" s="347" t="s">
        <v>6628</v>
      </c>
      <c r="C460" s="347"/>
    </row>
    <row r="461" spans="1:3">
      <c r="A461" s="347" t="s">
        <v>6629</v>
      </c>
      <c r="B461" s="347" t="s">
        <v>401</v>
      </c>
      <c r="C461" s="347"/>
    </row>
    <row r="462" spans="1:3">
      <c r="A462" s="347" t="s">
        <v>6630</v>
      </c>
      <c r="B462" s="347" t="s">
        <v>6631</v>
      </c>
      <c r="C462" s="347"/>
    </row>
    <row r="463" spans="1:3">
      <c r="A463" s="347" t="s">
        <v>6632</v>
      </c>
      <c r="B463" s="347" t="s">
        <v>1220</v>
      </c>
      <c r="C463" s="347"/>
    </row>
    <row r="464" spans="1:3">
      <c r="A464" s="347" t="s">
        <v>6633</v>
      </c>
      <c r="B464" s="347" t="s">
        <v>6634</v>
      </c>
      <c r="C464" s="347"/>
    </row>
    <row r="465" spans="1:3">
      <c r="A465" s="347" t="s">
        <v>6635</v>
      </c>
      <c r="B465" s="347" t="s">
        <v>6636</v>
      </c>
      <c r="C465" s="347"/>
    </row>
    <row r="466" spans="1:3">
      <c r="A466" s="347" t="s">
        <v>6637</v>
      </c>
      <c r="B466" s="347" t="s">
        <v>6638</v>
      </c>
      <c r="C466" s="347"/>
    </row>
    <row r="467" spans="1:3">
      <c r="A467" s="347" t="s">
        <v>6639</v>
      </c>
      <c r="B467" s="347" t="s">
        <v>6640</v>
      </c>
      <c r="C467" s="347"/>
    </row>
    <row r="468" spans="1:3">
      <c r="A468" s="346" t="s">
        <v>6641</v>
      </c>
      <c r="B468" s="346" t="s">
        <v>6642</v>
      </c>
      <c r="C468" s="346"/>
    </row>
    <row r="469" spans="1:3">
      <c r="A469" s="347" t="s">
        <v>6643</v>
      </c>
      <c r="B469" s="347" t="s">
        <v>6644</v>
      </c>
      <c r="C469" s="347"/>
    </row>
    <row r="470" spans="1:3">
      <c r="A470" s="347" t="s">
        <v>6645</v>
      </c>
      <c r="B470" s="347" t="s">
        <v>6646</v>
      </c>
      <c r="C470" s="347"/>
    </row>
    <row r="471" spans="1:3">
      <c r="A471" s="347" t="s">
        <v>6647</v>
      </c>
      <c r="B471" s="347" t="s">
        <v>6648</v>
      </c>
      <c r="C471" s="347"/>
    </row>
    <row r="472" spans="1:3">
      <c r="A472" s="347" t="s">
        <v>6649</v>
      </c>
      <c r="B472" s="347" t="s">
        <v>493</v>
      </c>
      <c r="C472" s="347"/>
    </row>
    <row r="473" spans="1:3">
      <c r="A473" s="347" t="s">
        <v>6650</v>
      </c>
      <c r="B473" s="347" t="s">
        <v>6651</v>
      </c>
      <c r="C473" s="347"/>
    </row>
    <row r="474" spans="1:3">
      <c r="A474" s="347" t="s">
        <v>6652</v>
      </c>
      <c r="B474" s="347" t="s">
        <v>6653</v>
      </c>
      <c r="C474" s="347"/>
    </row>
    <row r="475" spans="1:3">
      <c r="A475" s="347" t="s">
        <v>6654</v>
      </c>
      <c r="B475" s="347" t="s">
        <v>6655</v>
      </c>
      <c r="C475" s="347"/>
    </row>
    <row r="476" spans="1:3">
      <c r="A476" s="346" t="s">
        <v>6656</v>
      </c>
      <c r="B476" s="346" t="s">
        <v>6657</v>
      </c>
      <c r="C476" s="346"/>
    </row>
    <row r="477" spans="1:3">
      <c r="A477" s="347" t="s">
        <v>6658</v>
      </c>
      <c r="B477" s="347" t="s">
        <v>6659</v>
      </c>
      <c r="C477" s="347"/>
    </row>
    <row r="478" spans="1:3">
      <c r="A478" s="347" t="s">
        <v>6660</v>
      </c>
      <c r="B478" s="347" t="s">
        <v>1222</v>
      </c>
      <c r="C478" s="347"/>
    </row>
    <row r="479" spans="1:3">
      <c r="A479" s="347" t="s">
        <v>6661</v>
      </c>
      <c r="B479" s="347" t="s">
        <v>6662</v>
      </c>
      <c r="C479" s="347"/>
    </row>
    <row r="480" spans="1:3">
      <c r="A480" s="347" t="s">
        <v>6663</v>
      </c>
      <c r="B480" s="347" t="s">
        <v>6664</v>
      </c>
      <c r="C480" s="347"/>
    </row>
    <row r="481" spans="1:3">
      <c r="A481" s="346" t="s">
        <v>6665</v>
      </c>
      <c r="B481" s="346" t="s">
        <v>6666</v>
      </c>
      <c r="C481" s="346"/>
    </row>
    <row r="482" spans="1:3">
      <c r="A482" s="347" t="s">
        <v>6667</v>
      </c>
      <c r="B482" s="347" t="s">
        <v>1114</v>
      </c>
      <c r="C482" s="347"/>
    </row>
    <row r="483" spans="1:3">
      <c r="A483" s="347" t="s">
        <v>6668</v>
      </c>
      <c r="B483" s="347" t="s">
        <v>1115</v>
      </c>
      <c r="C483" s="347"/>
    </row>
    <row r="484" spans="1:3">
      <c r="A484" s="346" t="s">
        <v>6669</v>
      </c>
      <c r="B484" s="346" t="s">
        <v>6670</v>
      </c>
      <c r="C484" s="346"/>
    </row>
    <row r="485" spans="1:3">
      <c r="A485" s="347" t="s">
        <v>6671</v>
      </c>
      <c r="B485" s="347" t="s">
        <v>388</v>
      </c>
      <c r="C485" s="347"/>
    </row>
    <row r="486" spans="1:3">
      <c r="A486" s="347" t="s">
        <v>6672</v>
      </c>
      <c r="B486" s="347" t="s">
        <v>6673</v>
      </c>
      <c r="C486" s="347"/>
    </row>
    <row r="487" spans="1:3">
      <c r="A487" s="347" t="s">
        <v>6674</v>
      </c>
      <c r="B487" s="347" t="s">
        <v>6675</v>
      </c>
      <c r="C487" s="347"/>
    </row>
    <row r="488" spans="1:3">
      <c r="A488" s="347" t="s">
        <v>6676</v>
      </c>
      <c r="B488" s="347" t="s">
        <v>6677</v>
      </c>
      <c r="C488" s="347"/>
    </row>
    <row r="489" spans="1:3">
      <c r="A489" s="347" t="s">
        <v>6678</v>
      </c>
      <c r="B489" s="347" t="s">
        <v>6679</v>
      </c>
      <c r="C489" s="347"/>
    </row>
    <row r="490" spans="1:3">
      <c r="A490" s="346" t="s">
        <v>6680</v>
      </c>
      <c r="B490" s="346" t="s">
        <v>6681</v>
      </c>
      <c r="C490" s="346"/>
    </row>
    <row r="491" spans="1:3">
      <c r="A491" s="346" t="s">
        <v>6682</v>
      </c>
      <c r="B491" s="346" t="s">
        <v>6683</v>
      </c>
      <c r="C491" s="346"/>
    </row>
    <row r="492" spans="1:3">
      <c r="A492" s="347" t="s">
        <v>6684</v>
      </c>
      <c r="B492" s="347" t="s">
        <v>6685</v>
      </c>
      <c r="C492" s="347"/>
    </row>
    <row r="493" spans="1:3">
      <c r="A493" s="347" t="s">
        <v>6686</v>
      </c>
      <c r="B493" s="347" t="s">
        <v>5714</v>
      </c>
      <c r="C493" s="347"/>
    </row>
    <row r="494" spans="1:3">
      <c r="A494" s="347" t="s">
        <v>6687</v>
      </c>
      <c r="B494" s="347" t="s">
        <v>6688</v>
      </c>
      <c r="C494" s="347"/>
    </row>
    <row r="495" spans="1:3">
      <c r="A495" s="347" t="s">
        <v>6689</v>
      </c>
      <c r="B495" s="347" t="s">
        <v>6690</v>
      </c>
      <c r="C495" s="347"/>
    </row>
    <row r="496" spans="1:3">
      <c r="A496" s="347" t="s">
        <v>6691</v>
      </c>
      <c r="B496" s="347" t="s">
        <v>6692</v>
      </c>
      <c r="C496" s="347"/>
    </row>
    <row r="497" spans="1:3">
      <c r="A497" s="347" t="s">
        <v>6693</v>
      </c>
      <c r="B497" s="347" t="s">
        <v>6694</v>
      </c>
      <c r="C497" s="347"/>
    </row>
    <row r="498" spans="1:3">
      <c r="A498" s="347" t="s">
        <v>6695</v>
      </c>
      <c r="B498" s="347" t="s">
        <v>6696</v>
      </c>
      <c r="C498" s="347"/>
    </row>
    <row r="499" spans="1:3">
      <c r="A499" s="347" t="s">
        <v>6697</v>
      </c>
      <c r="B499" s="347" t="s">
        <v>6698</v>
      </c>
      <c r="C499" s="347"/>
    </row>
    <row r="500" spans="1:3">
      <c r="A500" s="347" t="s">
        <v>6699</v>
      </c>
      <c r="B500" s="347" t="s">
        <v>6700</v>
      </c>
      <c r="C500" s="347"/>
    </row>
    <row r="501" spans="1:3">
      <c r="A501" s="347" t="s">
        <v>6701</v>
      </c>
      <c r="B501" s="347" t="s">
        <v>6702</v>
      </c>
      <c r="C501" s="347"/>
    </row>
    <row r="502" spans="1:3">
      <c r="A502" s="347" t="s">
        <v>6703</v>
      </c>
      <c r="B502" s="347" t="s">
        <v>6704</v>
      </c>
      <c r="C502" s="347"/>
    </row>
    <row r="503" spans="1:3">
      <c r="A503" s="347" t="s">
        <v>6705</v>
      </c>
      <c r="B503" s="347" t="s">
        <v>6706</v>
      </c>
      <c r="C503" s="347"/>
    </row>
    <row r="504" spans="1:3">
      <c r="A504" s="347" t="s">
        <v>6707</v>
      </c>
      <c r="B504" s="347" t="s">
        <v>6708</v>
      </c>
      <c r="C504" s="347"/>
    </row>
    <row r="505" spans="1:3">
      <c r="A505" s="347" t="s">
        <v>6709</v>
      </c>
      <c r="B505" s="347" t="s">
        <v>6710</v>
      </c>
      <c r="C505" s="347"/>
    </row>
    <row r="506" spans="1:3">
      <c r="A506" s="347" t="s">
        <v>6711</v>
      </c>
      <c r="B506" s="347" t="s">
        <v>6712</v>
      </c>
      <c r="C506" s="347"/>
    </row>
    <row r="507" spans="1:3">
      <c r="A507" s="347" t="s">
        <v>6713</v>
      </c>
      <c r="B507" s="347" t="s">
        <v>6714</v>
      </c>
      <c r="C507" s="347"/>
    </row>
    <row r="508" spans="1:3">
      <c r="A508" s="347" t="s">
        <v>6715</v>
      </c>
      <c r="B508" s="347" t="s">
        <v>6716</v>
      </c>
      <c r="C508" s="347"/>
    </row>
    <row r="509" spans="1:3">
      <c r="A509" s="347" t="s">
        <v>6717</v>
      </c>
      <c r="B509" s="347" t="s">
        <v>6718</v>
      </c>
      <c r="C509" s="347"/>
    </row>
    <row r="510" spans="1:3">
      <c r="A510" s="347" t="s">
        <v>6719</v>
      </c>
      <c r="B510" s="347" t="s">
        <v>6720</v>
      </c>
      <c r="C510" s="347"/>
    </row>
    <row r="511" spans="1:3">
      <c r="A511" s="347" t="s">
        <v>6721</v>
      </c>
      <c r="B511" s="347" t="s">
        <v>6718</v>
      </c>
      <c r="C511" s="347"/>
    </row>
    <row r="512" spans="1:3">
      <c r="A512" s="346" t="s">
        <v>6722</v>
      </c>
      <c r="B512" s="346" t="s">
        <v>6723</v>
      </c>
      <c r="C512" s="346"/>
    </row>
    <row r="513" spans="1:3">
      <c r="A513" s="347" t="s">
        <v>6724</v>
      </c>
      <c r="B513" s="347" t="s">
        <v>6725</v>
      </c>
      <c r="C513" s="347"/>
    </row>
    <row r="514" spans="1:3">
      <c r="A514" s="347" t="s">
        <v>6726</v>
      </c>
      <c r="B514" s="347" t="s">
        <v>6727</v>
      </c>
      <c r="C514" s="347"/>
    </row>
    <row r="515" spans="1:3">
      <c r="A515" s="347" t="s">
        <v>6728</v>
      </c>
      <c r="B515" s="347" t="s">
        <v>6729</v>
      </c>
      <c r="C515" s="347"/>
    </row>
    <row r="516" spans="1:3">
      <c r="A516" s="347" t="s">
        <v>6730</v>
      </c>
      <c r="B516" s="347" t="s">
        <v>6731</v>
      </c>
      <c r="C516" s="347"/>
    </row>
    <row r="517" spans="1:3">
      <c r="A517" s="347" t="s">
        <v>6732</v>
      </c>
      <c r="B517" s="347" t="s">
        <v>6733</v>
      </c>
      <c r="C517" s="347"/>
    </row>
    <row r="518" spans="1:3">
      <c r="A518" s="347" t="s">
        <v>6734</v>
      </c>
      <c r="B518" s="347" t="s">
        <v>6735</v>
      </c>
      <c r="C518" s="347"/>
    </row>
    <row r="519" spans="1:3">
      <c r="A519" s="347" t="s">
        <v>6736</v>
      </c>
      <c r="B519" s="347" t="s">
        <v>6737</v>
      </c>
      <c r="C519" s="347"/>
    </row>
    <row r="520" spans="1:3">
      <c r="A520" s="347" t="s">
        <v>6738</v>
      </c>
      <c r="B520" s="347" t="s">
        <v>6739</v>
      </c>
      <c r="C520" s="347"/>
    </row>
    <row r="521" spans="1:3">
      <c r="A521" s="347" t="s">
        <v>6740</v>
      </c>
      <c r="B521" s="347" t="s">
        <v>6741</v>
      </c>
      <c r="C521" s="347"/>
    </row>
    <row r="522" spans="1:3">
      <c r="A522" s="347" t="s">
        <v>6742</v>
      </c>
      <c r="B522" s="347" t="s">
        <v>6743</v>
      </c>
      <c r="C522" s="347"/>
    </row>
    <row r="523" spans="1:3">
      <c r="A523" s="347" t="s">
        <v>6744</v>
      </c>
      <c r="B523" s="347" t="s">
        <v>753</v>
      </c>
      <c r="C523" s="347"/>
    </row>
    <row r="524" spans="1:3">
      <c r="A524" s="347" t="s">
        <v>6745</v>
      </c>
      <c r="B524" s="347" t="s">
        <v>757</v>
      </c>
      <c r="C524" s="347"/>
    </row>
    <row r="525" spans="1:3">
      <c r="A525" s="347" t="s">
        <v>6746</v>
      </c>
      <c r="B525" s="347" t="s">
        <v>6747</v>
      </c>
      <c r="C525" s="347"/>
    </row>
    <row r="526" spans="1:3">
      <c r="A526" s="347" t="s">
        <v>6748</v>
      </c>
      <c r="B526" s="347" t="s">
        <v>6749</v>
      </c>
      <c r="C526" s="347"/>
    </row>
    <row r="527" spans="1:3">
      <c r="A527" s="347" t="s">
        <v>6750</v>
      </c>
      <c r="B527" s="347" t="s">
        <v>388</v>
      </c>
      <c r="C527" s="347"/>
    </row>
    <row r="528" spans="1:3">
      <c r="A528" s="347" t="s">
        <v>6751</v>
      </c>
      <c r="B528" s="347" t="s">
        <v>6752</v>
      </c>
      <c r="C528" s="347"/>
    </row>
    <row r="529" spans="1:3">
      <c r="A529" s="346" t="s">
        <v>6753</v>
      </c>
      <c r="B529" s="346" t="s">
        <v>6754</v>
      </c>
      <c r="C529" s="346"/>
    </row>
    <row r="530" spans="1:3">
      <c r="A530" s="346" t="s">
        <v>6755</v>
      </c>
      <c r="B530" s="346" t="s">
        <v>6756</v>
      </c>
      <c r="C530" s="346"/>
    </row>
  </sheetData>
  <autoFilter ref="A1:C530" xr:uid="{00000000-0009-0000-0000-000007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47"/>
  <dimension ref="A1:D656"/>
  <sheetViews>
    <sheetView topLeftCell="A58" workbookViewId="0">
      <selection activeCell="C58" sqref="C1:C1048576"/>
    </sheetView>
  </sheetViews>
  <sheetFormatPr defaultColWidth="8.85546875" defaultRowHeight="12.75"/>
  <cols>
    <col min="2" max="3" width="118.28515625" customWidth="1"/>
    <col min="4" max="4" width="144" bestFit="1" customWidth="1"/>
  </cols>
  <sheetData>
    <row r="1" spans="1:4" ht="15">
      <c r="A1" s="267" t="s">
        <v>2860</v>
      </c>
      <c r="B1" s="267" t="s">
        <v>2755</v>
      </c>
      <c r="C1" s="267" t="s">
        <v>1582</v>
      </c>
    </row>
    <row r="2" spans="1:4" ht="15">
      <c r="A2" s="267" t="s">
        <v>3516</v>
      </c>
      <c r="B2" s="267" t="s">
        <v>2861</v>
      </c>
      <c r="C2" s="267" t="s">
        <v>4446</v>
      </c>
      <c r="D2" s="273" t="s">
        <v>2861</v>
      </c>
    </row>
    <row r="3" spans="1:4" ht="15">
      <c r="A3" s="267" t="s">
        <v>3517</v>
      </c>
      <c r="B3" s="267" t="s">
        <v>2862</v>
      </c>
      <c r="C3" s="267" t="s">
        <v>4447</v>
      </c>
      <c r="D3" t="s">
        <v>4970</v>
      </c>
    </row>
    <row r="4" spans="1:4" ht="15">
      <c r="A4" s="267" t="s">
        <v>3518</v>
      </c>
      <c r="B4" s="267" t="s">
        <v>2863</v>
      </c>
      <c r="C4" s="267" t="s">
        <v>4448</v>
      </c>
      <c r="D4" t="s">
        <v>4971</v>
      </c>
    </row>
    <row r="5" spans="1:4" ht="15">
      <c r="A5" s="267" t="s">
        <v>3519</v>
      </c>
      <c r="B5" s="267" t="s">
        <v>2864</v>
      </c>
      <c r="C5" s="267" t="s">
        <v>4449</v>
      </c>
      <c r="D5" t="s">
        <v>4972</v>
      </c>
    </row>
    <row r="6" spans="1:4" ht="15">
      <c r="A6" s="267" t="s">
        <v>3520</v>
      </c>
      <c r="B6" s="267" t="s">
        <v>2865</v>
      </c>
      <c r="C6" s="267" t="s">
        <v>4450</v>
      </c>
      <c r="D6" t="s">
        <v>4973</v>
      </c>
    </row>
    <row r="7" spans="1:4" ht="15">
      <c r="A7" s="267" t="s">
        <v>3521</v>
      </c>
      <c r="B7" s="267" t="s">
        <v>2866</v>
      </c>
      <c r="C7" s="267" t="s">
        <v>4451</v>
      </c>
      <c r="D7" s="273" t="s">
        <v>2866</v>
      </c>
    </row>
    <row r="8" spans="1:4" ht="15">
      <c r="A8" s="267" t="s">
        <v>3522</v>
      </c>
      <c r="B8" s="267" t="s">
        <v>2867</v>
      </c>
      <c r="C8" s="267" t="s">
        <v>4452</v>
      </c>
      <c r="D8" s="273" t="s">
        <v>2867</v>
      </c>
    </row>
    <row r="9" spans="1:4" ht="15">
      <c r="A9" s="267" t="s">
        <v>3523</v>
      </c>
      <c r="B9" s="267" t="s">
        <v>2868</v>
      </c>
      <c r="C9" s="267" t="s">
        <v>4453</v>
      </c>
      <c r="D9" t="s">
        <v>4974</v>
      </c>
    </row>
    <row r="10" spans="1:4" ht="15">
      <c r="A10" s="267" t="s">
        <v>3524</v>
      </c>
      <c r="B10" s="267" t="s">
        <v>2869</v>
      </c>
      <c r="C10" s="267" t="s">
        <v>4454</v>
      </c>
      <c r="D10" s="273" t="s">
        <v>2869</v>
      </c>
    </row>
    <row r="11" spans="1:4" ht="15">
      <c r="A11" s="267" t="s">
        <v>3525</v>
      </c>
      <c r="B11" s="267" t="s">
        <v>2870</v>
      </c>
      <c r="C11" s="267" t="s">
        <v>4455</v>
      </c>
      <c r="D11" s="273" t="s">
        <v>2870</v>
      </c>
    </row>
    <row r="12" spans="1:4" ht="15">
      <c r="A12" s="267" t="s">
        <v>3526</v>
      </c>
      <c r="B12" s="267" t="s">
        <v>2871</v>
      </c>
      <c r="C12" s="267" t="s">
        <v>4456</v>
      </c>
      <c r="D12" s="273" t="s">
        <v>2871</v>
      </c>
    </row>
    <row r="13" spans="1:4" ht="15">
      <c r="A13" s="267" t="s">
        <v>3527</v>
      </c>
      <c r="B13" s="267" t="s">
        <v>2872</v>
      </c>
      <c r="C13" s="267" t="s">
        <v>4457</v>
      </c>
      <c r="D13" s="273" t="s">
        <v>2872</v>
      </c>
    </row>
    <row r="14" spans="1:4" ht="15">
      <c r="A14" s="267" t="s">
        <v>3528</v>
      </c>
      <c r="B14" s="267" t="s">
        <v>2873</v>
      </c>
      <c r="C14" s="267" t="s">
        <v>4458</v>
      </c>
      <c r="D14" s="273" t="s">
        <v>2873</v>
      </c>
    </row>
    <row r="15" spans="1:4" ht="15">
      <c r="A15" s="267" t="s">
        <v>3529</v>
      </c>
      <c r="B15" s="267" t="s">
        <v>2874</v>
      </c>
      <c r="C15" s="267" t="s">
        <v>4459</v>
      </c>
      <c r="D15" s="273" t="s">
        <v>2874</v>
      </c>
    </row>
    <row r="16" spans="1:4" ht="15">
      <c r="A16" s="267" t="s">
        <v>3530</v>
      </c>
      <c r="B16" s="267" t="s">
        <v>2875</v>
      </c>
      <c r="C16" s="267" t="s">
        <v>4460</v>
      </c>
      <c r="D16" s="273" t="s">
        <v>2875</v>
      </c>
    </row>
    <row r="17" spans="1:4" ht="15">
      <c r="A17" s="267" t="s">
        <v>3531</v>
      </c>
      <c r="B17" s="267" t="s">
        <v>2876</v>
      </c>
      <c r="C17" s="267" t="s">
        <v>4461</v>
      </c>
      <c r="D17" s="273" t="s">
        <v>2876</v>
      </c>
    </row>
    <row r="18" spans="1:4" ht="15">
      <c r="A18" s="267" t="s">
        <v>3532</v>
      </c>
      <c r="B18" s="267" t="s">
        <v>2877</v>
      </c>
      <c r="C18" s="267" t="s">
        <v>4462</v>
      </c>
      <c r="D18" s="273" t="s">
        <v>2877</v>
      </c>
    </row>
    <row r="19" spans="1:4" ht="15">
      <c r="A19" s="267" t="s">
        <v>3533</v>
      </c>
      <c r="B19" s="267" t="s">
        <v>2878</v>
      </c>
      <c r="C19" s="267" t="s">
        <v>4463</v>
      </c>
      <c r="D19" s="273" t="s">
        <v>2878</v>
      </c>
    </row>
    <row r="20" spans="1:4" ht="15">
      <c r="A20" s="267" t="s">
        <v>3534</v>
      </c>
      <c r="B20" s="267" t="s">
        <v>2879</v>
      </c>
      <c r="C20" s="267" t="s">
        <v>4464</v>
      </c>
      <c r="D20" s="273" t="s">
        <v>2879</v>
      </c>
    </row>
    <row r="21" spans="1:4" ht="15">
      <c r="A21" s="267" t="s">
        <v>3535</v>
      </c>
      <c r="B21" s="267" t="s">
        <v>2880</v>
      </c>
      <c r="C21" s="267" t="s">
        <v>4465</v>
      </c>
      <c r="D21" s="273" t="s">
        <v>2880</v>
      </c>
    </row>
    <row r="22" spans="1:4" ht="15">
      <c r="A22" s="267" t="s">
        <v>3536</v>
      </c>
      <c r="B22" s="267" t="s">
        <v>2881</v>
      </c>
      <c r="C22" s="267" t="s">
        <v>4466</v>
      </c>
      <c r="D22" s="273" t="s">
        <v>2881</v>
      </c>
    </row>
    <row r="23" spans="1:4" ht="15">
      <c r="A23" s="267" t="s">
        <v>3537</v>
      </c>
      <c r="B23" s="267" t="s">
        <v>2882</v>
      </c>
      <c r="C23" s="267" t="s">
        <v>4467</v>
      </c>
      <c r="D23" s="273" t="s">
        <v>2882</v>
      </c>
    </row>
    <row r="24" spans="1:4" ht="15">
      <c r="A24" s="267" t="s">
        <v>3538</v>
      </c>
      <c r="B24" s="267" t="s">
        <v>2883</v>
      </c>
      <c r="C24" s="267" t="s">
        <v>4468</v>
      </c>
      <c r="D24" s="273" t="s">
        <v>2883</v>
      </c>
    </row>
    <row r="25" spans="1:4" ht="15">
      <c r="A25" s="267" t="s">
        <v>3539</v>
      </c>
      <c r="B25" s="267" t="s">
        <v>2884</v>
      </c>
      <c r="C25" s="267" t="s">
        <v>4469</v>
      </c>
      <c r="D25" s="273" t="s">
        <v>2884</v>
      </c>
    </row>
    <row r="26" spans="1:4" ht="15">
      <c r="A26" s="267" t="s">
        <v>3540</v>
      </c>
      <c r="B26" s="267" t="s">
        <v>2885</v>
      </c>
      <c r="C26" s="267" t="s">
        <v>4470</v>
      </c>
      <c r="D26" s="273" t="s">
        <v>2885</v>
      </c>
    </row>
    <row r="27" spans="1:4" ht="15">
      <c r="A27" s="267" t="s">
        <v>3541</v>
      </c>
      <c r="B27" s="267" t="s">
        <v>2886</v>
      </c>
      <c r="C27" s="267" t="s">
        <v>4471</v>
      </c>
      <c r="D27" s="273" t="s">
        <v>2886</v>
      </c>
    </row>
    <row r="28" spans="1:4" ht="15">
      <c r="A28" s="267" t="s">
        <v>3542</v>
      </c>
      <c r="B28" s="267" t="s">
        <v>2887</v>
      </c>
      <c r="C28" s="267" t="s">
        <v>4472</v>
      </c>
      <c r="D28" s="273" t="s">
        <v>2887</v>
      </c>
    </row>
    <row r="29" spans="1:4" ht="15">
      <c r="A29" s="267" t="s">
        <v>3543</v>
      </c>
      <c r="B29" s="267" t="s">
        <v>2888</v>
      </c>
      <c r="C29" s="267" t="s">
        <v>4473</v>
      </c>
      <c r="D29" s="273" t="s">
        <v>2888</v>
      </c>
    </row>
    <row r="30" spans="1:4" ht="15">
      <c r="A30" s="267" t="s">
        <v>3544</v>
      </c>
      <c r="B30" s="267" t="s">
        <v>2889</v>
      </c>
      <c r="C30" s="267" t="s">
        <v>4474</v>
      </c>
      <c r="D30" s="273" t="s">
        <v>2889</v>
      </c>
    </row>
    <row r="31" spans="1:4" ht="15">
      <c r="A31" s="267" t="s">
        <v>3545</v>
      </c>
      <c r="B31" s="267" t="s">
        <v>2890</v>
      </c>
      <c r="C31" s="267" t="s">
        <v>4475</v>
      </c>
      <c r="D31" s="273" t="s">
        <v>2890</v>
      </c>
    </row>
    <row r="32" spans="1:4" ht="15">
      <c r="A32" s="267" t="s">
        <v>3546</v>
      </c>
      <c r="B32" s="267" t="s">
        <v>2891</v>
      </c>
      <c r="C32" s="267" t="s">
        <v>4476</v>
      </c>
      <c r="D32" s="273" t="s">
        <v>2891</v>
      </c>
    </row>
    <row r="33" spans="1:4" ht="15">
      <c r="A33" s="267" t="s">
        <v>3547</v>
      </c>
      <c r="B33" s="267" t="s">
        <v>2892</v>
      </c>
      <c r="C33" s="267" t="s">
        <v>4477</v>
      </c>
      <c r="D33" s="273" t="s">
        <v>2892</v>
      </c>
    </row>
    <row r="34" spans="1:4" ht="15">
      <c r="A34" s="267" t="s">
        <v>3548</v>
      </c>
      <c r="B34" s="267" t="s">
        <v>2893</v>
      </c>
      <c r="C34" s="267" t="s">
        <v>4478</v>
      </c>
      <c r="D34" s="273" t="s">
        <v>2893</v>
      </c>
    </row>
    <row r="35" spans="1:4" ht="15">
      <c r="A35" s="267" t="s">
        <v>3549</v>
      </c>
      <c r="B35" s="267" t="s">
        <v>2894</v>
      </c>
      <c r="C35" s="267" t="s">
        <v>4479</v>
      </c>
      <c r="D35" s="273" t="s">
        <v>2894</v>
      </c>
    </row>
    <row r="36" spans="1:4" ht="15">
      <c r="A36" s="267" t="s">
        <v>3550</v>
      </c>
      <c r="B36" s="267" t="s">
        <v>2895</v>
      </c>
      <c r="C36" s="267" t="s">
        <v>4480</v>
      </c>
      <c r="D36" t="s">
        <v>4975</v>
      </c>
    </row>
    <row r="37" spans="1:4" ht="15">
      <c r="A37" s="267" t="s">
        <v>3551</v>
      </c>
      <c r="B37" s="267" t="s">
        <v>2896</v>
      </c>
      <c r="C37" s="268" t="s">
        <v>2896</v>
      </c>
      <c r="D37" s="273" t="s">
        <v>2896</v>
      </c>
    </row>
    <row r="38" spans="1:4" ht="15">
      <c r="A38" s="267" t="s">
        <v>3552</v>
      </c>
      <c r="B38" s="267" t="s">
        <v>2897</v>
      </c>
      <c r="C38" s="268" t="s">
        <v>2897</v>
      </c>
      <c r="D38" s="273" t="s">
        <v>2897</v>
      </c>
    </row>
    <row r="39" spans="1:4" ht="15">
      <c r="A39" s="267" t="s">
        <v>3553</v>
      </c>
      <c r="B39" s="267" t="s">
        <v>2898</v>
      </c>
      <c r="C39" s="268" t="s">
        <v>2898</v>
      </c>
      <c r="D39" s="273" t="s">
        <v>2898</v>
      </c>
    </row>
    <row r="40" spans="1:4" ht="15">
      <c r="A40" s="267" t="s">
        <v>3554</v>
      </c>
      <c r="B40" s="267" t="s">
        <v>2899</v>
      </c>
      <c r="C40" s="268" t="s">
        <v>2899</v>
      </c>
      <c r="D40" s="273" t="s">
        <v>2899</v>
      </c>
    </row>
    <row r="41" spans="1:4" ht="15">
      <c r="A41" s="267" t="s">
        <v>3555</v>
      </c>
      <c r="B41" s="267" t="s">
        <v>2900</v>
      </c>
      <c r="C41" s="267" t="s">
        <v>4481</v>
      </c>
      <c r="D41" s="273" t="s">
        <v>2900</v>
      </c>
    </row>
    <row r="42" spans="1:4" ht="15">
      <c r="A42" s="267" t="s">
        <v>3556</v>
      </c>
      <c r="B42" s="267" t="s">
        <v>2901</v>
      </c>
      <c r="C42" s="267" t="s">
        <v>4482</v>
      </c>
      <c r="D42" s="273" t="s">
        <v>2901</v>
      </c>
    </row>
    <row r="43" spans="1:4" ht="15">
      <c r="A43" s="267" t="s">
        <v>3557</v>
      </c>
      <c r="B43" s="267" t="s">
        <v>2902</v>
      </c>
      <c r="C43" s="267" t="s">
        <v>4483</v>
      </c>
      <c r="D43" s="273" t="s">
        <v>2902</v>
      </c>
    </row>
    <row r="44" spans="1:4" ht="15">
      <c r="A44" s="267" t="s">
        <v>3558</v>
      </c>
      <c r="B44" s="267" t="s">
        <v>2903</v>
      </c>
      <c r="C44" s="267" t="s">
        <v>4484</v>
      </c>
      <c r="D44" s="273" t="s">
        <v>2903</v>
      </c>
    </row>
    <row r="45" spans="1:4" ht="15">
      <c r="A45" s="267" t="s">
        <v>3559</v>
      </c>
      <c r="B45" s="267" t="s">
        <v>2904</v>
      </c>
      <c r="C45" s="267" t="s">
        <v>4485</v>
      </c>
      <c r="D45" s="273" t="s">
        <v>2904</v>
      </c>
    </row>
    <row r="46" spans="1:4" ht="15">
      <c r="A46" s="267" t="s">
        <v>3560</v>
      </c>
      <c r="B46" s="267" t="s">
        <v>2905</v>
      </c>
      <c r="C46" s="267" t="s">
        <v>4486</v>
      </c>
      <c r="D46" s="273" t="s">
        <v>2905</v>
      </c>
    </row>
    <row r="47" spans="1:4" ht="15">
      <c r="A47" s="267" t="s">
        <v>3561</v>
      </c>
      <c r="B47" s="267" t="s">
        <v>2906</v>
      </c>
      <c r="C47" s="267" t="s">
        <v>4487</v>
      </c>
      <c r="D47" s="273" t="s">
        <v>2906</v>
      </c>
    </row>
    <row r="48" spans="1:4" ht="15">
      <c r="A48" s="267" t="s">
        <v>3562</v>
      </c>
      <c r="B48" s="267" t="s">
        <v>2907</v>
      </c>
      <c r="C48" s="267" t="s">
        <v>4488</v>
      </c>
      <c r="D48" s="273" t="s">
        <v>2907</v>
      </c>
    </row>
    <row r="49" spans="1:4" ht="15">
      <c r="A49" s="267" t="s">
        <v>3563</v>
      </c>
      <c r="B49" s="267" t="s">
        <v>2908</v>
      </c>
      <c r="C49" s="267" t="s">
        <v>4489</v>
      </c>
      <c r="D49" s="273" t="s">
        <v>2908</v>
      </c>
    </row>
    <row r="50" spans="1:4" ht="15">
      <c r="A50" s="267" t="s">
        <v>3564</v>
      </c>
      <c r="B50" s="267" t="s">
        <v>2909</v>
      </c>
      <c r="C50" s="267" t="s">
        <v>4490</v>
      </c>
      <c r="D50" s="273" t="s">
        <v>2909</v>
      </c>
    </row>
    <row r="51" spans="1:4" ht="15">
      <c r="A51" s="267" t="s">
        <v>3565</v>
      </c>
      <c r="B51" s="267" t="s">
        <v>2910</v>
      </c>
      <c r="C51" s="267" t="s">
        <v>4491</v>
      </c>
      <c r="D51" s="273" t="s">
        <v>2910</v>
      </c>
    </row>
    <row r="52" spans="1:4" ht="15">
      <c r="A52" s="267" t="s">
        <v>3566</v>
      </c>
      <c r="B52" s="267" t="s">
        <v>2911</v>
      </c>
      <c r="C52" s="267" t="s">
        <v>4492</v>
      </c>
      <c r="D52" s="273" t="s">
        <v>2911</v>
      </c>
    </row>
    <row r="53" spans="1:4" ht="15">
      <c r="A53" s="267" t="s">
        <v>3567</v>
      </c>
      <c r="B53" s="267" t="s">
        <v>2912</v>
      </c>
      <c r="C53" s="267" t="s">
        <v>4493</v>
      </c>
      <c r="D53" s="273" t="s">
        <v>2912</v>
      </c>
    </row>
    <row r="54" spans="1:4" ht="15">
      <c r="A54" s="267" t="s">
        <v>3568</v>
      </c>
      <c r="B54" s="267" t="s">
        <v>2913</v>
      </c>
      <c r="C54" s="267" t="s">
        <v>4494</v>
      </c>
      <c r="D54" s="273" t="s">
        <v>2913</v>
      </c>
    </row>
    <row r="55" spans="1:4" ht="15">
      <c r="A55" s="267" t="s">
        <v>3569</v>
      </c>
      <c r="B55" s="267" t="s">
        <v>2914</v>
      </c>
      <c r="C55" s="267" t="s">
        <v>4495</v>
      </c>
      <c r="D55" s="273" t="s">
        <v>2914</v>
      </c>
    </row>
    <row r="56" spans="1:4" ht="15">
      <c r="A56" s="267" t="s">
        <v>3570</v>
      </c>
      <c r="B56" s="267" t="s">
        <v>2915</v>
      </c>
      <c r="C56" s="267" t="s">
        <v>4496</v>
      </c>
      <c r="D56" s="273" t="s">
        <v>2915</v>
      </c>
    </row>
    <row r="57" spans="1:4" ht="15">
      <c r="A57" s="267" t="s">
        <v>3571</v>
      </c>
      <c r="B57" s="267" t="s">
        <v>2916</v>
      </c>
      <c r="C57" s="267" t="s">
        <v>4497</v>
      </c>
      <c r="D57" s="273" t="s">
        <v>2916</v>
      </c>
    </row>
    <row r="58" spans="1:4" ht="15">
      <c r="A58" s="267" t="s">
        <v>3572</v>
      </c>
      <c r="B58" s="267" t="s">
        <v>2917</v>
      </c>
      <c r="C58" s="267" t="s">
        <v>4498</v>
      </c>
      <c r="D58" s="273" t="s">
        <v>2917</v>
      </c>
    </row>
    <row r="59" spans="1:4" ht="15">
      <c r="A59" s="267" t="s">
        <v>3573</v>
      </c>
      <c r="B59" s="267" t="s">
        <v>2918</v>
      </c>
      <c r="C59" s="267" t="s">
        <v>4499</v>
      </c>
      <c r="D59" t="s">
        <v>4976</v>
      </c>
    </row>
    <row r="60" spans="1:4" ht="15">
      <c r="A60" s="267" t="s">
        <v>3574</v>
      </c>
      <c r="B60" s="267" t="s">
        <v>2919</v>
      </c>
      <c r="C60" s="267" t="s">
        <v>4500</v>
      </c>
      <c r="D60" t="s">
        <v>4977</v>
      </c>
    </row>
    <row r="61" spans="1:4" ht="15">
      <c r="A61" s="267" t="s">
        <v>3575</v>
      </c>
      <c r="B61" s="267" t="s">
        <v>2920</v>
      </c>
      <c r="C61" s="267" t="s">
        <v>4501</v>
      </c>
      <c r="D61" s="273" t="s">
        <v>2920</v>
      </c>
    </row>
    <row r="62" spans="1:4" ht="15">
      <c r="A62" s="267" t="s">
        <v>3576</v>
      </c>
      <c r="B62" s="267" t="s">
        <v>2921</v>
      </c>
      <c r="C62" s="267" t="s">
        <v>4502</v>
      </c>
      <c r="D62" t="s">
        <v>4978</v>
      </c>
    </row>
    <row r="63" spans="1:4" ht="15">
      <c r="A63" s="267" t="s">
        <v>3577</v>
      </c>
      <c r="B63" s="267" t="s">
        <v>2922</v>
      </c>
      <c r="C63" s="267" t="s">
        <v>4503</v>
      </c>
      <c r="D63" t="s">
        <v>4979</v>
      </c>
    </row>
    <row r="64" spans="1:4" ht="15">
      <c r="A64" s="267" t="s">
        <v>3578</v>
      </c>
      <c r="B64" s="267" t="s">
        <v>2923</v>
      </c>
      <c r="C64" s="267" t="s">
        <v>4504</v>
      </c>
      <c r="D64" s="273" t="s">
        <v>2923</v>
      </c>
    </row>
    <row r="65" spans="1:4" ht="15">
      <c r="A65" s="267" t="s">
        <v>3579</v>
      </c>
      <c r="B65" s="267" t="s">
        <v>2924</v>
      </c>
      <c r="C65" s="267" t="s">
        <v>4505</v>
      </c>
      <c r="D65" s="273" t="s">
        <v>2924</v>
      </c>
    </row>
    <row r="66" spans="1:4" ht="15">
      <c r="A66" s="267" t="s">
        <v>3580</v>
      </c>
      <c r="B66" s="267" t="s">
        <v>2925</v>
      </c>
      <c r="C66" s="267" t="s">
        <v>4506</v>
      </c>
      <c r="D66" s="273" t="s">
        <v>2925</v>
      </c>
    </row>
    <row r="67" spans="1:4" ht="15">
      <c r="A67" s="267" t="s">
        <v>3581</v>
      </c>
      <c r="B67" s="267" t="s">
        <v>2926</v>
      </c>
      <c r="C67" s="267" t="s">
        <v>4507</v>
      </c>
      <c r="D67" t="s">
        <v>4980</v>
      </c>
    </row>
    <row r="68" spans="1:4" ht="15">
      <c r="A68" s="267" t="s">
        <v>3582</v>
      </c>
      <c r="B68" s="267" t="s">
        <v>2927</v>
      </c>
      <c r="C68" s="267" t="s">
        <v>4508</v>
      </c>
      <c r="D68" s="273" t="s">
        <v>2927</v>
      </c>
    </row>
    <row r="69" spans="1:4" ht="15">
      <c r="A69" s="267" t="s">
        <v>3583</v>
      </c>
      <c r="B69" s="267" t="s">
        <v>2928</v>
      </c>
      <c r="C69" s="267" t="s">
        <v>4509</v>
      </c>
      <c r="D69" s="273" t="s">
        <v>2928</v>
      </c>
    </row>
    <row r="70" spans="1:4" ht="15">
      <c r="A70" s="267" t="s">
        <v>3584</v>
      </c>
      <c r="B70" s="267" t="s">
        <v>2929</v>
      </c>
      <c r="C70" s="267" t="s">
        <v>4510</v>
      </c>
      <c r="D70" s="273" t="s">
        <v>2929</v>
      </c>
    </row>
    <row r="71" spans="1:4" ht="15">
      <c r="A71" s="267" t="s">
        <v>3585</v>
      </c>
      <c r="B71" s="267" t="s">
        <v>2930</v>
      </c>
      <c r="C71" s="267" t="s">
        <v>4511</v>
      </c>
      <c r="D71" s="273" t="s">
        <v>2930</v>
      </c>
    </row>
    <row r="72" spans="1:4" ht="15">
      <c r="A72" s="267" t="s">
        <v>3586</v>
      </c>
      <c r="B72" s="267" t="s">
        <v>2931</v>
      </c>
      <c r="C72" s="268" t="s">
        <v>2931</v>
      </c>
      <c r="D72" t="s">
        <v>4981</v>
      </c>
    </row>
    <row r="73" spans="1:4" ht="15">
      <c r="A73" s="267" t="s">
        <v>3587</v>
      </c>
      <c r="B73" s="267" t="s">
        <v>2932</v>
      </c>
      <c r="C73" s="267" t="s">
        <v>4512</v>
      </c>
      <c r="D73" s="273" t="s">
        <v>2932</v>
      </c>
    </row>
    <row r="74" spans="1:4" ht="15">
      <c r="A74" s="267" t="s">
        <v>3588</v>
      </c>
      <c r="B74" s="267" t="s">
        <v>2933</v>
      </c>
      <c r="C74" s="268" t="s">
        <v>2933</v>
      </c>
      <c r="D74" s="273" t="s">
        <v>2933</v>
      </c>
    </row>
    <row r="75" spans="1:4" ht="15">
      <c r="A75" s="267" t="s">
        <v>3589</v>
      </c>
      <c r="B75" s="267" t="s">
        <v>2934</v>
      </c>
      <c r="C75" s="267" t="s">
        <v>4513</v>
      </c>
      <c r="D75" s="273" t="s">
        <v>2934</v>
      </c>
    </row>
    <row r="76" spans="1:4" ht="15">
      <c r="A76" s="267" t="s">
        <v>3590</v>
      </c>
      <c r="B76" s="267" t="s">
        <v>2935</v>
      </c>
      <c r="C76" s="267" t="s">
        <v>4514</v>
      </c>
      <c r="D76" s="273" t="s">
        <v>2935</v>
      </c>
    </row>
    <row r="77" spans="1:4" ht="15">
      <c r="A77" s="267" t="s">
        <v>3591</v>
      </c>
      <c r="B77" s="267" t="s">
        <v>2936</v>
      </c>
      <c r="C77" s="267" t="s">
        <v>4515</v>
      </c>
      <c r="D77" s="273" t="s">
        <v>2936</v>
      </c>
    </row>
    <row r="78" spans="1:4" ht="15">
      <c r="A78" s="267" t="s">
        <v>3592</v>
      </c>
      <c r="B78" s="267" t="s">
        <v>2937</v>
      </c>
      <c r="C78" s="267" t="s">
        <v>4516</v>
      </c>
      <c r="D78" s="273" t="s">
        <v>2937</v>
      </c>
    </row>
    <row r="79" spans="1:4" ht="15">
      <c r="A79" s="267" t="s">
        <v>3593</v>
      </c>
      <c r="B79" s="267" t="s">
        <v>2938</v>
      </c>
      <c r="C79" s="267" t="s">
        <v>4517</v>
      </c>
      <c r="D79" t="s">
        <v>4982</v>
      </c>
    </row>
    <row r="80" spans="1:4" ht="15">
      <c r="A80" s="267" t="s">
        <v>3594</v>
      </c>
      <c r="B80" s="267" t="s">
        <v>2939</v>
      </c>
      <c r="C80" s="267" t="s">
        <v>4518</v>
      </c>
      <c r="D80" t="s">
        <v>4983</v>
      </c>
    </row>
    <row r="81" spans="1:4" ht="15">
      <c r="A81" s="267" t="s">
        <v>3595</v>
      </c>
      <c r="B81" s="267" t="s">
        <v>2940</v>
      </c>
      <c r="C81" s="268" t="s">
        <v>2940</v>
      </c>
      <c r="D81" s="273" t="s">
        <v>2940</v>
      </c>
    </row>
    <row r="82" spans="1:4" ht="15">
      <c r="A82" s="267" t="s">
        <v>3596</v>
      </c>
      <c r="B82" s="267" t="s">
        <v>2941</v>
      </c>
      <c r="C82" s="268" t="s">
        <v>2941</v>
      </c>
      <c r="D82" s="273" t="s">
        <v>2941</v>
      </c>
    </row>
    <row r="83" spans="1:4" ht="15">
      <c r="A83" s="267" t="s">
        <v>3597</v>
      </c>
      <c r="B83" s="267" t="s">
        <v>2942</v>
      </c>
      <c r="C83" s="268" t="s">
        <v>2942</v>
      </c>
      <c r="D83" s="273" t="s">
        <v>2942</v>
      </c>
    </row>
    <row r="84" spans="1:4" ht="15">
      <c r="A84" s="267" t="s">
        <v>3598</v>
      </c>
      <c r="B84" s="267" t="s">
        <v>2943</v>
      </c>
      <c r="C84" s="268" t="s">
        <v>2943</v>
      </c>
      <c r="D84" s="273" t="s">
        <v>2943</v>
      </c>
    </row>
    <row r="85" spans="1:4" ht="15">
      <c r="A85" s="267" t="s">
        <v>3599</v>
      </c>
      <c r="B85" s="267" t="s">
        <v>2944</v>
      </c>
      <c r="C85" s="268" t="s">
        <v>2944</v>
      </c>
      <c r="D85" s="273" t="s">
        <v>2944</v>
      </c>
    </row>
    <row r="86" spans="1:4" ht="15">
      <c r="A86" s="267" t="s">
        <v>3600</v>
      </c>
      <c r="B86" s="267" t="s">
        <v>2945</v>
      </c>
      <c r="C86" s="268" t="s">
        <v>2945</v>
      </c>
      <c r="D86" s="273" t="s">
        <v>2945</v>
      </c>
    </row>
    <row r="87" spans="1:4" ht="15">
      <c r="A87" s="267" t="s">
        <v>3601</v>
      </c>
      <c r="B87" s="267" t="s">
        <v>2946</v>
      </c>
      <c r="C87" s="268" t="s">
        <v>2946</v>
      </c>
      <c r="D87" s="273" t="s">
        <v>2946</v>
      </c>
    </row>
    <row r="88" spans="1:4" ht="15">
      <c r="A88" s="267" t="s">
        <v>3602</v>
      </c>
      <c r="B88" s="267" t="s">
        <v>2947</v>
      </c>
      <c r="C88" s="268" t="s">
        <v>2947</v>
      </c>
      <c r="D88" s="273" t="s">
        <v>2947</v>
      </c>
    </row>
    <row r="89" spans="1:4" ht="15">
      <c r="A89" s="267" t="s">
        <v>3603</v>
      </c>
      <c r="B89" s="267" t="s">
        <v>2948</v>
      </c>
      <c r="C89" s="268" t="s">
        <v>2948</v>
      </c>
      <c r="D89" s="273" t="s">
        <v>2948</v>
      </c>
    </row>
    <row r="90" spans="1:4" ht="15">
      <c r="A90" s="267" t="s">
        <v>3604</v>
      </c>
      <c r="B90" s="267" t="s">
        <v>2949</v>
      </c>
      <c r="C90" s="268" t="s">
        <v>2949</v>
      </c>
      <c r="D90" s="273" t="s">
        <v>2949</v>
      </c>
    </row>
    <row r="91" spans="1:4" ht="15">
      <c r="A91" s="267" t="s">
        <v>3605</v>
      </c>
      <c r="B91" s="267" t="s">
        <v>2950</v>
      </c>
      <c r="C91" s="267" t="s">
        <v>4519</v>
      </c>
      <c r="D91" s="273" t="s">
        <v>2950</v>
      </c>
    </row>
    <row r="92" spans="1:4" ht="15">
      <c r="A92" s="267" t="s">
        <v>3606</v>
      </c>
      <c r="B92" s="267" t="s">
        <v>2951</v>
      </c>
      <c r="C92" s="268" t="s">
        <v>2951</v>
      </c>
      <c r="D92" s="273" t="s">
        <v>2951</v>
      </c>
    </row>
    <row r="93" spans="1:4" ht="15">
      <c r="A93" s="267" t="s">
        <v>3607</v>
      </c>
      <c r="B93" s="267" t="s">
        <v>2952</v>
      </c>
      <c r="C93" s="267" t="s">
        <v>4520</v>
      </c>
      <c r="D93" s="273" t="s">
        <v>2952</v>
      </c>
    </row>
    <row r="94" spans="1:4" ht="15">
      <c r="A94" s="267" t="s">
        <v>3608</v>
      </c>
      <c r="B94" s="267" t="s">
        <v>2953</v>
      </c>
      <c r="C94" s="267" t="s">
        <v>4521</v>
      </c>
      <c r="D94" s="273" t="s">
        <v>2953</v>
      </c>
    </row>
    <row r="95" spans="1:4" ht="15">
      <c r="A95" s="267" t="s">
        <v>3609</v>
      </c>
      <c r="B95" s="267" t="s">
        <v>2954</v>
      </c>
      <c r="C95" s="267" t="s">
        <v>4522</v>
      </c>
      <c r="D95" s="273" t="s">
        <v>2954</v>
      </c>
    </row>
    <row r="96" spans="1:4" ht="15">
      <c r="A96" s="267" t="s">
        <v>3610</v>
      </c>
      <c r="B96" s="267" t="s">
        <v>2955</v>
      </c>
      <c r="C96" s="267" t="s">
        <v>4523</v>
      </c>
      <c r="D96" s="273" t="s">
        <v>2955</v>
      </c>
    </row>
    <row r="97" spans="1:4" ht="15">
      <c r="A97" s="267" t="s">
        <v>3611</v>
      </c>
      <c r="B97" s="267" t="s">
        <v>2956</v>
      </c>
      <c r="C97" s="267" t="s">
        <v>4524</v>
      </c>
      <c r="D97" s="273" t="s">
        <v>2956</v>
      </c>
    </row>
    <row r="98" spans="1:4" ht="15">
      <c r="A98" s="267" t="s">
        <v>3612</v>
      </c>
      <c r="B98" s="267" t="s">
        <v>2957</v>
      </c>
      <c r="C98" s="268" t="s">
        <v>2957</v>
      </c>
      <c r="D98" s="273" t="s">
        <v>2957</v>
      </c>
    </row>
    <row r="99" spans="1:4" ht="15">
      <c r="A99" s="267" t="s">
        <v>3613</v>
      </c>
      <c r="B99" s="267" t="s">
        <v>2958</v>
      </c>
      <c r="C99" s="268" t="s">
        <v>2958</v>
      </c>
      <c r="D99" s="273" t="s">
        <v>2958</v>
      </c>
    </row>
    <row r="100" spans="1:4" ht="15">
      <c r="A100" s="267" t="s">
        <v>3614</v>
      </c>
      <c r="B100" s="267" t="s">
        <v>2959</v>
      </c>
      <c r="C100" s="268" t="s">
        <v>2959</v>
      </c>
      <c r="D100" s="273" t="s">
        <v>2959</v>
      </c>
    </row>
    <row r="101" spans="1:4" ht="15">
      <c r="A101" s="267" t="s">
        <v>3615</v>
      </c>
      <c r="B101" s="267" t="s">
        <v>2960</v>
      </c>
      <c r="C101" s="268" t="s">
        <v>2960</v>
      </c>
      <c r="D101" s="273" t="s">
        <v>2960</v>
      </c>
    </row>
    <row r="102" spans="1:4" ht="15">
      <c r="A102" s="267" t="s">
        <v>3616</v>
      </c>
      <c r="B102" s="267" t="s">
        <v>2961</v>
      </c>
      <c r="C102" s="268" t="s">
        <v>2961</v>
      </c>
      <c r="D102" s="273" t="s">
        <v>2961</v>
      </c>
    </row>
    <row r="103" spans="1:4" ht="15">
      <c r="A103" s="267" t="s">
        <v>3617</v>
      </c>
      <c r="B103" s="267" t="s">
        <v>2962</v>
      </c>
      <c r="C103" s="268" t="s">
        <v>2962</v>
      </c>
      <c r="D103" s="273" t="s">
        <v>2962</v>
      </c>
    </row>
    <row r="104" spans="1:4" ht="15">
      <c r="A104" s="267" t="s">
        <v>3618</v>
      </c>
      <c r="B104" s="267" t="s">
        <v>2963</v>
      </c>
      <c r="C104" s="268" t="s">
        <v>2963</v>
      </c>
      <c r="D104" s="273" t="s">
        <v>2963</v>
      </c>
    </row>
    <row r="105" spans="1:4" ht="15">
      <c r="A105" s="267" t="s">
        <v>3619</v>
      </c>
      <c r="B105" s="267" t="s">
        <v>2964</v>
      </c>
      <c r="C105" s="268" t="s">
        <v>2964</v>
      </c>
      <c r="D105" s="273" t="s">
        <v>2964</v>
      </c>
    </row>
    <row r="106" spans="1:4" ht="15">
      <c r="A106" s="267" t="s">
        <v>3620</v>
      </c>
      <c r="B106" s="267" t="s">
        <v>2965</v>
      </c>
      <c r="C106" s="268" t="s">
        <v>2965</v>
      </c>
      <c r="D106" t="s">
        <v>4984</v>
      </c>
    </row>
    <row r="107" spans="1:4" ht="15">
      <c r="A107" s="267" t="s">
        <v>3621</v>
      </c>
      <c r="B107" s="267" t="s">
        <v>2966</v>
      </c>
      <c r="C107" s="268" t="s">
        <v>2966</v>
      </c>
      <c r="D107" s="273" t="s">
        <v>2966</v>
      </c>
    </row>
    <row r="108" spans="1:4" ht="15">
      <c r="A108" s="267" t="s">
        <v>3622</v>
      </c>
      <c r="B108" s="267" t="s">
        <v>2967</v>
      </c>
      <c r="C108" s="268" t="s">
        <v>2967</v>
      </c>
      <c r="D108" s="273" t="s">
        <v>2967</v>
      </c>
    </row>
    <row r="109" spans="1:4" ht="15">
      <c r="A109" s="267" t="s">
        <v>3623</v>
      </c>
      <c r="B109" s="267" t="s">
        <v>2968</v>
      </c>
      <c r="C109" s="268" t="s">
        <v>2968</v>
      </c>
      <c r="D109" s="273" t="s">
        <v>2968</v>
      </c>
    </row>
    <row r="110" spans="1:4" ht="15">
      <c r="A110" s="267" t="s">
        <v>3624</v>
      </c>
      <c r="B110" s="267" t="s">
        <v>2969</v>
      </c>
      <c r="C110" s="268" t="s">
        <v>2969</v>
      </c>
      <c r="D110" s="273" t="s">
        <v>2969</v>
      </c>
    </row>
    <row r="111" spans="1:4" ht="15">
      <c r="A111" s="267" t="s">
        <v>3625</v>
      </c>
      <c r="B111" s="267" t="s">
        <v>2970</v>
      </c>
      <c r="C111" s="267" t="s">
        <v>4525</v>
      </c>
      <c r="D111" s="273" t="s">
        <v>2970</v>
      </c>
    </row>
    <row r="112" spans="1:4" ht="15">
      <c r="A112" s="267" t="s">
        <v>3626</v>
      </c>
      <c r="B112" s="267" t="s">
        <v>2971</v>
      </c>
      <c r="C112" s="267" t="s">
        <v>4526</v>
      </c>
      <c r="D112" s="273" t="s">
        <v>2971</v>
      </c>
    </row>
    <row r="113" spans="1:4" ht="15">
      <c r="A113" s="267" t="s">
        <v>3627</v>
      </c>
      <c r="B113" s="267" t="s">
        <v>2972</v>
      </c>
      <c r="C113" s="268" t="s">
        <v>2972</v>
      </c>
      <c r="D113" s="273" t="s">
        <v>2972</v>
      </c>
    </row>
    <row r="114" spans="1:4" ht="15">
      <c r="A114" s="267" t="s">
        <v>3628</v>
      </c>
      <c r="B114" s="267" t="s">
        <v>2973</v>
      </c>
      <c r="C114" s="268" t="s">
        <v>2973</v>
      </c>
      <c r="D114" s="273" t="s">
        <v>2973</v>
      </c>
    </row>
    <row r="115" spans="1:4" ht="15">
      <c r="A115" s="267" t="s">
        <v>3629</v>
      </c>
      <c r="B115" s="267" t="s">
        <v>2974</v>
      </c>
      <c r="C115" s="267" t="s">
        <v>4527</v>
      </c>
      <c r="D115" s="273" t="s">
        <v>2974</v>
      </c>
    </row>
    <row r="116" spans="1:4" ht="15">
      <c r="A116" s="267" t="s">
        <v>3630</v>
      </c>
      <c r="B116" s="267" t="s">
        <v>2975</v>
      </c>
      <c r="C116" s="267" t="s">
        <v>4528</v>
      </c>
      <c r="D116" t="s">
        <v>4985</v>
      </c>
    </row>
    <row r="117" spans="1:4" ht="15">
      <c r="A117" s="267" t="s">
        <v>3631</v>
      </c>
      <c r="B117" s="267" t="s">
        <v>2976</v>
      </c>
      <c r="C117" s="267" t="s">
        <v>4529</v>
      </c>
      <c r="D117" t="s">
        <v>4986</v>
      </c>
    </row>
    <row r="118" spans="1:4" ht="15">
      <c r="A118" s="267" t="s">
        <v>3632</v>
      </c>
      <c r="B118" s="267" t="s">
        <v>2977</v>
      </c>
      <c r="C118" s="267" t="s">
        <v>4530</v>
      </c>
      <c r="D118" t="s">
        <v>4987</v>
      </c>
    </row>
    <row r="119" spans="1:4" ht="15">
      <c r="A119" s="267" t="s">
        <v>3633</v>
      </c>
      <c r="B119" s="267" t="s">
        <v>2978</v>
      </c>
      <c r="C119" s="268" t="s">
        <v>2978</v>
      </c>
      <c r="D119" t="s">
        <v>4988</v>
      </c>
    </row>
    <row r="120" spans="1:4" ht="15">
      <c r="A120" s="267" t="s">
        <v>3634</v>
      </c>
      <c r="B120" s="267" t="s">
        <v>2979</v>
      </c>
      <c r="C120" s="267" t="s">
        <v>4531</v>
      </c>
      <c r="D120" t="s">
        <v>4989</v>
      </c>
    </row>
    <row r="121" spans="1:4" ht="15">
      <c r="A121" s="267" t="s">
        <v>3635</v>
      </c>
      <c r="B121" s="267" t="s">
        <v>2980</v>
      </c>
      <c r="C121" s="267" t="s">
        <v>4532</v>
      </c>
      <c r="D121" t="s">
        <v>4990</v>
      </c>
    </row>
    <row r="122" spans="1:4" ht="15">
      <c r="A122" s="267" t="s">
        <v>3636</v>
      </c>
      <c r="B122" s="267" t="s">
        <v>2981</v>
      </c>
      <c r="C122" s="267" t="s">
        <v>4533</v>
      </c>
      <c r="D122" s="273" t="s">
        <v>2981</v>
      </c>
    </row>
    <row r="123" spans="1:4" ht="15">
      <c r="A123" s="267" t="s">
        <v>3637</v>
      </c>
      <c r="B123" s="267" t="s">
        <v>2982</v>
      </c>
      <c r="C123" s="267" t="s">
        <v>4534</v>
      </c>
      <c r="D123" t="s">
        <v>4991</v>
      </c>
    </row>
    <row r="124" spans="1:4" ht="15">
      <c r="A124" s="267" t="s">
        <v>3638</v>
      </c>
      <c r="B124" s="267" t="s">
        <v>2983</v>
      </c>
      <c r="C124" s="267" t="s">
        <v>4535</v>
      </c>
      <c r="D124" t="s">
        <v>4992</v>
      </c>
    </row>
    <row r="125" spans="1:4" ht="15">
      <c r="A125" s="267" t="s">
        <v>3639</v>
      </c>
      <c r="B125" s="267" t="s">
        <v>2984</v>
      </c>
      <c r="C125" s="267" t="s">
        <v>4536</v>
      </c>
      <c r="D125" s="273" t="s">
        <v>2984</v>
      </c>
    </row>
    <row r="126" spans="1:4" ht="15">
      <c r="A126" s="267" t="s">
        <v>3640</v>
      </c>
      <c r="B126" s="267" t="s">
        <v>2985</v>
      </c>
      <c r="C126" s="267" t="s">
        <v>4537</v>
      </c>
      <c r="D126" t="s">
        <v>4993</v>
      </c>
    </row>
    <row r="127" spans="1:4" ht="15">
      <c r="A127" s="267" t="s">
        <v>3641</v>
      </c>
      <c r="B127" s="267" t="s">
        <v>2986</v>
      </c>
      <c r="C127" s="267" t="s">
        <v>4538</v>
      </c>
      <c r="D127" s="273" t="s">
        <v>2986</v>
      </c>
    </row>
    <row r="128" spans="1:4" ht="15">
      <c r="A128" s="267" t="s">
        <v>3642</v>
      </c>
      <c r="B128" s="267" t="s">
        <v>2987</v>
      </c>
      <c r="C128" s="267" t="s">
        <v>4539</v>
      </c>
      <c r="D128" t="s">
        <v>4994</v>
      </c>
    </row>
    <row r="129" spans="1:4" ht="15">
      <c r="A129" s="267" t="s">
        <v>3643</v>
      </c>
      <c r="B129" s="267" t="s">
        <v>2988</v>
      </c>
      <c r="C129" s="268" t="s">
        <v>2988</v>
      </c>
      <c r="D129" t="s">
        <v>4995</v>
      </c>
    </row>
    <row r="130" spans="1:4" ht="15">
      <c r="A130" s="267" t="s">
        <v>3644</v>
      </c>
      <c r="B130" s="267" t="s">
        <v>2989</v>
      </c>
      <c r="C130" s="267" t="s">
        <v>4540</v>
      </c>
      <c r="D130" t="s">
        <v>4996</v>
      </c>
    </row>
    <row r="131" spans="1:4" ht="15">
      <c r="A131" s="267" t="s">
        <v>3645</v>
      </c>
      <c r="B131" s="267" t="s">
        <v>2990</v>
      </c>
      <c r="C131" s="267" t="s">
        <v>4541</v>
      </c>
      <c r="D131" t="s">
        <v>4997</v>
      </c>
    </row>
    <row r="132" spans="1:4" ht="15">
      <c r="A132" s="267" t="s">
        <v>3646</v>
      </c>
      <c r="B132" s="267" t="s">
        <v>2991</v>
      </c>
      <c r="C132" s="267" t="s">
        <v>4542</v>
      </c>
      <c r="D132" t="s">
        <v>4998</v>
      </c>
    </row>
    <row r="133" spans="1:4" ht="15">
      <c r="A133" s="267" t="s">
        <v>3647</v>
      </c>
      <c r="B133" s="267" t="s">
        <v>2992</v>
      </c>
      <c r="C133" s="267" t="s">
        <v>4543</v>
      </c>
      <c r="D133" s="273" t="s">
        <v>2992</v>
      </c>
    </row>
    <row r="134" spans="1:4" ht="15">
      <c r="A134" s="267" t="s">
        <v>3648</v>
      </c>
      <c r="B134" s="267" t="s">
        <v>2993</v>
      </c>
      <c r="C134" s="267" t="s">
        <v>4544</v>
      </c>
      <c r="D134" s="273" t="s">
        <v>2993</v>
      </c>
    </row>
    <row r="135" spans="1:4" ht="15">
      <c r="A135" s="267" t="s">
        <v>3649</v>
      </c>
      <c r="B135" s="267" t="s">
        <v>2994</v>
      </c>
      <c r="C135" s="267" t="s">
        <v>4545</v>
      </c>
      <c r="D135" s="273" t="s">
        <v>2994</v>
      </c>
    </row>
    <row r="136" spans="1:4" ht="15">
      <c r="A136" s="267" t="s">
        <v>3650</v>
      </c>
      <c r="B136" s="267" t="s">
        <v>2995</v>
      </c>
      <c r="C136" s="267" t="s">
        <v>4546</v>
      </c>
      <c r="D136" s="273" t="s">
        <v>2995</v>
      </c>
    </row>
    <row r="137" spans="1:4" ht="15">
      <c r="A137" s="267" t="s">
        <v>3651</v>
      </c>
      <c r="B137" s="267" t="s">
        <v>2996</v>
      </c>
      <c r="C137" s="268" t="s">
        <v>2996</v>
      </c>
      <c r="D137" t="s">
        <v>4999</v>
      </c>
    </row>
    <row r="138" spans="1:4" ht="15">
      <c r="A138" s="267" t="s">
        <v>3652</v>
      </c>
      <c r="B138" s="267" t="s">
        <v>2997</v>
      </c>
      <c r="C138" s="267" t="s">
        <v>4547</v>
      </c>
      <c r="D138" s="273" t="s">
        <v>2997</v>
      </c>
    </row>
    <row r="139" spans="1:4" ht="15">
      <c r="A139" s="267" t="s">
        <v>3653</v>
      </c>
      <c r="B139" s="267" t="s">
        <v>2998</v>
      </c>
      <c r="C139" s="267" t="s">
        <v>4548</v>
      </c>
      <c r="D139" s="273" t="s">
        <v>2998</v>
      </c>
    </row>
    <row r="140" spans="1:4" ht="15">
      <c r="A140" s="267" t="s">
        <v>3654</v>
      </c>
      <c r="B140" s="267" t="s">
        <v>2999</v>
      </c>
      <c r="C140" s="267" t="s">
        <v>4549</v>
      </c>
      <c r="D140" s="273" t="s">
        <v>2999</v>
      </c>
    </row>
    <row r="141" spans="1:4" ht="15">
      <c r="A141" s="267" t="s">
        <v>3655</v>
      </c>
      <c r="B141" s="267" t="s">
        <v>3000</v>
      </c>
      <c r="C141" s="267" t="s">
        <v>4550</v>
      </c>
      <c r="D141" t="s">
        <v>5000</v>
      </c>
    </row>
    <row r="142" spans="1:4" ht="15">
      <c r="A142" s="267" t="s">
        <v>3656</v>
      </c>
      <c r="B142" s="267" t="s">
        <v>3001</v>
      </c>
      <c r="C142" s="267" t="s">
        <v>4551</v>
      </c>
      <c r="D142" s="273" t="s">
        <v>3001</v>
      </c>
    </row>
    <row r="143" spans="1:4" ht="15">
      <c r="A143" s="267" t="s">
        <v>3657</v>
      </c>
      <c r="B143" s="267" t="s">
        <v>3002</v>
      </c>
      <c r="C143" s="267" t="s">
        <v>4552</v>
      </c>
      <c r="D143" s="273" t="s">
        <v>3002</v>
      </c>
    </row>
    <row r="144" spans="1:4" ht="15">
      <c r="A144" s="267" t="s">
        <v>3658</v>
      </c>
      <c r="B144" s="267" t="s">
        <v>3003</v>
      </c>
      <c r="C144" s="267" t="s">
        <v>4553</v>
      </c>
      <c r="D144" s="273" t="s">
        <v>3003</v>
      </c>
    </row>
    <row r="145" spans="1:4" ht="15">
      <c r="A145" s="267" t="s">
        <v>3659</v>
      </c>
      <c r="B145" s="267" t="s">
        <v>3004</v>
      </c>
      <c r="C145" s="267" t="s">
        <v>4554</v>
      </c>
      <c r="D145" s="273" t="s">
        <v>3004</v>
      </c>
    </row>
    <row r="146" spans="1:4" ht="15">
      <c r="A146" s="267" t="s">
        <v>3660</v>
      </c>
      <c r="B146" s="267" t="s">
        <v>3005</v>
      </c>
      <c r="C146" s="267" t="s">
        <v>4555</v>
      </c>
      <c r="D146" s="273" t="s">
        <v>3005</v>
      </c>
    </row>
    <row r="147" spans="1:4" ht="15">
      <c r="A147" s="267" t="s">
        <v>3661</v>
      </c>
      <c r="B147" s="267" t="s">
        <v>3006</v>
      </c>
      <c r="C147" s="268" t="s">
        <v>3006</v>
      </c>
      <c r="D147" s="273" t="s">
        <v>3006</v>
      </c>
    </row>
    <row r="148" spans="1:4" ht="15">
      <c r="A148" s="267" t="s">
        <v>3662</v>
      </c>
      <c r="B148" s="267" t="s">
        <v>3007</v>
      </c>
      <c r="C148" s="268" t="s">
        <v>3007</v>
      </c>
      <c r="D148" s="273" t="s">
        <v>3007</v>
      </c>
    </row>
    <row r="149" spans="1:4" ht="15">
      <c r="A149" s="267" t="s">
        <v>3663</v>
      </c>
      <c r="B149" s="267" t="s">
        <v>3008</v>
      </c>
      <c r="C149" s="267" t="s">
        <v>4556</v>
      </c>
      <c r="D149" s="273" t="s">
        <v>3008</v>
      </c>
    </row>
    <row r="150" spans="1:4" ht="15">
      <c r="A150" s="267" t="s">
        <v>3664</v>
      </c>
      <c r="B150" s="267" t="s">
        <v>3009</v>
      </c>
      <c r="C150" s="267" t="s">
        <v>4557</v>
      </c>
      <c r="D150" t="s">
        <v>5001</v>
      </c>
    </row>
    <row r="151" spans="1:4" ht="15">
      <c r="A151" s="267" t="s">
        <v>3665</v>
      </c>
      <c r="B151" s="267" t="s">
        <v>3010</v>
      </c>
      <c r="C151" s="267" t="s">
        <v>4558</v>
      </c>
      <c r="D151" t="s">
        <v>5002</v>
      </c>
    </row>
    <row r="152" spans="1:4" ht="15">
      <c r="A152" s="267" t="s">
        <v>3666</v>
      </c>
      <c r="B152" s="267" t="s">
        <v>3011</v>
      </c>
      <c r="C152" s="267" t="s">
        <v>4559</v>
      </c>
      <c r="D152" s="273" t="s">
        <v>3011</v>
      </c>
    </row>
    <row r="153" spans="1:4" ht="15">
      <c r="A153" s="267" t="s">
        <v>3667</v>
      </c>
      <c r="B153" s="267" t="s">
        <v>3012</v>
      </c>
      <c r="C153" s="267" t="s">
        <v>4560</v>
      </c>
      <c r="D153" s="273" t="s">
        <v>3012</v>
      </c>
    </row>
    <row r="154" spans="1:4" ht="15">
      <c r="A154" s="267" t="s">
        <v>3668</v>
      </c>
      <c r="B154" s="267" t="s">
        <v>3013</v>
      </c>
      <c r="C154" s="267" t="s">
        <v>4561</v>
      </c>
      <c r="D154" t="s">
        <v>5003</v>
      </c>
    </row>
    <row r="155" spans="1:4" ht="15">
      <c r="A155" s="267" t="s">
        <v>3669</v>
      </c>
      <c r="B155" s="267" t="s">
        <v>3014</v>
      </c>
      <c r="C155" s="268" t="s">
        <v>3014</v>
      </c>
      <c r="D155" s="273" t="s">
        <v>3014</v>
      </c>
    </row>
    <row r="156" spans="1:4" ht="15">
      <c r="A156" s="267" t="s">
        <v>3670</v>
      </c>
      <c r="B156" s="267" t="s">
        <v>3015</v>
      </c>
      <c r="C156" s="267" t="s">
        <v>4562</v>
      </c>
      <c r="D156" t="s">
        <v>5004</v>
      </c>
    </row>
    <row r="157" spans="1:4" ht="15">
      <c r="A157" s="267" t="s">
        <v>3671</v>
      </c>
      <c r="B157" s="267" t="s">
        <v>3016</v>
      </c>
      <c r="C157" s="267" t="s">
        <v>4563</v>
      </c>
      <c r="D157" t="s">
        <v>5005</v>
      </c>
    </row>
    <row r="158" spans="1:4" ht="15">
      <c r="A158" s="267" t="s">
        <v>3672</v>
      </c>
      <c r="B158" s="267" t="s">
        <v>3017</v>
      </c>
      <c r="C158" s="267" t="s">
        <v>4564</v>
      </c>
      <c r="D158" t="s">
        <v>5006</v>
      </c>
    </row>
    <row r="159" spans="1:4" ht="15">
      <c r="A159" s="267" t="s">
        <v>3673</v>
      </c>
      <c r="B159" s="267" t="s">
        <v>3018</v>
      </c>
      <c r="C159" s="267" t="s">
        <v>4565</v>
      </c>
      <c r="D159" t="s">
        <v>5007</v>
      </c>
    </row>
    <row r="160" spans="1:4" ht="15">
      <c r="A160" s="267" t="s">
        <v>3674</v>
      </c>
      <c r="B160" s="267" t="s">
        <v>3019</v>
      </c>
      <c r="C160" s="267" t="s">
        <v>4566</v>
      </c>
      <c r="D160" s="273" t="s">
        <v>3019</v>
      </c>
    </row>
    <row r="161" spans="1:4" ht="15">
      <c r="A161" s="267" t="s">
        <v>3675</v>
      </c>
      <c r="B161" s="267" t="s">
        <v>3020</v>
      </c>
      <c r="C161" s="267" t="s">
        <v>4567</v>
      </c>
      <c r="D161" s="273" t="s">
        <v>3020</v>
      </c>
    </row>
    <row r="162" spans="1:4" ht="15">
      <c r="A162" s="267" t="s">
        <v>3676</v>
      </c>
      <c r="B162" s="267" t="s">
        <v>3021</v>
      </c>
      <c r="C162" s="267" t="s">
        <v>4568</v>
      </c>
      <c r="D162" s="273" t="s">
        <v>3021</v>
      </c>
    </row>
    <row r="163" spans="1:4" ht="15">
      <c r="A163" s="267" t="s">
        <v>3677</v>
      </c>
      <c r="B163" s="267" t="s">
        <v>3022</v>
      </c>
      <c r="C163" s="267" t="s">
        <v>4569</v>
      </c>
      <c r="D163" t="s">
        <v>5002</v>
      </c>
    </row>
    <row r="164" spans="1:4" ht="15">
      <c r="A164" s="267" t="s">
        <v>3678</v>
      </c>
      <c r="B164" s="267" t="s">
        <v>3023</v>
      </c>
      <c r="C164" s="267" t="s">
        <v>4570</v>
      </c>
      <c r="D164" s="273" t="s">
        <v>3023</v>
      </c>
    </row>
    <row r="165" spans="1:4" ht="15">
      <c r="A165" s="267" t="s">
        <v>3679</v>
      </c>
      <c r="B165" s="267" t="s">
        <v>3024</v>
      </c>
      <c r="C165" s="267" t="s">
        <v>4571</v>
      </c>
      <c r="D165" s="273" t="s">
        <v>3024</v>
      </c>
    </row>
    <row r="166" spans="1:4" ht="15">
      <c r="A166" s="267" t="s">
        <v>3680</v>
      </c>
      <c r="B166" s="267" t="s">
        <v>3025</v>
      </c>
      <c r="C166" s="267" t="s">
        <v>4572</v>
      </c>
      <c r="D166" s="273" t="s">
        <v>3025</v>
      </c>
    </row>
    <row r="167" spans="1:4" ht="15">
      <c r="A167" s="267" t="s">
        <v>3681</v>
      </c>
      <c r="B167" s="267" t="s">
        <v>3026</v>
      </c>
      <c r="C167" s="267" t="s">
        <v>4573</v>
      </c>
      <c r="D167" t="s">
        <v>5008</v>
      </c>
    </row>
    <row r="168" spans="1:4" ht="15">
      <c r="A168" s="267" t="s">
        <v>3682</v>
      </c>
      <c r="B168" s="267" t="s">
        <v>3027</v>
      </c>
      <c r="C168" s="268" t="s">
        <v>3027</v>
      </c>
      <c r="D168" s="273" t="s">
        <v>3027</v>
      </c>
    </row>
    <row r="169" spans="1:4" ht="15">
      <c r="A169" s="267" t="s">
        <v>3683</v>
      </c>
      <c r="B169" s="267" t="s">
        <v>3028</v>
      </c>
      <c r="C169" s="267" t="s">
        <v>4574</v>
      </c>
      <c r="D169" s="273" t="s">
        <v>3028</v>
      </c>
    </row>
    <row r="170" spans="1:4" ht="15">
      <c r="A170" s="267" t="s">
        <v>3684</v>
      </c>
      <c r="B170" s="267" t="s">
        <v>3029</v>
      </c>
      <c r="C170" s="267" t="s">
        <v>4575</v>
      </c>
      <c r="D170" s="273" t="s">
        <v>3029</v>
      </c>
    </row>
    <row r="171" spans="1:4" ht="15">
      <c r="A171" s="267" t="s">
        <v>3685</v>
      </c>
      <c r="B171" s="267" t="s">
        <v>3030</v>
      </c>
      <c r="C171" s="267" t="s">
        <v>4576</v>
      </c>
      <c r="D171" s="273" t="s">
        <v>3030</v>
      </c>
    </row>
    <row r="172" spans="1:4" ht="15">
      <c r="A172" s="267" t="s">
        <v>3686</v>
      </c>
      <c r="B172" s="267" t="s">
        <v>3031</v>
      </c>
      <c r="C172" s="267" t="s">
        <v>4577</v>
      </c>
      <c r="D172" s="273" t="s">
        <v>3031</v>
      </c>
    </row>
    <row r="173" spans="1:4" ht="15">
      <c r="A173" s="267" t="s">
        <v>3687</v>
      </c>
      <c r="B173" s="267" t="s">
        <v>3032</v>
      </c>
      <c r="C173" s="267" t="s">
        <v>4578</v>
      </c>
      <c r="D173" s="273" t="s">
        <v>3032</v>
      </c>
    </row>
    <row r="174" spans="1:4" ht="15">
      <c r="A174" s="267" t="s">
        <v>3688</v>
      </c>
      <c r="B174" s="267" t="s">
        <v>3033</v>
      </c>
      <c r="C174" s="267" t="s">
        <v>4579</v>
      </c>
      <c r="D174" s="273" t="s">
        <v>3033</v>
      </c>
    </row>
    <row r="175" spans="1:4" ht="15">
      <c r="A175" s="267" t="s">
        <v>3689</v>
      </c>
      <c r="B175" s="267" t="s">
        <v>3034</v>
      </c>
      <c r="C175" s="267" t="s">
        <v>4580</v>
      </c>
      <c r="D175" s="273" t="s">
        <v>3034</v>
      </c>
    </row>
    <row r="176" spans="1:4" ht="15">
      <c r="A176" s="267" t="s">
        <v>3690</v>
      </c>
      <c r="B176" s="267" t="s">
        <v>3035</v>
      </c>
      <c r="C176" s="267" t="s">
        <v>4581</v>
      </c>
      <c r="D176" s="273" t="s">
        <v>3035</v>
      </c>
    </row>
    <row r="177" spans="1:4" ht="15">
      <c r="A177" s="267" t="s">
        <v>3691</v>
      </c>
      <c r="B177" s="267" t="s">
        <v>3036</v>
      </c>
      <c r="C177" s="267" t="s">
        <v>4582</v>
      </c>
      <c r="D177" s="273" t="s">
        <v>3036</v>
      </c>
    </row>
    <row r="178" spans="1:4" ht="15">
      <c r="A178" s="267" t="s">
        <v>3692</v>
      </c>
      <c r="B178" s="267" t="s">
        <v>3037</v>
      </c>
      <c r="C178" s="267" t="s">
        <v>4583</v>
      </c>
      <c r="D178" s="273" t="s">
        <v>3037</v>
      </c>
    </row>
    <row r="179" spans="1:4" ht="15">
      <c r="A179" s="267" t="s">
        <v>3693</v>
      </c>
      <c r="B179" s="267" t="s">
        <v>3038</v>
      </c>
      <c r="C179" s="267" t="s">
        <v>4584</v>
      </c>
      <c r="D179" s="273" t="s">
        <v>3038</v>
      </c>
    </row>
    <row r="180" spans="1:4" ht="15">
      <c r="A180" s="267" t="s">
        <v>3694</v>
      </c>
      <c r="B180" s="267" t="s">
        <v>3039</v>
      </c>
      <c r="C180" s="267" t="s">
        <v>4585</v>
      </c>
      <c r="D180" s="273" t="s">
        <v>3039</v>
      </c>
    </row>
    <row r="181" spans="1:4" ht="15">
      <c r="A181" s="267" t="s">
        <v>3695</v>
      </c>
      <c r="B181" s="267" t="s">
        <v>3040</v>
      </c>
      <c r="C181" s="267" t="s">
        <v>4586</v>
      </c>
      <c r="D181" s="273" t="s">
        <v>3040</v>
      </c>
    </row>
    <row r="182" spans="1:4" ht="15">
      <c r="A182" s="267" t="s">
        <v>3696</v>
      </c>
      <c r="B182" s="267" t="s">
        <v>3041</v>
      </c>
      <c r="C182" s="267" t="s">
        <v>4587</v>
      </c>
      <c r="D182" s="273" t="s">
        <v>3041</v>
      </c>
    </row>
    <row r="183" spans="1:4" ht="15">
      <c r="A183" s="267" t="s">
        <v>3697</v>
      </c>
      <c r="B183" s="267" t="s">
        <v>3042</v>
      </c>
      <c r="C183" s="267" t="s">
        <v>4588</v>
      </c>
      <c r="D183" s="273" t="s">
        <v>3042</v>
      </c>
    </row>
    <row r="184" spans="1:4" ht="15">
      <c r="A184" s="267" t="s">
        <v>3698</v>
      </c>
      <c r="B184" s="267" t="s">
        <v>3043</v>
      </c>
      <c r="C184" s="267" t="s">
        <v>4589</v>
      </c>
      <c r="D184" s="273" t="s">
        <v>3043</v>
      </c>
    </row>
    <row r="185" spans="1:4" ht="15">
      <c r="A185" s="267" t="s">
        <v>3699</v>
      </c>
      <c r="B185" s="267" t="s">
        <v>3044</v>
      </c>
      <c r="C185" s="267" t="s">
        <v>4590</v>
      </c>
      <c r="D185" t="s">
        <v>5009</v>
      </c>
    </row>
    <row r="186" spans="1:4" ht="15">
      <c r="A186" s="267" t="s">
        <v>3700</v>
      </c>
      <c r="B186" s="267" t="s">
        <v>3045</v>
      </c>
      <c r="C186" s="267" t="s">
        <v>4591</v>
      </c>
      <c r="D186" t="s">
        <v>5010</v>
      </c>
    </row>
    <row r="187" spans="1:4" ht="15">
      <c r="A187" s="267" t="s">
        <v>3701</v>
      </c>
      <c r="B187" s="267" t="s">
        <v>3046</v>
      </c>
      <c r="C187" s="267" t="s">
        <v>4592</v>
      </c>
      <c r="D187" s="273" t="s">
        <v>3046</v>
      </c>
    </row>
    <row r="188" spans="1:4" ht="15">
      <c r="A188" s="267" t="s">
        <v>3702</v>
      </c>
      <c r="B188" s="267" t="s">
        <v>3047</v>
      </c>
      <c r="C188" s="267" t="s">
        <v>4593</v>
      </c>
      <c r="D188" t="s">
        <v>5011</v>
      </c>
    </row>
    <row r="189" spans="1:4" ht="15">
      <c r="A189" s="267" t="s">
        <v>3703</v>
      </c>
      <c r="B189" s="267" t="s">
        <v>3048</v>
      </c>
      <c r="C189" s="267" t="s">
        <v>4594</v>
      </c>
      <c r="D189" t="s">
        <v>5012</v>
      </c>
    </row>
    <row r="190" spans="1:4" ht="15">
      <c r="A190" s="267" t="s">
        <v>3704</v>
      </c>
      <c r="B190" s="267" t="s">
        <v>3049</v>
      </c>
      <c r="C190" s="267" t="s">
        <v>4595</v>
      </c>
      <c r="D190" s="273" t="s">
        <v>3049</v>
      </c>
    </row>
    <row r="191" spans="1:4" ht="15">
      <c r="A191" s="267" t="s">
        <v>3705</v>
      </c>
      <c r="B191" s="267" t="s">
        <v>3050</v>
      </c>
      <c r="C191" s="267" t="s">
        <v>4596</v>
      </c>
      <c r="D191" s="273" t="s">
        <v>3050</v>
      </c>
    </row>
    <row r="192" spans="1:4" ht="15">
      <c r="A192" s="267" t="s">
        <v>3706</v>
      </c>
      <c r="B192" s="267" t="s">
        <v>3051</v>
      </c>
      <c r="C192" s="267" t="s">
        <v>4597</v>
      </c>
      <c r="D192" s="273" t="s">
        <v>3051</v>
      </c>
    </row>
    <row r="193" spans="1:4" ht="15">
      <c r="A193" s="267" t="s">
        <v>3707</v>
      </c>
      <c r="B193" s="267" t="s">
        <v>3052</v>
      </c>
      <c r="C193" s="267" t="s">
        <v>4598</v>
      </c>
      <c r="D193" s="273" t="s">
        <v>3052</v>
      </c>
    </row>
    <row r="194" spans="1:4" ht="15">
      <c r="A194" s="267" t="s">
        <v>3708</v>
      </c>
      <c r="B194" s="267" t="s">
        <v>3053</v>
      </c>
      <c r="C194" s="267" t="s">
        <v>4599</v>
      </c>
      <c r="D194" s="273" t="s">
        <v>3053</v>
      </c>
    </row>
    <row r="195" spans="1:4" ht="15">
      <c r="A195" s="267" t="s">
        <v>3709</v>
      </c>
      <c r="B195" s="267" t="s">
        <v>3054</v>
      </c>
      <c r="C195" s="267" t="s">
        <v>4600</v>
      </c>
      <c r="D195" s="273" t="s">
        <v>3054</v>
      </c>
    </row>
    <row r="196" spans="1:4" ht="15">
      <c r="A196" s="267" t="s">
        <v>3710</v>
      </c>
      <c r="B196" s="267" t="s">
        <v>3055</v>
      </c>
      <c r="C196" s="267" t="s">
        <v>4601</v>
      </c>
      <c r="D196" s="273" t="s">
        <v>3055</v>
      </c>
    </row>
    <row r="197" spans="1:4" ht="15">
      <c r="A197" s="267" t="s">
        <v>3711</v>
      </c>
      <c r="B197" s="267" t="s">
        <v>3056</v>
      </c>
      <c r="C197" s="267" t="s">
        <v>4602</v>
      </c>
      <c r="D197" s="273" t="s">
        <v>3056</v>
      </c>
    </row>
    <row r="198" spans="1:4" ht="15">
      <c r="A198" s="267" t="s">
        <v>3712</v>
      </c>
      <c r="B198" s="267" t="s">
        <v>3057</v>
      </c>
      <c r="C198" s="267" t="s">
        <v>4603</v>
      </c>
      <c r="D198" s="273" t="s">
        <v>5013</v>
      </c>
    </row>
    <row r="199" spans="1:4" ht="15">
      <c r="A199" s="267" t="s">
        <v>3713</v>
      </c>
      <c r="B199" s="267" t="s">
        <v>3058</v>
      </c>
      <c r="C199" s="267" t="s">
        <v>4604</v>
      </c>
      <c r="D199" s="273" t="s">
        <v>3058</v>
      </c>
    </row>
    <row r="200" spans="1:4" ht="15">
      <c r="A200" s="267" t="s">
        <v>3714</v>
      </c>
      <c r="B200" s="267" t="s">
        <v>3059</v>
      </c>
      <c r="C200" s="267" t="s">
        <v>4605</v>
      </c>
      <c r="D200" s="273" t="s">
        <v>5013</v>
      </c>
    </row>
    <row r="201" spans="1:4" ht="15">
      <c r="A201" s="267" t="s">
        <v>3715</v>
      </c>
      <c r="B201" s="267" t="s">
        <v>3060</v>
      </c>
      <c r="C201" s="267" t="s">
        <v>4606</v>
      </c>
      <c r="D201" s="273" t="s">
        <v>3060</v>
      </c>
    </row>
    <row r="202" spans="1:4" ht="15">
      <c r="A202" s="267" t="s">
        <v>3716</v>
      </c>
      <c r="B202" s="267" t="s">
        <v>3061</v>
      </c>
      <c r="C202" s="267" t="s">
        <v>4607</v>
      </c>
      <c r="D202" t="s">
        <v>5014</v>
      </c>
    </row>
    <row r="203" spans="1:4" ht="15">
      <c r="A203" s="267" t="s">
        <v>3717</v>
      </c>
      <c r="B203" s="267" t="s">
        <v>3062</v>
      </c>
      <c r="C203" s="267" t="s">
        <v>4608</v>
      </c>
      <c r="D203" t="s">
        <v>5015</v>
      </c>
    </row>
    <row r="204" spans="1:4" ht="15">
      <c r="A204" s="267" t="s">
        <v>3718</v>
      </c>
      <c r="B204" s="267" t="s">
        <v>3063</v>
      </c>
      <c r="C204" s="267" t="s">
        <v>4609</v>
      </c>
      <c r="D204" s="273" t="s">
        <v>3063</v>
      </c>
    </row>
    <row r="205" spans="1:4" ht="15">
      <c r="A205" s="267" t="s">
        <v>3719</v>
      </c>
      <c r="B205" s="267" t="s">
        <v>3064</v>
      </c>
      <c r="C205" s="267" t="s">
        <v>4610</v>
      </c>
      <c r="D205" t="s">
        <v>5016</v>
      </c>
    </row>
    <row r="206" spans="1:4" ht="15">
      <c r="A206" s="267" t="s">
        <v>3720</v>
      </c>
      <c r="B206" s="267" t="s">
        <v>3065</v>
      </c>
      <c r="C206" s="267" t="s">
        <v>4611</v>
      </c>
      <c r="D206" s="273" t="s">
        <v>3065</v>
      </c>
    </row>
    <row r="207" spans="1:4" ht="15">
      <c r="A207" s="267" t="s">
        <v>3721</v>
      </c>
      <c r="B207" s="267" t="s">
        <v>3066</v>
      </c>
      <c r="C207" s="268" t="s">
        <v>3066</v>
      </c>
      <c r="D207" s="273" t="s">
        <v>3066</v>
      </c>
    </row>
    <row r="208" spans="1:4" ht="15">
      <c r="A208" s="267" t="s">
        <v>3722</v>
      </c>
      <c r="B208" s="267" t="s">
        <v>3067</v>
      </c>
      <c r="C208" s="267" t="s">
        <v>4612</v>
      </c>
      <c r="D208" t="s">
        <v>5017</v>
      </c>
    </row>
    <row r="209" spans="1:4" ht="15">
      <c r="A209" s="267" t="s">
        <v>3723</v>
      </c>
      <c r="B209" s="267" t="s">
        <v>3068</v>
      </c>
      <c r="C209" s="267" t="s">
        <v>4613</v>
      </c>
      <c r="D209" t="s">
        <v>5018</v>
      </c>
    </row>
    <row r="210" spans="1:4" ht="15">
      <c r="A210" s="267" t="s">
        <v>3724</v>
      </c>
      <c r="B210" s="267" t="s">
        <v>3069</v>
      </c>
      <c r="C210" s="267" t="s">
        <v>4614</v>
      </c>
      <c r="D210" t="s">
        <v>5019</v>
      </c>
    </row>
    <row r="211" spans="1:4" ht="15">
      <c r="A211" s="267" t="s">
        <v>3725</v>
      </c>
      <c r="B211" s="267" t="s">
        <v>3070</v>
      </c>
      <c r="C211" s="267" t="s">
        <v>4615</v>
      </c>
      <c r="D211" t="s">
        <v>5020</v>
      </c>
    </row>
    <row r="212" spans="1:4" ht="15">
      <c r="A212" s="267" t="s">
        <v>3726</v>
      </c>
      <c r="B212" s="267" t="s">
        <v>3071</v>
      </c>
      <c r="C212" s="267" t="s">
        <v>4616</v>
      </c>
      <c r="D212" t="s">
        <v>5021</v>
      </c>
    </row>
    <row r="213" spans="1:4" ht="15">
      <c r="A213" s="267" t="s">
        <v>3727</v>
      </c>
      <c r="B213" s="267" t="s">
        <v>3072</v>
      </c>
      <c r="C213" s="267" t="s">
        <v>4617</v>
      </c>
      <c r="D213" t="s">
        <v>5022</v>
      </c>
    </row>
    <row r="214" spans="1:4" ht="15">
      <c r="A214" s="267" t="s">
        <v>3728</v>
      </c>
      <c r="B214" s="267" t="s">
        <v>3073</v>
      </c>
      <c r="C214" s="267" t="s">
        <v>4618</v>
      </c>
      <c r="D214" t="s">
        <v>5023</v>
      </c>
    </row>
    <row r="215" spans="1:4" ht="15">
      <c r="A215" s="267" t="s">
        <v>3729</v>
      </c>
      <c r="B215" s="267" t="s">
        <v>3074</v>
      </c>
      <c r="C215" s="267" t="s">
        <v>4619</v>
      </c>
      <c r="D215" t="s">
        <v>5024</v>
      </c>
    </row>
    <row r="216" spans="1:4" ht="15">
      <c r="A216" s="267" t="s">
        <v>3730</v>
      </c>
      <c r="B216" s="267" t="s">
        <v>3075</v>
      </c>
      <c r="C216" s="267" t="s">
        <v>4620</v>
      </c>
      <c r="D216" t="s">
        <v>5025</v>
      </c>
    </row>
    <row r="217" spans="1:4" ht="15">
      <c r="A217" s="267" t="s">
        <v>3731</v>
      </c>
      <c r="B217" s="267" t="s">
        <v>3076</v>
      </c>
      <c r="C217" s="267" t="s">
        <v>4621</v>
      </c>
      <c r="D217" t="s">
        <v>5026</v>
      </c>
    </row>
    <row r="218" spans="1:4" ht="15">
      <c r="A218" s="267" t="s">
        <v>3732</v>
      </c>
      <c r="B218" s="267" t="s">
        <v>3077</v>
      </c>
      <c r="C218" s="267" t="s">
        <v>4622</v>
      </c>
      <c r="D218" t="s">
        <v>5027</v>
      </c>
    </row>
    <row r="219" spans="1:4" ht="15">
      <c r="A219" s="267" t="s">
        <v>3733</v>
      </c>
      <c r="B219" s="267" t="s">
        <v>3078</v>
      </c>
      <c r="C219" s="267" t="s">
        <v>4623</v>
      </c>
      <c r="D219" t="s">
        <v>5028</v>
      </c>
    </row>
    <row r="220" spans="1:4" ht="15">
      <c r="A220" s="267" t="s">
        <v>3734</v>
      </c>
      <c r="B220" s="267" t="s">
        <v>3079</v>
      </c>
      <c r="C220" s="267" t="s">
        <v>4624</v>
      </c>
      <c r="D220" s="273" t="s">
        <v>3079</v>
      </c>
    </row>
    <row r="221" spans="1:4" ht="15">
      <c r="A221" s="267" t="s">
        <v>3735</v>
      </c>
      <c r="B221" s="267" t="s">
        <v>3080</v>
      </c>
      <c r="C221" s="267" t="s">
        <v>4625</v>
      </c>
      <c r="D221" t="s">
        <v>5029</v>
      </c>
    </row>
    <row r="222" spans="1:4" ht="15">
      <c r="A222" s="267" t="s">
        <v>3736</v>
      </c>
      <c r="B222" s="267" t="s">
        <v>3081</v>
      </c>
      <c r="C222" s="267" t="s">
        <v>4626</v>
      </c>
      <c r="D222" s="273" t="s">
        <v>3081</v>
      </c>
    </row>
    <row r="223" spans="1:4" ht="15">
      <c r="A223" s="267" t="s">
        <v>3737</v>
      </c>
      <c r="B223" s="267" t="s">
        <v>3082</v>
      </c>
      <c r="C223" s="267" t="s">
        <v>4627</v>
      </c>
      <c r="D223" s="273" t="s">
        <v>3082</v>
      </c>
    </row>
    <row r="224" spans="1:4" ht="15">
      <c r="A224" s="267" t="s">
        <v>3738</v>
      </c>
      <c r="B224" s="267" t="s">
        <v>3083</v>
      </c>
      <c r="C224" s="267" t="s">
        <v>4628</v>
      </c>
      <c r="D224" s="273" t="s">
        <v>3083</v>
      </c>
    </row>
    <row r="225" spans="1:4" ht="15">
      <c r="A225" s="267" t="s">
        <v>3739</v>
      </c>
      <c r="B225" s="267" t="s">
        <v>3084</v>
      </c>
      <c r="C225" s="267" t="s">
        <v>4629</v>
      </c>
      <c r="D225" s="273" t="s">
        <v>3084</v>
      </c>
    </row>
    <row r="226" spans="1:4" ht="15">
      <c r="A226" s="267" t="s">
        <v>3740</v>
      </c>
      <c r="B226" s="267" t="s">
        <v>3085</v>
      </c>
      <c r="C226" s="267" t="s">
        <v>4630</v>
      </c>
      <c r="D226" s="273" t="s">
        <v>3085</v>
      </c>
    </row>
    <row r="227" spans="1:4" ht="15">
      <c r="A227" s="267" t="s">
        <v>3741</v>
      </c>
      <c r="B227" s="267" t="s">
        <v>3086</v>
      </c>
      <c r="C227" s="267" t="s">
        <v>4631</v>
      </c>
      <c r="D227" s="273" t="s">
        <v>3086</v>
      </c>
    </row>
    <row r="228" spans="1:4" ht="15">
      <c r="A228" s="267" t="s">
        <v>3742</v>
      </c>
      <c r="B228" s="267" t="s">
        <v>3087</v>
      </c>
      <c r="C228" s="267" t="s">
        <v>4632</v>
      </c>
      <c r="D228" s="273" t="s">
        <v>3087</v>
      </c>
    </row>
    <row r="229" spans="1:4" ht="15">
      <c r="A229" s="267" t="s">
        <v>3743</v>
      </c>
      <c r="B229" s="267" t="s">
        <v>3088</v>
      </c>
      <c r="C229" s="267" t="s">
        <v>4633</v>
      </c>
      <c r="D229" t="s">
        <v>5030</v>
      </c>
    </row>
    <row r="230" spans="1:4" ht="15">
      <c r="A230" s="267" t="s">
        <v>3744</v>
      </c>
      <c r="B230" s="267" t="s">
        <v>3089</v>
      </c>
      <c r="C230" s="267" t="s">
        <v>4634</v>
      </c>
      <c r="D230" s="273" t="s">
        <v>3089</v>
      </c>
    </row>
    <row r="231" spans="1:4" ht="15">
      <c r="A231" s="267" t="s">
        <v>3745</v>
      </c>
      <c r="B231" s="267" t="s">
        <v>3090</v>
      </c>
      <c r="C231" s="267" t="s">
        <v>4635</v>
      </c>
      <c r="D231" s="273" t="s">
        <v>3090</v>
      </c>
    </row>
    <row r="232" spans="1:4" ht="15">
      <c r="A232" s="267" t="s">
        <v>3746</v>
      </c>
      <c r="B232" s="267" t="s">
        <v>3091</v>
      </c>
      <c r="C232" s="267" t="s">
        <v>4636</v>
      </c>
      <c r="D232" s="273" t="s">
        <v>3091</v>
      </c>
    </row>
    <row r="233" spans="1:4" ht="15">
      <c r="A233" s="267" t="s">
        <v>3747</v>
      </c>
      <c r="B233" s="267" t="s">
        <v>3092</v>
      </c>
      <c r="C233" s="267" t="s">
        <v>4637</v>
      </c>
      <c r="D233" t="s">
        <v>5031</v>
      </c>
    </row>
    <row r="234" spans="1:4" ht="15">
      <c r="A234" s="267" t="s">
        <v>3748</v>
      </c>
      <c r="B234" s="267" t="s">
        <v>3093</v>
      </c>
      <c r="C234" s="267" t="s">
        <v>4638</v>
      </c>
      <c r="D234" s="273" t="s">
        <v>3093</v>
      </c>
    </row>
    <row r="235" spans="1:4" ht="15">
      <c r="A235" s="267" t="s">
        <v>3749</v>
      </c>
      <c r="B235" s="267" t="s">
        <v>3094</v>
      </c>
      <c r="C235" s="268" t="s">
        <v>3094</v>
      </c>
      <c r="D235" s="273" t="s">
        <v>3094</v>
      </c>
    </row>
    <row r="236" spans="1:4" ht="15">
      <c r="A236" s="267" t="s">
        <v>3750</v>
      </c>
      <c r="B236" s="267" t="s">
        <v>3095</v>
      </c>
      <c r="C236" s="267" t="s">
        <v>4639</v>
      </c>
      <c r="D236" s="273" t="s">
        <v>3095</v>
      </c>
    </row>
    <row r="237" spans="1:4" ht="15">
      <c r="A237" s="267" t="s">
        <v>3751</v>
      </c>
      <c r="B237" s="267" t="s">
        <v>3096</v>
      </c>
      <c r="C237" s="267" t="s">
        <v>4640</v>
      </c>
      <c r="D237" s="273" t="s">
        <v>3096</v>
      </c>
    </row>
    <row r="238" spans="1:4" ht="15">
      <c r="A238" s="267" t="s">
        <v>3752</v>
      </c>
      <c r="B238" s="267" t="s">
        <v>3097</v>
      </c>
      <c r="C238" s="267" t="s">
        <v>4641</v>
      </c>
      <c r="D238" s="273" t="s">
        <v>3097</v>
      </c>
    </row>
    <row r="239" spans="1:4" ht="15">
      <c r="A239" s="267" t="s">
        <v>3753</v>
      </c>
      <c r="B239" s="267" t="s">
        <v>3098</v>
      </c>
      <c r="C239" s="267" t="s">
        <v>4642</v>
      </c>
      <c r="D239" s="273" t="s">
        <v>3098</v>
      </c>
    </row>
    <row r="240" spans="1:4" ht="15">
      <c r="A240" s="267" t="s">
        <v>3754</v>
      </c>
      <c r="B240" s="267" t="s">
        <v>3099</v>
      </c>
      <c r="C240" s="267" t="s">
        <v>4643</v>
      </c>
      <c r="D240" s="273" t="s">
        <v>3099</v>
      </c>
    </row>
    <row r="241" spans="1:4" ht="15">
      <c r="A241" s="267" t="s">
        <v>3755</v>
      </c>
      <c r="B241" s="267" t="s">
        <v>3100</v>
      </c>
      <c r="C241" s="267" t="s">
        <v>4644</v>
      </c>
      <c r="D241" s="273" t="s">
        <v>3100</v>
      </c>
    </row>
    <row r="242" spans="1:4" ht="15">
      <c r="A242" s="267" t="s">
        <v>3756</v>
      </c>
      <c r="B242" s="267" t="s">
        <v>3101</v>
      </c>
      <c r="C242" s="267" t="s">
        <v>4645</v>
      </c>
      <c r="D242" s="273" t="s">
        <v>3101</v>
      </c>
    </row>
    <row r="243" spans="1:4" ht="15">
      <c r="A243" s="267" t="s">
        <v>3757</v>
      </c>
      <c r="B243" s="267" t="s">
        <v>3102</v>
      </c>
      <c r="C243" s="267" t="s">
        <v>4646</v>
      </c>
      <c r="D243" s="273" t="s">
        <v>3102</v>
      </c>
    </row>
    <row r="244" spans="1:4" ht="15">
      <c r="A244" s="267" t="s">
        <v>3758</v>
      </c>
      <c r="B244" s="267" t="s">
        <v>3103</v>
      </c>
      <c r="C244" s="267" t="s">
        <v>4647</v>
      </c>
      <c r="D244" s="273" t="s">
        <v>3103</v>
      </c>
    </row>
    <row r="245" spans="1:4" ht="15">
      <c r="A245" s="267" t="s">
        <v>3759</v>
      </c>
      <c r="B245" s="267" t="s">
        <v>3104</v>
      </c>
      <c r="C245" s="267" t="s">
        <v>4648</v>
      </c>
      <c r="D245" s="273" t="s">
        <v>3104</v>
      </c>
    </row>
    <row r="246" spans="1:4" ht="15">
      <c r="A246" s="267" t="s">
        <v>3760</v>
      </c>
      <c r="B246" s="267" t="s">
        <v>3105</v>
      </c>
      <c r="C246" s="267" t="s">
        <v>4649</v>
      </c>
      <c r="D246" s="273" t="s">
        <v>3105</v>
      </c>
    </row>
    <row r="247" spans="1:4" ht="15">
      <c r="A247" s="267" t="s">
        <v>3761</v>
      </c>
      <c r="B247" s="267" t="s">
        <v>3106</v>
      </c>
      <c r="C247" s="267" t="s">
        <v>4650</v>
      </c>
      <c r="D247" s="273" t="s">
        <v>3106</v>
      </c>
    </row>
    <row r="248" spans="1:4" ht="15">
      <c r="A248" s="267" t="s">
        <v>3762</v>
      </c>
      <c r="B248" s="267" t="s">
        <v>3107</v>
      </c>
      <c r="C248" s="267" t="s">
        <v>4651</v>
      </c>
      <c r="D248" s="273" t="s">
        <v>3107</v>
      </c>
    </row>
    <row r="249" spans="1:4" ht="15">
      <c r="A249" s="267" t="s">
        <v>3763</v>
      </c>
      <c r="B249" s="267" t="s">
        <v>3108</v>
      </c>
      <c r="C249" s="267" t="s">
        <v>4652</v>
      </c>
      <c r="D249" s="273" t="s">
        <v>3108</v>
      </c>
    </row>
    <row r="250" spans="1:4" ht="15">
      <c r="A250" s="267" t="s">
        <v>3764</v>
      </c>
      <c r="B250" s="267" t="s">
        <v>3109</v>
      </c>
      <c r="C250" s="267" t="s">
        <v>4653</v>
      </c>
      <c r="D250" s="273" t="s">
        <v>3109</v>
      </c>
    </row>
    <row r="251" spans="1:4" ht="15">
      <c r="A251" s="267" t="s">
        <v>3765</v>
      </c>
      <c r="B251" s="267" t="s">
        <v>3110</v>
      </c>
      <c r="C251" s="267" t="s">
        <v>4654</v>
      </c>
      <c r="D251" t="s">
        <v>5032</v>
      </c>
    </row>
    <row r="252" spans="1:4" ht="15">
      <c r="A252" s="267" t="s">
        <v>3766</v>
      </c>
      <c r="B252" s="267" t="s">
        <v>3111</v>
      </c>
      <c r="C252" s="267" t="s">
        <v>4655</v>
      </c>
      <c r="D252" t="s">
        <v>5033</v>
      </c>
    </row>
    <row r="253" spans="1:4" ht="15">
      <c r="A253" s="267" t="s">
        <v>3767</v>
      </c>
      <c r="B253" s="267" t="s">
        <v>3112</v>
      </c>
      <c r="C253" s="267" t="s">
        <v>4656</v>
      </c>
      <c r="D253" s="273" t="s">
        <v>3112</v>
      </c>
    </row>
    <row r="254" spans="1:4" ht="15">
      <c r="A254" s="267" t="s">
        <v>3768</v>
      </c>
      <c r="B254" s="267" t="s">
        <v>3113</v>
      </c>
      <c r="C254" s="267" t="s">
        <v>4657</v>
      </c>
      <c r="D254" t="s">
        <v>5034</v>
      </c>
    </row>
    <row r="255" spans="1:4" ht="15">
      <c r="A255" s="267" t="s">
        <v>3769</v>
      </c>
      <c r="B255" s="267" t="s">
        <v>3114</v>
      </c>
      <c r="C255" s="267" t="s">
        <v>4658</v>
      </c>
      <c r="D255" s="273" t="s">
        <v>3114</v>
      </c>
    </row>
    <row r="256" spans="1:4" ht="15">
      <c r="A256" s="267" t="s">
        <v>3770</v>
      </c>
      <c r="B256" s="267" t="s">
        <v>3115</v>
      </c>
      <c r="C256" s="267" t="s">
        <v>4659</v>
      </c>
      <c r="D256" s="273" t="s">
        <v>3115</v>
      </c>
    </row>
    <row r="257" spans="1:4" ht="15">
      <c r="A257" s="267" t="s">
        <v>3771</v>
      </c>
      <c r="B257" s="267" t="s">
        <v>3116</v>
      </c>
      <c r="C257" s="267" t="s">
        <v>4660</v>
      </c>
      <c r="D257" s="273" t="s">
        <v>3116</v>
      </c>
    </row>
    <row r="258" spans="1:4" ht="15">
      <c r="A258" s="267" t="s">
        <v>3772</v>
      </c>
      <c r="B258" s="267" t="s">
        <v>3117</v>
      </c>
      <c r="C258" s="268" t="s">
        <v>3117</v>
      </c>
      <c r="D258" s="273" t="s">
        <v>3117</v>
      </c>
    </row>
    <row r="259" spans="1:4" ht="15">
      <c r="A259" s="267" t="s">
        <v>3773</v>
      </c>
      <c r="B259" s="267" t="s">
        <v>3118</v>
      </c>
      <c r="C259" s="267" t="s">
        <v>4661</v>
      </c>
      <c r="D259" t="s">
        <v>5035</v>
      </c>
    </row>
    <row r="260" spans="1:4" ht="15">
      <c r="A260" s="267" t="s">
        <v>3774</v>
      </c>
      <c r="B260" s="267" t="s">
        <v>3119</v>
      </c>
      <c r="C260" s="268" t="s">
        <v>3119</v>
      </c>
      <c r="D260" s="273" t="s">
        <v>3119</v>
      </c>
    </row>
    <row r="261" spans="1:4" ht="15">
      <c r="A261" s="267" t="s">
        <v>3775</v>
      </c>
      <c r="B261" s="267" t="s">
        <v>3120</v>
      </c>
      <c r="C261" s="268" t="s">
        <v>3120</v>
      </c>
      <c r="D261" s="273" t="s">
        <v>3120</v>
      </c>
    </row>
    <row r="262" spans="1:4" ht="15">
      <c r="A262" s="267" t="s">
        <v>3776</v>
      </c>
      <c r="B262" s="267" t="s">
        <v>3121</v>
      </c>
      <c r="C262" s="268" t="s">
        <v>3121</v>
      </c>
      <c r="D262" s="273" t="s">
        <v>3121</v>
      </c>
    </row>
    <row r="263" spans="1:4" ht="15">
      <c r="A263" s="267" t="s">
        <v>3777</v>
      </c>
      <c r="B263" s="267" t="s">
        <v>3122</v>
      </c>
      <c r="C263" s="267" t="s">
        <v>4662</v>
      </c>
      <c r="D263" s="273" t="s">
        <v>3122</v>
      </c>
    </row>
    <row r="264" spans="1:4" ht="15">
      <c r="A264" s="267" t="s">
        <v>3778</v>
      </c>
      <c r="B264" s="267" t="s">
        <v>3123</v>
      </c>
      <c r="C264" s="267" t="s">
        <v>4663</v>
      </c>
      <c r="D264" t="s">
        <v>5036</v>
      </c>
    </row>
    <row r="265" spans="1:4" ht="15">
      <c r="A265" s="267" t="s">
        <v>3779</v>
      </c>
      <c r="B265" s="267" t="s">
        <v>3124</v>
      </c>
      <c r="C265" s="267" t="s">
        <v>4664</v>
      </c>
      <c r="D265" s="273" t="s">
        <v>3124</v>
      </c>
    </row>
    <row r="266" spans="1:4" ht="15">
      <c r="A266" s="267" t="s">
        <v>3780</v>
      </c>
      <c r="B266" s="267" t="s">
        <v>3125</v>
      </c>
      <c r="C266" s="267" t="s">
        <v>4665</v>
      </c>
      <c r="D266" s="273" t="s">
        <v>3125</v>
      </c>
    </row>
    <row r="267" spans="1:4" ht="15">
      <c r="A267" s="267" t="s">
        <v>3781</v>
      </c>
      <c r="B267" s="267" t="s">
        <v>3126</v>
      </c>
      <c r="C267" s="267" t="s">
        <v>4666</v>
      </c>
      <c r="D267" s="273" t="s">
        <v>3126</v>
      </c>
    </row>
    <row r="268" spans="1:4" ht="15">
      <c r="A268" s="267" t="s">
        <v>3782</v>
      </c>
      <c r="B268" s="267" t="s">
        <v>3127</v>
      </c>
      <c r="C268" s="267" t="s">
        <v>4667</v>
      </c>
      <c r="D268" s="273" t="s">
        <v>3127</v>
      </c>
    </row>
    <row r="269" spans="1:4" ht="15">
      <c r="A269" s="267" t="s">
        <v>3783</v>
      </c>
      <c r="B269" s="267" t="s">
        <v>3128</v>
      </c>
      <c r="C269" s="267" t="s">
        <v>4668</v>
      </c>
      <c r="D269" s="273" t="s">
        <v>3128</v>
      </c>
    </row>
    <row r="270" spans="1:4" ht="15">
      <c r="A270" s="267" t="s">
        <v>3784</v>
      </c>
      <c r="B270" s="267" t="s">
        <v>3129</v>
      </c>
      <c r="C270" s="267" t="s">
        <v>4669</v>
      </c>
      <c r="D270" s="273" t="s">
        <v>3129</v>
      </c>
    </row>
    <row r="271" spans="1:4" ht="15">
      <c r="A271" s="267" t="s">
        <v>3785</v>
      </c>
      <c r="B271" s="267" t="s">
        <v>3130</v>
      </c>
      <c r="C271" s="267" t="s">
        <v>4670</v>
      </c>
      <c r="D271" s="273" t="s">
        <v>3130</v>
      </c>
    </row>
    <row r="272" spans="1:4" ht="15">
      <c r="A272" s="267" t="s">
        <v>3786</v>
      </c>
      <c r="B272" s="267" t="s">
        <v>3131</v>
      </c>
      <c r="C272" s="268" t="s">
        <v>3131</v>
      </c>
      <c r="D272" s="273" t="s">
        <v>3131</v>
      </c>
    </row>
    <row r="273" spans="1:4" ht="15">
      <c r="A273" s="267" t="s">
        <v>3787</v>
      </c>
      <c r="B273" s="267" t="s">
        <v>3132</v>
      </c>
      <c r="C273" s="267" t="s">
        <v>4671</v>
      </c>
      <c r="D273" s="273" t="s">
        <v>3132</v>
      </c>
    </row>
    <row r="274" spans="1:4" ht="15">
      <c r="A274" s="267" t="s">
        <v>3788</v>
      </c>
      <c r="B274" s="267" t="s">
        <v>3133</v>
      </c>
      <c r="C274" s="268" t="s">
        <v>3133</v>
      </c>
      <c r="D274" s="273" t="s">
        <v>3133</v>
      </c>
    </row>
    <row r="275" spans="1:4" ht="15">
      <c r="A275" s="267" t="s">
        <v>3789</v>
      </c>
      <c r="B275" s="267" t="s">
        <v>3134</v>
      </c>
      <c r="C275" s="267" t="s">
        <v>4672</v>
      </c>
      <c r="D275" s="273" t="s">
        <v>3134</v>
      </c>
    </row>
    <row r="276" spans="1:4" ht="15">
      <c r="A276" s="267" t="s">
        <v>3790</v>
      </c>
      <c r="B276" s="267" t="s">
        <v>3135</v>
      </c>
      <c r="C276" s="267" t="s">
        <v>4673</v>
      </c>
      <c r="D276" t="s">
        <v>5037</v>
      </c>
    </row>
    <row r="277" spans="1:4" ht="15">
      <c r="A277" s="267" t="s">
        <v>3791</v>
      </c>
      <c r="B277" s="267" t="s">
        <v>3136</v>
      </c>
      <c r="C277" s="267" t="s">
        <v>4674</v>
      </c>
      <c r="D277" t="s">
        <v>5038</v>
      </c>
    </row>
    <row r="278" spans="1:4" ht="15">
      <c r="A278" s="267" t="s">
        <v>3792</v>
      </c>
      <c r="B278" s="267" t="s">
        <v>3137</v>
      </c>
      <c r="C278" s="267" t="s">
        <v>4675</v>
      </c>
      <c r="D278" s="273" t="s">
        <v>3137</v>
      </c>
    </row>
    <row r="279" spans="1:4" ht="15">
      <c r="A279" s="267" t="s">
        <v>3793</v>
      </c>
      <c r="B279" s="267" t="s">
        <v>3138</v>
      </c>
      <c r="C279" s="267" t="s">
        <v>4676</v>
      </c>
      <c r="D279" t="s">
        <v>5039</v>
      </c>
    </row>
    <row r="280" spans="1:4" ht="15">
      <c r="A280" s="267" t="s">
        <v>3794</v>
      </c>
      <c r="B280" s="267" t="s">
        <v>3139</v>
      </c>
      <c r="C280" s="268" t="s">
        <v>3139</v>
      </c>
      <c r="D280" s="273" t="s">
        <v>3139</v>
      </c>
    </row>
    <row r="281" spans="1:4" ht="15">
      <c r="A281" s="267" t="s">
        <v>3795</v>
      </c>
      <c r="B281" s="267" t="s">
        <v>3140</v>
      </c>
      <c r="C281" s="268" t="s">
        <v>3140</v>
      </c>
      <c r="D281" s="273" t="s">
        <v>3140</v>
      </c>
    </row>
    <row r="282" spans="1:4" ht="15">
      <c r="A282" s="267" t="s">
        <v>3796</v>
      </c>
      <c r="B282" s="267" t="s">
        <v>3141</v>
      </c>
      <c r="C282" s="268" t="s">
        <v>3141</v>
      </c>
      <c r="D282" s="273" t="s">
        <v>3141</v>
      </c>
    </row>
    <row r="283" spans="1:4" ht="15">
      <c r="A283" s="267" t="s">
        <v>3797</v>
      </c>
      <c r="B283" s="267" t="s">
        <v>3142</v>
      </c>
      <c r="C283" s="267" t="s">
        <v>4677</v>
      </c>
      <c r="D283" s="273" t="s">
        <v>3142</v>
      </c>
    </row>
    <row r="284" spans="1:4" ht="15">
      <c r="A284" s="267" t="s">
        <v>3798</v>
      </c>
      <c r="B284" s="267" t="s">
        <v>3143</v>
      </c>
      <c r="C284" s="267" t="s">
        <v>4678</v>
      </c>
      <c r="D284" s="273" t="s">
        <v>3143</v>
      </c>
    </row>
    <row r="285" spans="1:4" ht="15">
      <c r="A285" s="267" t="s">
        <v>3799</v>
      </c>
      <c r="B285" s="267" t="s">
        <v>3144</v>
      </c>
      <c r="C285" s="267" t="s">
        <v>4679</v>
      </c>
      <c r="D285" s="273" t="s">
        <v>3144</v>
      </c>
    </row>
    <row r="286" spans="1:4" ht="15">
      <c r="A286" s="267" t="s">
        <v>3800</v>
      </c>
      <c r="B286" s="267" t="s">
        <v>3145</v>
      </c>
      <c r="C286" s="267" t="s">
        <v>4680</v>
      </c>
      <c r="D286" s="273" t="s">
        <v>3145</v>
      </c>
    </row>
    <row r="287" spans="1:4" ht="15">
      <c r="A287" s="267" t="s">
        <v>3801</v>
      </c>
      <c r="B287" s="267" t="s">
        <v>3146</v>
      </c>
      <c r="C287" s="268" t="s">
        <v>3146</v>
      </c>
      <c r="D287" s="273" t="s">
        <v>3146</v>
      </c>
    </row>
    <row r="288" spans="1:4" ht="15">
      <c r="A288" s="267" t="s">
        <v>3802</v>
      </c>
      <c r="B288" s="267" t="s">
        <v>3147</v>
      </c>
      <c r="C288" s="267" t="s">
        <v>4681</v>
      </c>
      <c r="D288" s="273" t="s">
        <v>3147</v>
      </c>
    </row>
    <row r="289" spans="1:4" ht="15">
      <c r="A289" s="267" t="s">
        <v>3803</v>
      </c>
      <c r="B289" s="267" t="s">
        <v>3148</v>
      </c>
      <c r="C289" s="267" t="s">
        <v>4682</v>
      </c>
      <c r="D289" t="s">
        <v>5040</v>
      </c>
    </row>
    <row r="290" spans="1:4" ht="15">
      <c r="A290" s="267" t="s">
        <v>3804</v>
      </c>
      <c r="B290" s="267" t="s">
        <v>3149</v>
      </c>
      <c r="C290" s="267" t="s">
        <v>4683</v>
      </c>
      <c r="D290" t="s">
        <v>5041</v>
      </c>
    </row>
    <row r="291" spans="1:4" ht="15">
      <c r="A291" s="267" t="s">
        <v>3805</v>
      </c>
      <c r="B291" s="267" t="s">
        <v>3150</v>
      </c>
      <c r="C291" s="267" t="s">
        <v>4684</v>
      </c>
      <c r="D291" t="s">
        <v>5042</v>
      </c>
    </row>
    <row r="292" spans="1:4" ht="15">
      <c r="A292" s="267" t="s">
        <v>3806</v>
      </c>
      <c r="B292" s="267" t="s">
        <v>3151</v>
      </c>
      <c r="C292" s="267" t="s">
        <v>4685</v>
      </c>
      <c r="D292" t="s">
        <v>5043</v>
      </c>
    </row>
    <row r="293" spans="1:4" ht="15">
      <c r="A293" s="267" t="s">
        <v>3807</v>
      </c>
      <c r="B293" s="267" t="s">
        <v>3152</v>
      </c>
      <c r="C293" s="267" t="s">
        <v>4686</v>
      </c>
      <c r="D293" t="s">
        <v>5044</v>
      </c>
    </row>
    <row r="294" spans="1:4" ht="15">
      <c r="A294" s="267" t="s">
        <v>3808</v>
      </c>
      <c r="B294" s="267" t="s">
        <v>3153</v>
      </c>
      <c r="C294" s="267" t="s">
        <v>4687</v>
      </c>
      <c r="D294" s="273" t="s">
        <v>3153</v>
      </c>
    </row>
    <row r="295" spans="1:4" ht="15">
      <c r="A295" s="267" t="s">
        <v>3809</v>
      </c>
      <c r="B295" s="267" t="s">
        <v>3154</v>
      </c>
      <c r="C295" s="267" t="s">
        <v>4688</v>
      </c>
      <c r="D295" s="273" t="s">
        <v>3154</v>
      </c>
    </row>
    <row r="296" spans="1:4" ht="15">
      <c r="A296" s="267" t="s">
        <v>3810</v>
      </c>
      <c r="B296" s="267" t="s">
        <v>3155</v>
      </c>
      <c r="C296" s="267" t="s">
        <v>4689</v>
      </c>
      <c r="D296" s="273" t="s">
        <v>3155</v>
      </c>
    </row>
    <row r="297" spans="1:4" ht="15">
      <c r="A297" s="267" t="s">
        <v>3811</v>
      </c>
      <c r="B297" s="267" t="s">
        <v>3156</v>
      </c>
      <c r="C297" s="267" t="s">
        <v>4690</v>
      </c>
      <c r="D297" t="s">
        <v>5045</v>
      </c>
    </row>
    <row r="298" spans="1:4" ht="15">
      <c r="A298" s="267" t="s">
        <v>3812</v>
      </c>
      <c r="B298" s="267" t="s">
        <v>3157</v>
      </c>
      <c r="C298" s="267" t="s">
        <v>4691</v>
      </c>
      <c r="D298" t="s">
        <v>5046</v>
      </c>
    </row>
    <row r="299" spans="1:4" ht="15">
      <c r="A299" s="267" t="s">
        <v>3813</v>
      </c>
      <c r="B299" s="267" t="s">
        <v>3158</v>
      </c>
      <c r="C299" s="267" t="s">
        <v>4692</v>
      </c>
      <c r="D299" t="s">
        <v>5047</v>
      </c>
    </row>
    <row r="300" spans="1:4" ht="15">
      <c r="A300" s="267" t="s">
        <v>3814</v>
      </c>
      <c r="B300" s="267" t="s">
        <v>3159</v>
      </c>
      <c r="C300" s="267" t="s">
        <v>4693</v>
      </c>
      <c r="D300" t="s">
        <v>5048</v>
      </c>
    </row>
    <row r="301" spans="1:4" ht="15">
      <c r="A301" s="267" t="s">
        <v>3815</v>
      </c>
      <c r="B301" s="267" t="s">
        <v>3160</v>
      </c>
      <c r="C301" s="267" t="s">
        <v>4694</v>
      </c>
      <c r="D301" t="s">
        <v>5049</v>
      </c>
    </row>
    <row r="302" spans="1:4" ht="15">
      <c r="A302" s="267" t="s">
        <v>3816</v>
      </c>
      <c r="B302" s="267" t="s">
        <v>3161</v>
      </c>
      <c r="C302" s="267" t="s">
        <v>4695</v>
      </c>
      <c r="D302" t="s">
        <v>5050</v>
      </c>
    </row>
    <row r="303" spans="1:4" ht="15">
      <c r="A303" s="267" t="s">
        <v>3817</v>
      </c>
      <c r="B303" s="267" t="s">
        <v>3162</v>
      </c>
      <c r="C303" s="267" t="s">
        <v>4696</v>
      </c>
      <c r="D303" t="s">
        <v>5051</v>
      </c>
    </row>
    <row r="304" spans="1:4" ht="15">
      <c r="A304" s="267" t="s">
        <v>3818</v>
      </c>
      <c r="B304" s="267" t="s">
        <v>3163</v>
      </c>
      <c r="C304" s="267" t="s">
        <v>4697</v>
      </c>
      <c r="D304" t="s">
        <v>5052</v>
      </c>
    </row>
    <row r="305" spans="1:4" ht="15">
      <c r="A305" s="267" t="s">
        <v>3819</v>
      </c>
      <c r="B305" s="267" t="s">
        <v>3164</v>
      </c>
      <c r="C305" s="267" t="s">
        <v>4698</v>
      </c>
      <c r="D305" t="s">
        <v>5053</v>
      </c>
    </row>
    <row r="306" spans="1:4" ht="15">
      <c r="A306" s="267" t="s">
        <v>3820</v>
      </c>
      <c r="B306" s="267" t="s">
        <v>3165</v>
      </c>
      <c r="C306" s="267" t="s">
        <v>4699</v>
      </c>
      <c r="D306" s="273" t="s">
        <v>3165</v>
      </c>
    </row>
    <row r="307" spans="1:4" ht="15">
      <c r="A307" s="267" t="s">
        <v>3821</v>
      </c>
      <c r="B307" s="267" t="s">
        <v>3166</v>
      </c>
      <c r="C307" s="267" t="s">
        <v>4700</v>
      </c>
      <c r="D307" t="s">
        <v>5054</v>
      </c>
    </row>
    <row r="308" spans="1:4" ht="15">
      <c r="A308" s="267" t="s">
        <v>3822</v>
      </c>
      <c r="B308" s="267" t="s">
        <v>3167</v>
      </c>
      <c r="C308" s="267" t="s">
        <v>4701</v>
      </c>
      <c r="D308" t="s">
        <v>5055</v>
      </c>
    </row>
    <row r="309" spans="1:4" ht="15">
      <c r="A309" s="267" t="s">
        <v>3823</v>
      </c>
      <c r="B309" s="267" t="s">
        <v>3168</v>
      </c>
      <c r="C309" s="267" t="s">
        <v>4702</v>
      </c>
      <c r="D309" t="s">
        <v>5056</v>
      </c>
    </row>
    <row r="310" spans="1:4" ht="15">
      <c r="A310" s="267" t="s">
        <v>3824</v>
      </c>
      <c r="B310" s="267" t="s">
        <v>3169</v>
      </c>
      <c r="C310" s="267" t="s">
        <v>4703</v>
      </c>
      <c r="D310" t="s">
        <v>5057</v>
      </c>
    </row>
    <row r="311" spans="1:4" ht="15">
      <c r="A311" s="267" t="s">
        <v>3825</v>
      </c>
      <c r="B311" s="267" t="s">
        <v>3170</v>
      </c>
      <c r="C311" s="267" t="s">
        <v>4704</v>
      </c>
      <c r="D311" t="s">
        <v>5058</v>
      </c>
    </row>
    <row r="312" spans="1:4" ht="15">
      <c r="A312" s="267" t="s">
        <v>3826</v>
      </c>
      <c r="B312" s="267" t="s">
        <v>3171</v>
      </c>
      <c r="C312" s="267" t="s">
        <v>4705</v>
      </c>
      <c r="D312" t="s">
        <v>5059</v>
      </c>
    </row>
    <row r="313" spans="1:4" ht="15">
      <c r="A313" s="267" t="s">
        <v>3827</v>
      </c>
      <c r="B313" s="267" t="s">
        <v>3172</v>
      </c>
      <c r="C313" s="267" t="s">
        <v>4706</v>
      </c>
      <c r="D313" t="s">
        <v>5060</v>
      </c>
    </row>
    <row r="314" spans="1:4" ht="15">
      <c r="A314" s="267" t="s">
        <v>3828</v>
      </c>
      <c r="B314" s="267" t="s">
        <v>3173</v>
      </c>
      <c r="C314" s="267" t="s">
        <v>4707</v>
      </c>
      <c r="D314" t="s">
        <v>5061</v>
      </c>
    </row>
    <row r="315" spans="1:4" ht="15">
      <c r="A315" s="267" t="s">
        <v>3829</v>
      </c>
      <c r="B315" s="267" t="s">
        <v>3174</v>
      </c>
      <c r="C315" s="267" t="s">
        <v>4708</v>
      </c>
      <c r="D315" t="s">
        <v>5062</v>
      </c>
    </row>
    <row r="316" spans="1:4" ht="15">
      <c r="A316" s="267" t="s">
        <v>3830</v>
      </c>
      <c r="B316" s="267" t="s">
        <v>3175</v>
      </c>
      <c r="C316" s="267" t="s">
        <v>4709</v>
      </c>
      <c r="D316" t="s">
        <v>5063</v>
      </c>
    </row>
    <row r="317" spans="1:4" ht="15">
      <c r="A317" s="267" t="s">
        <v>3831</v>
      </c>
      <c r="B317" s="267" t="s">
        <v>3176</v>
      </c>
      <c r="C317" s="267" t="s">
        <v>4710</v>
      </c>
      <c r="D317" t="s">
        <v>5064</v>
      </c>
    </row>
    <row r="318" spans="1:4" ht="15">
      <c r="A318" s="267" t="s">
        <v>3832</v>
      </c>
      <c r="B318" s="267" t="s">
        <v>3177</v>
      </c>
      <c r="C318" s="267" t="s">
        <v>4711</v>
      </c>
      <c r="D318" t="s">
        <v>5065</v>
      </c>
    </row>
    <row r="319" spans="1:4" ht="15">
      <c r="A319" s="267" t="s">
        <v>3833</v>
      </c>
      <c r="B319" s="267" t="s">
        <v>3178</v>
      </c>
      <c r="C319" s="267" t="s">
        <v>4712</v>
      </c>
      <c r="D319" t="s">
        <v>5066</v>
      </c>
    </row>
    <row r="320" spans="1:4" ht="15">
      <c r="A320" s="267" t="s">
        <v>3834</v>
      </c>
      <c r="B320" s="267" t="s">
        <v>3179</v>
      </c>
      <c r="C320" s="267" t="s">
        <v>4713</v>
      </c>
      <c r="D320" t="s">
        <v>5067</v>
      </c>
    </row>
    <row r="321" spans="1:4" ht="15">
      <c r="A321" s="267" t="s">
        <v>3835</v>
      </c>
      <c r="B321" s="267" t="s">
        <v>3180</v>
      </c>
      <c r="C321" s="267" t="s">
        <v>4714</v>
      </c>
      <c r="D321" t="s">
        <v>5068</v>
      </c>
    </row>
    <row r="322" spans="1:4" ht="15">
      <c r="A322" s="267" t="s">
        <v>3836</v>
      </c>
      <c r="B322" s="267" t="s">
        <v>3181</v>
      </c>
      <c r="C322" s="267" t="s">
        <v>4715</v>
      </c>
      <c r="D322" t="s">
        <v>5069</v>
      </c>
    </row>
    <row r="323" spans="1:4" ht="15">
      <c r="A323" s="267" t="s">
        <v>3837</v>
      </c>
      <c r="B323" s="267" t="s">
        <v>3182</v>
      </c>
      <c r="C323" s="267" t="s">
        <v>4716</v>
      </c>
      <c r="D323" t="s">
        <v>5070</v>
      </c>
    </row>
    <row r="324" spans="1:4" ht="15">
      <c r="A324" s="267" t="s">
        <v>3838</v>
      </c>
      <c r="B324" s="267" t="s">
        <v>3183</v>
      </c>
      <c r="C324" s="267" t="s">
        <v>4717</v>
      </c>
      <c r="D324" t="s">
        <v>5071</v>
      </c>
    </row>
    <row r="325" spans="1:4" ht="15">
      <c r="A325" s="267" t="s">
        <v>3839</v>
      </c>
      <c r="B325" s="267" t="s">
        <v>3184</v>
      </c>
      <c r="C325" s="267" t="s">
        <v>4718</v>
      </c>
      <c r="D325" t="s">
        <v>5072</v>
      </c>
    </row>
    <row r="326" spans="1:4" ht="15">
      <c r="A326" s="267" t="s">
        <v>3840</v>
      </c>
      <c r="B326" s="267" t="s">
        <v>3185</v>
      </c>
      <c r="C326" s="267" t="s">
        <v>4719</v>
      </c>
      <c r="D326" t="s">
        <v>5073</v>
      </c>
    </row>
    <row r="327" spans="1:4" ht="15">
      <c r="A327" s="267" t="s">
        <v>3841</v>
      </c>
      <c r="B327" s="267" t="s">
        <v>3186</v>
      </c>
      <c r="C327" s="267" t="s">
        <v>4720</v>
      </c>
      <c r="D327" t="s">
        <v>5074</v>
      </c>
    </row>
    <row r="328" spans="1:4" ht="15">
      <c r="A328" s="267" t="s">
        <v>3842</v>
      </c>
      <c r="B328" s="267" t="s">
        <v>3187</v>
      </c>
      <c r="C328" s="267" t="s">
        <v>4721</v>
      </c>
      <c r="D328" t="s">
        <v>5075</v>
      </c>
    </row>
    <row r="329" spans="1:4" ht="15">
      <c r="A329" s="267" t="s">
        <v>3843</v>
      </c>
      <c r="B329" s="267" t="s">
        <v>3188</v>
      </c>
      <c r="C329" s="267" t="s">
        <v>4722</v>
      </c>
      <c r="D329" t="s">
        <v>5076</v>
      </c>
    </row>
    <row r="330" spans="1:4" ht="15">
      <c r="A330" s="267" t="s">
        <v>3844</v>
      </c>
      <c r="B330" s="267" t="s">
        <v>3189</v>
      </c>
      <c r="C330" s="267" t="s">
        <v>4723</v>
      </c>
      <c r="D330" t="s">
        <v>5077</v>
      </c>
    </row>
    <row r="331" spans="1:4" ht="15">
      <c r="A331" s="267" t="s">
        <v>3845</v>
      </c>
      <c r="B331" s="267" t="s">
        <v>3190</v>
      </c>
      <c r="C331" s="267" t="s">
        <v>4724</v>
      </c>
      <c r="D331" t="s">
        <v>5078</v>
      </c>
    </row>
    <row r="332" spans="1:4" ht="15">
      <c r="A332" s="267" t="s">
        <v>3846</v>
      </c>
      <c r="B332" s="267" t="s">
        <v>3191</v>
      </c>
      <c r="C332" s="267" t="s">
        <v>4725</v>
      </c>
      <c r="D332" t="s">
        <v>5079</v>
      </c>
    </row>
    <row r="333" spans="1:4" ht="15">
      <c r="A333" s="267" t="s">
        <v>3847</v>
      </c>
      <c r="B333" s="267" t="s">
        <v>3192</v>
      </c>
      <c r="C333" s="267" t="s">
        <v>4726</v>
      </c>
      <c r="D333" t="s">
        <v>5080</v>
      </c>
    </row>
    <row r="334" spans="1:4" ht="15">
      <c r="A334" s="267" t="s">
        <v>3848</v>
      </c>
      <c r="B334" s="267" t="s">
        <v>3193</v>
      </c>
      <c r="C334" s="267" t="s">
        <v>4727</v>
      </c>
      <c r="D334" t="s">
        <v>5081</v>
      </c>
    </row>
    <row r="335" spans="1:4" ht="15">
      <c r="A335" s="267" t="s">
        <v>3849</v>
      </c>
      <c r="B335" s="267" t="s">
        <v>3194</v>
      </c>
      <c r="C335" s="267" t="s">
        <v>4728</v>
      </c>
      <c r="D335" t="s">
        <v>5082</v>
      </c>
    </row>
    <row r="336" spans="1:4" ht="15">
      <c r="A336" s="267" t="s">
        <v>3850</v>
      </c>
      <c r="B336" s="267" t="s">
        <v>3195</v>
      </c>
      <c r="C336" s="267" t="s">
        <v>4729</v>
      </c>
      <c r="D336" t="s">
        <v>5083</v>
      </c>
    </row>
    <row r="337" spans="1:4" ht="15">
      <c r="A337" s="267" t="s">
        <v>3851</v>
      </c>
      <c r="B337" s="267" t="s">
        <v>3196</v>
      </c>
      <c r="C337" s="267" t="s">
        <v>4730</v>
      </c>
      <c r="D337" t="s">
        <v>5084</v>
      </c>
    </row>
    <row r="338" spans="1:4" ht="15">
      <c r="A338" s="267" t="s">
        <v>3852</v>
      </c>
      <c r="B338" s="267" t="s">
        <v>3197</v>
      </c>
      <c r="C338" s="267" t="s">
        <v>4731</v>
      </c>
      <c r="D338" t="s">
        <v>5085</v>
      </c>
    </row>
    <row r="339" spans="1:4" ht="15">
      <c r="A339" s="267" t="s">
        <v>3853</v>
      </c>
      <c r="B339" s="267" t="s">
        <v>3198</v>
      </c>
      <c r="C339" s="267" t="s">
        <v>4732</v>
      </c>
      <c r="D339" t="s">
        <v>5086</v>
      </c>
    </row>
    <row r="340" spans="1:4" ht="15">
      <c r="A340" s="267" t="s">
        <v>3854</v>
      </c>
      <c r="B340" s="267" t="s">
        <v>3199</v>
      </c>
      <c r="C340" s="267" t="s">
        <v>4733</v>
      </c>
      <c r="D340" t="s">
        <v>5087</v>
      </c>
    </row>
    <row r="341" spans="1:4" ht="15">
      <c r="A341" s="267" t="s">
        <v>3855</v>
      </c>
      <c r="B341" s="267" t="s">
        <v>3200</v>
      </c>
      <c r="C341" s="267" t="s">
        <v>4734</v>
      </c>
      <c r="D341" t="s">
        <v>5088</v>
      </c>
    </row>
    <row r="342" spans="1:4" ht="15">
      <c r="A342" s="267" t="s">
        <v>3856</v>
      </c>
      <c r="B342" s="267" t="s">
        <v>3201</v>
      </c>
      <c r="C342" s="267" t="s">
        <v>4735</v>
      </c>
      <c r="D342" s="273" t="s">
        <v>3201</v>
      </c>
    </row>
    <row r="343" spans="1:4" ht="15">
      <c r="A343" s="267" t="s">
        <v>3857</v>
      </c>
      <c r="B343" s="267" t="s">
        <v>3202</v>
      </c>
      <c r="C343" s="267" t="s">
        <v>4736</v>
      </c>
      <c r="D343" t="s">
        <v>5089</v>
      </c>
    </row>
    <row r="344" spans="1:4" ht="15">
      <c r="A344" s="267" t="s">
        <v>3858</v>
      </c>
      <c r="B344" s="267" t="s">
        <v>3203</v>
      </c>
      <c r="C344" s="267" t="s">
        <v>4737</v>
      </c>
      <c r="D344" t="s">
        <v>5090</v>
      </c>
    </row>
    <row r="345" spans="1:4" ht="15">
      <c r="A345" s="267" t="s">
        <v>3859</v>
      </c>
      <c r="B345" s="267" t="s">
        <v>3204</v>
      </c>
      <c r="C345" s="267" t="s">
        <v>4738</v>
      </c>
      <c r="D345" t="s">
        <v>5091</v>
      </c>
    </row>
    <row r="346" spans="1:4" ht="15">
      <c r="A346" s="267" t="s">
        <v>3860</v>
      </c>
      <c r="B346" s="267" t="s">
        <v>3205</v>
      </c>
      <c r="C346" s="267" t="s">
        <v>4739</v>
      </c>
      <c r="D346" t="s">
        <v>5092</v>
      </c>
    </row>
    <row r="347" spans="1:4" ht="15">
      <c r="A347" s="267" t="s">
        <v>3861</v>
      </c>
      <c r="B347" s="267" t="s">
        <v>3206</v>
      </c>
      <c r="C347" s="267" t="s">
        <v>4740</v>
      </c>
      <c r="D347" t="s">
        <v>5093</v>
      </c>
    </row>
    <row r="348" spans="1:4" ht="15">
      <c r="A348" s="267" t="s">
        <v>3862</v>
      </c>
      <c r="B348" s="267" t="s">
        <v>3207</v>
      </c>
      <c r="C348" s="267" t="s">
        <v>3207</v>
      </c>
      <c r="D348" s="273" t="s">
        <v>3207</v>
      </c>
    </row>
    <row r="349" spans="1:4" ht="15">
      <c r="A349" s="267" t="s">
        <v>3863</v>
      </c>
      <c r="B349" s="267" t="s">
        <v>3208</v>
      </c>
      <c r="C349" s="267" t="s">
        <v>4741</v>
      </c>
      <c r="D349" s="273" t="s">
        <v>3208</v>
      </c>
    </row>
    <row r="350" spans="1:4" ht="15">
      <c r="A350" s="267" t="s">
        <v>3864</v>
      </c>
      <c r="B350" s="267" t="s">
        <v>3209</v>
      </c>
      <c r="C350" s="267" t="s">
        <v>4742</v>
      </c>
      <c r="D350" t="s">
        <v>5094</v>
      </c>
    </row>
    <row r="351" spans="1:4" ht="15">
      <c r="A351" s="267" t="s">
        <v>3865</v>
      </c>
      <c r="B351" s="267" t="s">
        <v>3210</v>
      </c>
      <c r="C351" s="267" t="s">
        <v>4743</v>
      </c>
      <c r="D351" t="s">
        <v>5095</v>
      </c>
    </row>
    <row r="352" spans="1:4" ht="15">
      <c r="A352" s="267" t="s">
        <v>3866</v>
      </c>
      <c r="B352" s="267" t="s">
        <v>3211</v>
      </c>
      <c r="C352" s="267" t="s">
        <v>4744</v>
      </c>
      <c r="D352" t="s">
        <v>5096</v>
      </c>
    </row>
    <row r="353" spans="1:4" ht="15">
      <c r="A353" s="267" t="s">
        <v>3867</v>
      </c>
      <c r="B353" s="267" t="s">
        <v>3212</v>
      </c>
      <c r="C353" s="267" t="s">
        <v>4745</v>
      </c>
      <c r="D353" s="273" t="s">
        <v>3212</v>
      </c>
    </row>
    <row r="354" spans="1:4" ht="15">
      <c r="A354" s="267" t="s">
        <v>3868</v>
      </c>
      <c r="B354" s="267" t="s">
        <v>3213</v>
      </c>
      <c r="C354" s="267" t="s">
        <v>4746</v>
      </c>
      <c r="D354" s="273" t="s">
        <v>3213</v>
      </c>
    </row>
    <row r="355" spans="1:4" ht="15">
      <c r="A355" s="267" t="s">
        <v>3869</v>
      </c>
      <c r="B355" s="267" t="s">
        <v>3214</v>
      </c>
      <c r="C355" s="268" t="s">
        <v>3214</v>
      </c>
      <c r="D355" s="273" t="s">
        <v>3214</v>
      </c>
    </row>
    <row r="356" spans="1:4" ht="15">
      <c r="A356" s="267" t="s">
        <v>3870</v>
      </c>
      <c r="B356" s="267" t="s">
        <v>3215</v>
      </c>
      <c r="C356" s="267" t="s">
        <v>4747</v>
      </c>
      <c r="D356" t="s">
        <v>5097</v>
      </c>
    </row>
    <row r="357" spans="1:4" ht="15">
      <c r="A357" s="267" t="s">
        <v>3871</v>
      </c>
      <c r="B357" s="267" t="s">
        <v>3216</v>
      </c>
      <c r="C357" s="267" t="s">
        <v>4748</v>
      </c>
      <c r="D357" s="273" t="s">
        <v>3216</v>
      </c>
    </row>
    <row r="358" spans="1:4" ht="15">
      <c r="A358" s="267" t="s">
        <v>3872</v>
      </c>
      <c r="B358" s="267" t="s">
        <v>3217</v>
      </c>
      <c r="C358" s="267" t="s">
        <v>4749</v>
      </c>
      <c r="D358" s="273" t="s">
        <v>3217</v>
      </c>
    </row>
    <row r="359" spans="1:4" ht="15">
      <c r="A359" s="267" t="s">
        <v>3873</v>
      </c>
      <c r="B359" s="267" t="s">
        <v>3218</v>
      </c>
      <c r="C359" s="267" t="s">
        <v>4750</v>
      </c>
      <c r="D359" s="273" t="s">
        <v>3218</v>
      </c>
    </row>
    <row r="360" spans="1:4" ht="15">
      <c r="A360" s="267" t="s">
        <v>3874</v>
      </c>
      <c r="B360" s="267" t="s">
        <v>3219</v>
      </c>
      <c r="C360" s="267" t="s">
        <v>4751</v>
      </c>
      <c r="D360" s="273" t="s">
        <v>3219</v>
      </c>
    </row>
    <row r="361" spans="1:4" ht="15">
      <c r="A361" s="267" t="s">
        <v>3875</v>
      </c>
      <c r="B361" s="267" t="s">
        <v>3220</v>
      </c>
      <c r="C361" s="267" t="s">
        <v>4752</v>
      </c>
      <c r="D361" s="273" t="s">
        <v>3220</v>
      </c>
    </row>
    <row r="362" spans="1:4" ht="15">
      <c r="A362" s="267" t="s">
        <v>3876</v>
      </c>
      <c r="B362" s="267" t="s">
        <v>3221</v>
      </c>
      <c r="C362" s="267" t="s">
        <v>4753</v>
      </c>
      <c r="D362" t="s">
        <v>5098</v>
      </c>
    </row>
    <row r="363" spans="1:4" ht="15">
      <c r="A363" s="267" t="s">
        <v>3877</v>
      </c>
      <c r="B363" s="267" t="s">
        <v>3222</v>
      </c>
      <c r="C363" s="267" t="s">
        <v>4754</v>
      </c>
      <c r="D363" s="273" t="s">
        <v>3222</v>
      </c>
    </row>
    <row r="364" spans="1:4" ht="15">
      <c r="A364" s="267" t="s">
        <v>3878</v>
      </c>
      <c r="B364" s="267" t="s">
        <v>3223</v>
      </c>
      <c r="C364" s="267" t="s">
        <v>4755</v>
      </c>
      <c r="D364" t="s">
        <v>5099</v>
      </c>
    </row>
    <row r="365" spans="1:4" ht="15">
      <c r="A365" s="267" t="s">
        <v>3879</v>
      </c>
      <c r="B365" s="267" t="s">
        <v>3224</v>
      </c>
      <c r="C365" s="267" t="s">
        <v>4756</v>
      </c>
      <c r="D365" s="273" t="s">
        <v>3224</v>
      </c>
    </row>
    <row r="366" spans="1:4" ht="15">
      <c r="A366" s="267" t="s">
        <v>3880</v>
      </c>
      <c r="B366" s="267" t="s">
        <v>3225</v>
      </c>
      <c r="C366" s="267" t="s">
        <v>4757</v>
      </c>
      <c r="D366" s="273" t="s">
        <v>3225</v>
      </c>
    </row>
    <row r="367" spans="1:4" ht="15">
      <c r="A367" s="267" t="s">
        <v>3881</v>
      </c>
      <c r="B367" s="267" t="s">
        <v>3226</v>
      </c>
      <c r="C367" s="267" t="s">
        <v>4758</v>
      </c>
      <c r="D367" s="273" t="s">
        <v>3226</v>
      </c>
    </row>
    <row r="368" spans="1:4" ht="15">
      <c r="A368" s="267" t="s">
        <v>3882</v>
      </c>
      <c r="B368" s="267" t="s">
        <v>3227</v>
      </c>
      <c r="C368" s="267" t="s">
        <v>4759</v>
      </c>
      <c r="D368" t="s">
        <v>5100</v>
      </c>
    </row>
    <row r="369" spans="1:4" ht="15">
      <c r="A369" s="267" t="s">
        <v>3883</v>
      </c>
      <c r="B369" s="267" t="s">
        <v>3228</v>
      </c>
      <c r="C369" s="267" t="s">
        <v>4760</v>
      </c>
      <c r="D369" t="s">
        <v>5101</v>
      </c>
    </row>
    <row r="370" spans="1:4" ht="15">
      <c r="A370" s="267" t="s">
        <v>3884</v>
      </c>
      <c r="B370" s="267" t="s">
        <v>3229</v>
      </c>
      <c r="C370" s="267" t="s">
        <v>4761</v>
      </c>
      <c r="D370" s="273" t="s">
        <v>3229</v>
      </c>
    </row>
    <row r="371" spans="1:4" ht="15">
      <c r="A371" s="267" t="s">
        <v>3885</v>
      </c>
      <c r="B371" s="267" t="s">
        <v>3230</v>
      </c>
      <c r="C371" s="267" t="s">
        <v>4762</v>
      </c>
      <c r="D371" t="s">
        <v>5102</v>
      </c>
    </row>
    <row r="372" spans="1:4" ht="15">
      <c r="A372" s="267" t="s">
        <v>3886</v>
      </c>
      <c r="B372" s="267" t="s">
        <v>3231</v>
      </c>
      <c r="C372" s="267" t="s">
        <v>4763</v>
      </c>
      <c r="D372" t="s">
        <v>5103</v>
      </c>
    </row>
    <row r="373" spans="1:4" ht="15">
      <c r="A373" s="267" t="s">
        <v>3887</v>
      </c>
      <c r="B373" s="267" t="s">
        <v>3232</v>
      </c>
      <c r="C373" s="268" t="s">
        <v>3232</v>
      </c>
      <c r="D373" s="273" t="s">
        <v>3232</v>
      </c>
    </row>
    <row r="374" spans="1:4" ht="15">
      <c r="A374" s="267" t="s">
        <v>3888</v>
      </c>
      <c r="B374" s="267" t="s">
        <v>3233</v>
      </c>
      <c r="C374" s="267" t="s">
        <v>4764</v>
      </c>
      <c r="D374" t="s">
        <v>5104</v>
      </c>
    </row>
    <row r="375" spans="1:4" ht="15">
      <c r="A375" s="267" t="s">
        <v>3889</v>
      </c>
      <c r="B375" s="267" t="s">
        <v>3234</v>
      </c>
      <c r="C375" s="267" t="s">
        <v>4765</v>
      </c>
      <c r="D375" t="s">
        <v>5105</v>
      </c>
    </row>
    <row r="376" spans="1:4" ht="15">
      <c r="A376" s="267" t="s">
        <v>3890</v>
      </c>
      <c r="B376" s="267" t="s">
        <v>3235</v>
      </c>
      <c r="C376" s="267" t="s">
        <v>4766</v>
      </c>
      <c r="D376" t="s">
        <v>5106</v>
      </c>
    </row>
    <row r="377" spans="1:4" ht="15">
      <c r="A377" s="267" t="s">
        <v>3891</v>
      </c>
      <c r="B377" s="267" t="s">
        <v>3236</v>
      </c>
      <c r="C377" s="267" t="s">
        <v>4767</v>
      </c>
      <c r="D377" s="273" t="s">
        <v>3236</v>
      </c>
    </row>
    <row r="378" spans="1:4" ht="15">
      <c r="A378" s="267" t="s">
        <v>3892</v>
      </c>
      <c r="B378" s="267" t="s">
        <v>3237</v>
      </c>
      <c r="C378" s="267" t="s">
        <v>4768</v>
      </c>
      <c r="D378" s="273" t="s">
        <v>3237</v>
      </c>
    </row>
    <row r="379" spans="1:4" ht="15">
      <c r="A379" s="267" t="s">
        <v>3893</v>
      </c>
      <c r="B379" s="267" t="s">
        <v>3238</v>
      </c>
      <c r="C379" s="267" t="s">
        <v>4769</v>
      </c>
      <c r="D379" t="s">
        <v>5107</v>
      </c>
    </row>
    <row r="380" spans="1:4" ht="15">
      <c r="A380" s="267" t="s">
        <v>3894</v>
      </c>
      <c r="B380" s="267" t="s">
        <v>3239</v>
      </c>
      <c r="C380" s="267" t="s">
        <v>4770</v>
      </c>
      <c r="D380" s="273" t="s">
        <v>3239</v>
      </c>
    </row>
    <row r="381" spans="1:4" ht="15">
      <c r="A381" s="267" t="s">
        <v>3895</v>
      </c>
      <c r="B381" s="267" t="s">
        <v>3240</v>
      </c>
      <c r="C381" s="267" t="s">
        <v>4771</v>
      </c>
      <c r="D381" t="s">
        <v>5108</v>
      </c>
    </row>
    <row r="382" spans="1:4" ht="15">
      <c r="A382" s="267" t="s">
        <v>3896</v>
      </c>
      <c r="B382" s="267" t="s">
        <v>3241</v>
      </c>
      <c r="C382" s="267" t="s">
        <v>4772</v>
      </c>
      <c r="D382" t="s">
        <v>5109</v>
      </c>
    </row>
    <row r="383" spans="1:4" ht="15">
      <c r="A383" s="267" t="s">
        <v>3897</v>
      </c>
      <c r="B383" s="267" t="s">
        <v>3242</v>
      </c>
      <c r="C383" s="267" t="s">
        <v>4773</v>
      </c>
      <c r="D383" t="s">
        <v>5110</v>
      </c>
    </row>
    <row r="384" spans="1:4" ht="15">
      <c r="A384" s="267" t="s">
        <v>3898</v>
      </c>
      <c r="B384" s="267" t="s">
        <v>3243</v>
      </c>
      <c r="C384" s="267" t="s">
        <v>4774</v>
      </c>
      <c r="D384" t="s">
        <v>5111</v>
      </c>
    </row>
    <row r="385" spans="1:4" ht="15">
      <c r="A385" s="267" t="s">
        <v>3899</v>
      </c>
      <c r="B385" s="267" t="s">
        <v>3244</v>
      </c>
      <c r="C385" s="267" t="s">
        <v>4775</v>
      </c>
      <c r="D385" s="273" t="s">
        <v>3244</v>
      </c>
    </row>
    <row r="386" spans="1:4" ht="15">
      <c r="A386" s="267" t="s">
        <v>3900</v>
      </c>
      <c r="B386" s="267" t="s">
        <v>3245</v>
      </c>
      <c r="C386" s="267" t="s">
        <v>4776</v>
      </c>
      <c r="D386" t="s">
        <v>5112</v>
      </c>
    </row>
    <row r="387" spans="1:4" ht="15">
      <c r="A387" s="267" t="s">
        <v>3901</v>
      </c>
      <c r="B387" s="267" t="s">
        <v>3246</v>
      </c>
      <c r="C387" s="267" t="s">
        <v>4777</v>
      </c>
      <c r="D387" t="s">
        <v>5113</v>
      </c>
    </row>
    <row r="388" spans="1:4" ht="15">
      <c r="A388" s="267" t="s">
        <v>3902</v>
      </c>
      <c r="B388" s="267" t="s">
        <v>3247</v>
      </c>
      <c r="C388" s="267" t="s">
        <v>4778</v>
      </c>
      <c r="D388" t="s">
        <v>5114</v>
      </c>
    </row>
    <row r="389" spans="1:4" ht="15">
      <c r="A389" s="267" t="s">
        <v>3903</v>
      </c>
      <c r="B389" s="267" t="s">
        <v>3248</v>
      </c>
      <c r="C389" s="267" t="s">
        <v>4779</v>
      </c>
      <c r="D389" t="s">
        <v>5115</v>
      </c>
    </row>
    <row r="390" spans="1:4" ht="15">
      <c r="A390" s="267" t="s">
        <v>3904</v>
      </c>
      <c r="B390" s="267" t="s">
        <v>3249</v>
      </c>
      <c r="C390" s="267" t="s">
        <v>4780</v>
      </c>
      <c r="D390" t="s">
        <v>5116</v>
      </c>
    </row>
    <row r="391" spans="1:4" ht="15">
      <c r="A391" s="267" t="s">
        <v>3905</v>
      </c>
      <c r="B391" s="267" t="s">
        <v>3250</v>
      </c>
      <c r="C391" s="267" t="s">
        <v>4781</v>
      </c>
      <c r="D391" t="s">
        <v>5117</v>
      </c>
    </row>
    <row r="392" spans="1:4" ht="15">
      <c r="A392" s="267" t="s">
        <v>3906</v>
      </c>
      <c r="B392" s="267" t="s">
        <v>3251</v>
      </c>
      <c r="C392" s="267" t="s">
        <v>4782</v>
      </c>
      <c r="D392" t="s">
        <v>5118</v>
      </c>
    </row>
    <row r="393" spans="1:4" ht="15">
      <c r="A393" s="267" t="s">
        <v>3907</v>
      </c>
      <c r="B393" s="267" t="s">
        <v>3252</v>
      </c>
      <c r="C393" s="267" t="s">
        <v>4783</v>
      </c>
      <c r="D393" t="s">
        <v>5119</v>
      </c>
    </row>
    <row r="394" spans="1:4" ht="15">
      <c r="A394" s="267" t="s">
        <v>3908</v>
      </c>
      <c r="B394" s="267" t="s">
        <v>3253</v>
      </c>
      <c r="C394" s="268" t="s">
        <v>3253</v>
      </c>
      <c r="D394" t="s">
        <v>5120</v>
      </c>
    </row>
    <row r="395" spans="1:4" ht="15">
      <c r="A395" s="267" t="s">
        <v>3909</v>
      </c>
      <c r="B395" s="267" t="s">
        <v>3254</v>
      </c>
      <c r="C395" s="267" t="s">
        <v>4784</v>
      </c>
      <c r="D395" s="273" t="s">
        <v>3254</v>
      </c>
    </row>
    <row r="396" spans="1:4" ht="15">
      <c r="A396" s="267" t="s">
        <v>3910</v>
      </c>
      <c r="B396" s="267" t="s">
        <v>3255</v>
      </c>
      <c r="C396" s="268" t="s">
        <v>3255</v>
      </c>
      <c r="D396" s="273" t="s">
        <v>3255</v>
      </c>
    </row>
    <row r="397" spans="1:4" ht="15">
      <c r="A397" s="267" t="s">
        <v>3911</v>
      </c>
      <c r="B397" s="267" t="s">
        <v>3256</v>
      </c>
      <c r="C397" s="267" t="s">
        <v>4785</v>
      </c>
      <c r="D397" s="273" t="s">
        <v>3256</v>
      </c>
    </row>
    <row r="398" spans="1:4" ht="15">
      <c r="A398" s="267" t="s">
        <v>3912</v>
      </c>
      <c r="B398" s="267" t="s">
        <v>3257</v>
      </c>
      <c r="C398" s="267" t="s">
        <v>4786</v>
      </c>
      <c r="D398" s="273" t="s">
        <v>3257</v>
      </c>
    </row>
    <row r="399" spans="1:4" ht="15">
      <c r="A399" s="267" t="s">
        <v>3913</v>
      </c>
      <c r="B399" s="267" t="s">
        <v>3258</v>
      </c>
      <c r="C399" s="268" t="s">
        <v>3258</v>
      </c>
      <c r="D399" s="273" t="s">
        <v>3258</v>
      </c>
    </row>
    <row r="400" spans="1:4" ht="15">
      <c r="A400" s="267" t="s">
        <v>3914</v>
      </c>
      <c r="B400" s="267" t="s">
        <v>3259</v>
      </c>
      <c r="C400" s="267" t="s">
        <v>4787</v>
      </c>
      <c r="D400" s="273" t="s">
        <v>3259</v>
      </c>
    </row>
    <row r="401" spans="1:4" ht="15">
      <c r="A401" s="267" t="s">
        <v>3915</v>
      </c>
      <c r="B401" s="267" t="s">
        <v>3260</v>
      </c>
      <c r="C401" s="267" t="s">
        <v>4788</v>
      </c>
      <c r="D401" t="s">
        <v>5121</v>
      </c>
    </row>
    <row r="402" spans="1:4" ht="15">
      <c r="A402" s="267" t="s">
        <v>3916</v>
      </c>
      <c r="B402" s="267" t="s">
        <v>3261</v>
      </c>
      <c r="C402" s="267" t="s">
        <v>4789</v>
      </c>
      <c r="D402" t="s">
        <v>5122</v>
      </c>
    </row>
    <row r="403" spans="1:4" ht="15">
      <c r="A403" s="267" t="s">
        <v>3917</v>
      </c>
      <c r="B403" s="267" t="s">
        <v>3262</v>
      </c>
      <c r="C403" s="267" t="s">
        <v>4790</v>
      </c>
      <c r="D403" t="s">
        <v>5123</v>
      </c>
    </row>
    <row r="404" spans="1:4" ht="15">
      <c r="A404" s="267" t="s">
        <v>3918</v>
      </c>
      <c r="B404" s="267" t="s">
        <v>3263</v>
      </c>
      <c r="C404" s="267" t="s">
        <v>4791</v>
      </c>
      <c r="D404" t="s">
        <v>5124</v>
      </c>
    </row>
    <row r="405" spans="1:4" ht="15">
      <c r="A405" s="267" t="s">
        <v>3919</v>
      </c>
      <c r="B405" s="267" t="s">
        <v>3264</v>
      </c>
      <c r="C405" s="267" t="s">
        <v>4792</v>
      </c>
      <c r="D405" s="273" t="s">
        <v>3264</v>
      </c>
    </row>
    <row r="406" spans="1:4" ht="15">
      <c r="A406" s="267" t="s">
        <v>3920</v>
      </c>
      <c r="B406" s="267" t="s">
        <v>3265</v>
      </c>
      <c r="C406" s="267" t="s">
        <v>4793</v>
      </c>
      <c r="D406" t="s">
        <v>5125</v>
      </c>
    </row>
    <row r="407" spans="1:4" ht="15">
      <c r="A407" s="267" t="s">
        <v>3921</v>
      </c>
      <c r="B407" s="267" t="s">
        <v>3266</v>
      </c>
      <c r="C407" s="267" t="s">
        <v>4794</v>
      </c>
      <c r="D407" t="s">
        <v>5126</v>
      </c>
    </row>
    <row r="408" spans="1:4" ht="15">
      <c r="A408" s="267" t="s">
        <v>3922</v>
      </c>
      <c r="B408" s="267" t="s">
        <v>3267</v>
      </c>
      <c r="C408" s="267" t="s">
        <v>4795</v>
      </c>
      <c r="D408" t="s">
        <v>5127</v>
      </c>
    </row>
    <row r="409" spans="1:4" ht="15">
      <c r="A409" s="267" t="s">
        <v>3923</v>
      </c>
      <c r="B409" s="267" t="s">
        <v>3268</v>
      </c>
      <c r="C409" s="268" t="s">
        <v>3268</v>
      </c>
      <c r="D409" t="s">
        <v>5128</v>
      </c>
    </row>
    <row r="410" spans="1:4" ht="15">
      <c r="A410" s="267" t="s">
        <v>3924</v>
      </c>
      <c r="B410" s="267" t="s">
        <v>3269</v>
      </c>
      <c r="C410" s="267" t="s">
        <v>4796</v>
      </c>
      <c r="D410" s="273" t="s">
        <v>3269</v>
      </c>
    </row>
    <row r="411" spans="1:4" ht="15">
      <c r="A411" s="267" t="s">
        <v>3925</v>
      </c>
      <c r="B411" s="267" t="s">
        <v>3270</v>
      </c>
      <c r="C411" s="268" t="s">
        <v>3270</v>
      </c>
      <c r="D411" s="273" t="s">
        <v>3270</v>
      </c>
    </row>
    <row r="412" spans="1:4" ht="15">
      <c r="A412" s="267" t="s">
        <v>3926</v>
      </c>
      <c r="B412" s="267" t="s">
        <v>3271</v>
      </c>
      <c r="C412" s="267" t="s">
        <v>4797</v>
      </c>
      <c r="D412" s="273" t="s">
        <v>3271</v>
      </c>
    </row>
    <row r="413" spans="1:4" ht="15">
      <c r="A413" s="267" t="s">
        <v>3927</v>
      </c>
      <c r="B413" s="267" t="s">
        <v>3272</v>
      </c>
      <c r="C413" s="267" t="s">
        <v>4798</v>
      </c>
      <c r="D413" s="273" t="s">
        <v>3272</v>
      </c>
    </row>
    <row r="414" spans="1:4" ht="15">
      <c r="A414" s="267" t="s">
        <v>3928</v>
      </c>
      <c r="B414" s="267" t="s">
        <v>3273</v>
      </c>
      <c r="C414" s="267" t="s">
        <v>4799</v>
      </c>
      <c r="D414" s="273" t="s">
        <v>3273</v>
      </c>
    </row>
    <row r="415" spans="1:4" ht="15">
      <c r="A415" s="267" t="s">
        <v>3929</v>
      </c>
      <c r="B415" s="267" t="s">
        <v>3274</v>
      </c>
      <c r="C415" s="267" t="s">
        <v>4800</v>
      </c>
      <c r="D415" s="273" t="s">
        <v>3274</v>
      </c>
    </row>
    <row r="416" spans="1:4" ht="15">
      <c r="A416" s="267" t="s">
        <v>3930</v>
      </c>
      <c r="B416" s="267" t="s">
        <v>3275</v>
      </c>
      <c r="C416" s="267" t="s">
        <v>4801</v>
      </c>
      <c r="D416" s="273" t="s">
        <v>3275</v>
      </c>
    </row>
    <row r="417" spans="1:4" ht="15">
      <c r="A417" s="267" t="s">
        <v>3931</v>
      </c>
      <c r="B417" s="267" t="s">
        <v>3276</v>
      </c>
      <c r="C417" s="267" t="s">
        <v>4802</v>
      </c>
      <c r="D417" t="s">
        <v>5129</v>
      </c>
    </row>
    <row r="418" spans="1:4" ht="15">
      <c r="A418" s="267" t="s">
        <v>3932</v>
      </c>
      <c r="B418" s="267" t="s">
        <v>3277</v>
      </c>
      <c r="C418" s="267" t="s">
        <v>4803</v>
      </c>
      <c r="D418" s="273" t="s">
        <v>3277</v>
      </c>
    </row>
    <row r="419" spans="1:4" ht="15">
      <c r="A419" s="267" t="s">
        <v>3933</v>
      </c>
      <c r="B419" s="267" t="s">
        <v>3278</v>
      </c>
      <c r="C419" s="267" t="s">
        <v>4804</v>
      </c>
      <c r="D419" s="273" t="s">
        <v>3278</v>
      </c>
    </row>
    <row r="420" spans="1:4" ht="15">
      <c r="A420" s="267" t="s">
        <v>3934</v>
      </c>
      <c r="B420" s="267" t="s">
        <v>3279</v>
      </c>
      <c r="C420" s="267" t="s">
        <v>4805</v>
      </c>
      <c r="D420" t="s">
        <v>5130</v>
      </c>
    </row>
    <row r="421" spans="1:4" ht="15">
      <c r="A421" s="267" t="s">
        <v>3935</v>
      </c>
      <c r="B421" s="267" t="s">
        <v>3280</v>
      </c>
      <c r="C421" s="267" t="s">
        <v>4806</v>
      </c>
      <c r="D421" s="273" t="s">
        <v>3280</v>
      </c>
    </row>
    <row r="422" spans="1:4" ht="15">
      <c r="A422" s="267" t="s">
        <v>3936</v>
      </c>
      <c r="B422" s="267" t="s">
        <v>3281</v>
      </c>
      <c r="C422" s="267" t="s">
        <v>4807</v>
      </c>
      <c r="D422" t="s">
        <v>5131</v>
      </c>
    </row>
    <row r="423" spans="1:4" ht="15">
      <c r="A423" s="267" t="s">
        <v>3937</v>
      </c>
      <c r="B423" s="267" t="s">
        <v>3282</v>
      </c>
      <c r="C423" s="267" t="s">
        <v>4808</v>
      </c>
      <c r="D423" t="s">
        <v>5132</v>
      </c>
    </row>
    <row r="424" spans="1:4" ht="15">
      <c r="A424" s="267" t="s">
        <v>3938</v>
      </c>
      <c r="B424" s="267" t="s">
        <v>3283</v>
      </c>
      <c r="C424" s="267" t="s">
        <v>4809</v>
      </c>
      <c r="D424" t="s">
        <v>5133</v>
      </c>
    </row>
    <row r="425" spans="1:4" ht="15">
      <c r="A425" s="267" t="s">
        <v>3939</v>
      </c>
      <c r="B425" s="267" t="s">
        <v>3284</v>
      </c>
      <c r="C425" s="267" t="s">
        <v>4810</v>
      </c>
      <c r="D425" s="273" t="s">
        <v>3284</v>
      </c>
    </row>
    <row r="426" spans="1:4" ht="15">
      <c r="A426" s="267" t="s">
        <v>3940</v>
      </c>
      <c r="B426" s="267" t="s">
        <v>3285</v>
      </c>
      <c r="C426" s="267" t="s">
        <v>4811</v>
      </c>
      <c r="D426" s="273" t="s">
        <v>3285</v>
      </c>
    </row>
    <row r="427" spans="1:4" ht="15">
      <c r="A427" s="267" t="s">
        <v>3941</v>
      </c>
      <c r="B427" s="267" t="s">
        <v>3286</v>
      </c>
      <c r="C427" s="267" t="s">
        <v>4812</v>
      </c>
      <c r="D427" t="s">
        <v>5134</v>
      </c>
    </row>
    <row r="428" spans="1:4" ht="15">
      <c r="A428" s="267" t="s">
        <v>3942</v>
      </c>
      <c r="B428" s="267" t="s">
        <v>3287</v>
      </c>
      <c r="C428" s="267" t="s">
        <v>4813</v>
      </c>
      <c r="D428" t="s">
        <v>5135</v>
      </c>
    </row>
    <row r="429" spans="1:4" ht="15">
      <c r="A429" s="267" t="s">
        <v>3943</v>
      </c>
      <c r="B429" s="267" t="s">
        <v>3288</v>
      </c>
      <c r="C429" s="267" t="s">
        <v>3288</v>
      </c>
      <c r="D429" t="s">
        <v>5136</v>
      </c>
    </row>
    <row r="430" spans="1:4" ht="15">
      <c r="A430" s="267" t="s">
        <v>3944</v>
      </c>
      <c r="B430" s="267" t="s">
        <v>3289</v>
      </c>
      <c r="C430" s="267" t="s">
        <v>4814</v>
      </c>
      <c r="D430" s="273" t="s">
        <v>3289</v>
      </c>
    </row>
    <row r="431" spans="1:4" ht="15">
      <c r="A431" s="267" t="s">
        <v>3945</v>
      </c>
      <c r="B431" s="267" t="s">
        <v>3290</v>
      </c>
      <c r="C431" s="267" t="s">
        <v>4815</v>
      </c>
      <c r="D431" t="s">
        <v>5137</v>
      </c>
    </row>
    <row r="432" spans="1:4" ht="15">
      <c r="A432" s="267" t="s">
        <v>3946</v>
      </c>
      <c r="B432" s="267" t="s">
        <v>3291</v>
      </c>
      <c r="C432" s="268" t="s">
        <v>3291</v>
      </c>
      <c r="D432" t="s">
        <v>5138</v>
      </c>
    </row>
    <row r="433" spans="1:4" ht="15">
      <c r="A433" s="267" t="s">
        <v>3947</v>
      </c>
      <c r="B433" s="267" t="s">
        <v>3292</v>
      </c>
      <c r="C433" s="267" t="s">
        <v>4816</v>
      </c>
      <c r="D433" s="273" t="s">
        <v>3292</v>
      </c>
    </row>
    <row r="434" spans="1:4" ht="15">
      <c r="A434" s="267" t="s">
        <v>3948</v>
      </c>
      <c r="B434" s="267" t="s">
        <v>3293</v>
      </c>
      <c r="C434" s="267" t="s">
        <v>4817</v>
      </c>
      <c r="D434" t="s">
        <v>5139</v>
      </c>
    </row>
    <row r="435" spans="1:4" ht="15">
      <c r="A435" s="267" t="s">
        <v>3949</v>
      </c>
      <c r="B435" s="267" t="s">
        <v>3294</v>
      </c>
      <c r="C435" s="267" t="s">
        <v>4818</v>
      </c>
      <c r="D435" t="s">
        <v>5140</v>
      </c>
    </row>
    <row r="436" spans="1:4" ht="15">
      <c r="A436" s="267" t="s">
        <v>3950</v>
      </c>
      <c r="B436" s="267" t="s">
        <v>3295</v>
      </c>
      <c r="C436" s="267" t="s">
        <v>4819</v>
      </c>
      <c r="D436" t="s">
        <v>5141</v>
      </c>
    </row>
    <row r="437" spans="1:4" ht="15">
      <c r="A437" s="267" t="s">
        <v>3951</v>
      </c>
      <c r="B437" s="267" t="s">
        <v>3296</v>
      </c>
      <c r="C437" s="267" t="s">
        <v>4820</v>
      </c>
      <c r="D437" s="273" t="s">
        <v>3296</v>
      </c>
    </row>
    <row r="438" spans="1:4" ht="15">
      <c r="A438" s="267" t="s">
        <v>3952</v>
      </c>
      <c r="B438" s="267" t="s">
        <v>3297</v>
      </c>
      <c r="C438" s="267" t="s">
        <v>4821</v>
      </c>
      <c r="D438" s="273" t="s">
        <v>3297</v>
      </c>
    </row>
    <row r="439" spans="1:4" ht="15">
      <c r="A439" s="267" t="s">
        <v>3953</v>
      </c>
      <c r="B439" s="267" t="s">
        <v>3298</v>
      </c>
      <c r="C439" s="267" t="s">
        <v>4822</v>
      </c>
      <c r="D439" s="273" t="s">
        <v>3298</v>
      </c>
    </row>
    <row r="440" spans="1:4" ht="15">
      <c r="A440" s="267" t="s">
        <v>3954</v>
      </c>
      <c r="B440" s="267" t="s">
        <v>3299</v>
      </c>
      <c r="C440" s="267" t="s">
        <v>4823</v>
      </c>
      <c r="D440" t="s">
        <v>5142</v>
      </c>
    </row>
    <row r="441" spans="1:4" ht="15">
      <c r="A441" s="267" t="s">
        <v>3955</v>
      </c>
      <c r="B441" s="267" t="s">
        <v>3300</v>
      </c>
      <c r="C441" s="267" t="s">
        <v>4824</v>
      </c>
      <c r="D441" t="s">
        <v>5143</v>
      </c>
    </row>
    <row r="442" spans="1:4" ht="15">
      <c r="A442" s="267" t="s">
        <v>3956</v>
      </c>
      <c r="B442" s="267" t="s">
        <v>3301</v>
      </c>
      <c r="C442" s="268" t="s">
        <v>3301</v>
      </c>
      <c r="D442" t="s">
        <v>5144</v>
      </c>
    </row>
    <row r="443" spans="1:4" ht="15">
      <c r="A443" s="267" t="s">
        <v>3957</v>
      </c>
      <c r="B443" s="267" t="s">
        <v>3302</v>
      </c>
      <c r="C443" s="268" t="s">
        <v>3302</v>
      </c>
      <c r="D443" t="s">
        <v>5145</v>
      </c>
    </row>
    <row r="444" spans="1:4" ht="15">
      <c r="A444" s="267" t="s">
        <v>3958</v>
      </c>
      <c r="B444" s="267" t="s">
        <v>3303</v>
      </c>
      <c r="C444" s="268" t="s">
        <v>3303</v>
      </c>
      <c r="D444" s="273" t="s">
        <v>3303</v>
      </c>
    </row>
    <row r="445" spans="1:4" ht="15">
      <c r="A445" s="267" t="s">
        <v>3959</v>
      </c>
      <c r="B445" s="267" t="s">
        <v>3304</v>
      </c>
      <c r="C445" s="267" t="s">
        <v>4825</v>
      </c>
      <c r="D445" t="s">
        <v>5146</v>
      </c>
    </row>
    <row r="446" spans="1:4" ht="15">
      <c r="A446" s="267" t="s">
        <v>3960</v>
      </c>
      <c r="B446" s="267" t="s">
        <v>3305</v>
      </c>
      <c r="C446" s="267" t="s">
        <v>4826</v>
      </c>
      <c r="D446" t="s">
        <v>5147</v>
      </c>
    </row>
    <row r="447" spans="1:4" ht="15">
      <c r="A447" s="267" t="s">
        <v>3961</v>
      </c>
      <c r="B447" s="267" t="s">
        <v>3306</v>
      </c>
      <c r="C447" s="267" t="s">
        <v>4827</v>
      </c>
      <c r="D447" t="s">
        <v>5148</v>
      </c>
    </row>
    <row r="448" spans="1:4" ht="15">
      <c r="A448" s="267" t="s">
        <v>3962</v>
      </c>
      <c r="B448" s="267" t="s">
        <v>3307</v>
      </c>
      <c r="C448" s="267" t="s">
        <v>4828</v>
      </c>
      <c r="D448" t="s">
        <v>5149</v>
      </c>
    </row>
    <row r="449" spans="1:4" ht="15">
      <c r="A449" s="267" t="s">
        <v>3963</v>
      </c>
      <c r="B449" s="267" t="s">
        <v>3308</v>
      </c>
      <c r="C449" s="267" t="s">
        <v>4829</v>
      </c>
      <c r="D449" t="s">
        <v>5150</v>
      </c>
    </row>
    <row r="450" spans="1:4" ht="15">
      <c r="A450" s="267" t="s">
        <v>3964</v>
      </c>
      <c r="B450" s="267" t="s">
        <v>3309</v>
      </c>
      <c r="C450" s="267" t="s">
        <v>4830</v>
      </c>
      <c r="D450" t="s">
        <v>5151</v>
      </c>
    </row>
    <row r="451" spans="1:4" ht="15">
      <c r="A451" s="267" t="s">
        <v>3965</v>
      </c>
      <c r="B451" s="267" t="s">
        <v>3310</v>
      </c>
      <c r="C451" s="267" t="s">
        <v>4831</v>
      </c>
      <c r="D451" t="s">
        <v>5152</v>
      </c>
    </row>
    <row r="452" spans="1:4" ht="15">
      <c r="A452" s="267" t="s">
        <v>3966</v>
      </c>
      <c r="B452" s="267" t="s">
        <v>3311</v>
      </c>
      <c r="C452" s="267" t="s">
        <v>4832</v>
      </c>
      <c r="D452" t="s">
        <v>5153</v>
      </c>
    </row>
    <row r="453" spans="1:4" ht="15">
      <c r="A453" s="267" t="s">
        <v>3967</v>
      </c>
      <c r="B453" s="267" t="s">
        <v>3312</v>
      </c>
      <c r="C453" s="267" t="s">
        <v>4833</v>
      </c>
      <c r="D453" t="s">
        <v>5154</v>
      </c>
    </row>
    <row r="454" spans="1:4" ht="15">
      <c r="A454" s="267" t="s">
        <v>3968</v>
      </c>
      <c r="B454" s="267" t="s">
        <v>3313</v>
      </c>
      <c r="C454" s="267" t="s">
        <v>4834</v>
      </c>
      <c r="D454" t="s">
        <v>5155</v>
      </c>
    </row>
    <row r="455" spans="1:4" ht="15">
      <c r="A455" s="267" t="s">
        <v>3969</v>
      </c>
      <c r="B455" s="267" t="s">
        <v>3314</v>
      </c>
      <c r="C455" s="267" t="s">
        <v>4835</v>
      </c>
      <c r="D455" t="s">
        <v>5156</v>
      </c>
    </row>
    <row r="456" spans="1:4" ht="15">
      <c r="A456" s="267" t="s">
        <v>3970</v>
      </c>
      <c r="B456" s="267" t="s">
        <v>3315</v>
      </c>
      <c r="C456" s="267" t="s">
        <v>4836</v>
      </c>
      <c r="D456" t="s">
        <v>5157</v>
      </c>
    </row>
    <row r="457" spans="1:4" ht="15">
      <c r="A457" s="267" t="s">
        <v>3971</v>
      </c>
      <c r="B457" s="267" t="s">
        <v>3316</v>
      </c>
      <c r="C457" s="268" t="s">
        <v>3316</v>
      </c>
      <c r="D457" s="273" t="s">
        <v>3316</v>
      </c>
    </row>
    <row r="458" spans="1:4" ht="15">
      <c r="A458" s="267" t="s">
        <v>3972</v>
      </c>
      <c r="B458" s="267" t="s">
        <v>3317</v>
      </c>
      <c r="C458" s="267" t="s">
        <v>4837</v>
      </c>
      <c r="D458" s="273" t="s">
        <v>3317</v>
      </c>
    </row>
    <row r="459" spans="1:4" ht="15">
      <c r="A459" s="267" t="s">
        <v>3973</v>
      </c>
      <c r="B459" s="267" t="s">
        <v>3318</v>
      </c>
      <c r="C459" s="267" t="s">
        <v>4838</v>
      </c>
      <c r="D459" t="s">
        <v>5158</v>
      </c>
    </row>
    <row r="460" spans="1:4" ht="15">
      <c r="A460" s="267" t="s">
        <v>3974</v>
      </c>
      <c r="B460" s="267" t="s">
        <v>3319</v>
      </c>
      <c r="C460" s="267" t="s">
        <v>4839</v>
      </c>
      <c r="D460" t="s">
        <v>5159</v>
      </c>
    </row>
    <row r="461" spans="1:4" ht="15">
      <c r="A461" s="267" t="s">
        <v>3975</v>
      </c>
      <c r="B461" s="267" t="s">
        <v>3320</v>
      </c>
      <c r="C461" s="268" t="s">
        <v>3320</v>
      </c>
      <c r="D461" t="s">
        <v>5160</v>
      </c>
    </row>
    <row r="462" spans="1:4" ht="15">
      <c r="A462" s="267" t="s">
        <v>3976</v>
      </c>
      <c r="B462" s="267" t="s">
        <v>3321</v>
      </c>
      <c r="C462" s="267" t="s">
        <v>4840</v>
      </c>
      <c r="D462" t="s">
        <v>5161</v>
      </c>
    </row>
    <row r="463" spans="1:4" ht="15">
      <c r="A463" s="267" t="s">
        <v>3977</v>
      </c>
      <c r="B463" s="267" t="s">
        <v>3322</v>
      </c>
      <c r="C463" s="267" t="s">
        <v>4841</v>
      </c>
      <c r="D463" t="s">
        <v>5162</v>
      </c>
    </row>
    <row r="464" spans="1:4" ht="15">
      <c r="A464" s="267" t="s">
        <v>3978</v>
      </c>
      <c r="B464" s="267" t="s">
        <v>3323</v>
      </c>
      <c r="C464" s="268" t="s">
        <v>3323</v>
      </c>
      <c r="D464" t="s">
        <v>5163</v>
      </c>
    </row>
    <row r="465" spans="1:4" ht="15">
      <c r="A465" s="267" t="s">
        <v>3979</v>
      </c>
      <c r="B465" s="267" t="s">
        <v>3324</v>
      </c>
      <c r="C465" s="267" t="s">
        <v>4842</v>
      </c>
      <c r="D465" t="s">
        <v>5164</v>
      </c>
    </row>
    <row r="466" spans="1:4" ht="15">
      <c r="A466" s="267" t="s">
        <v>3980</v>
      </c>
      <c r="B466" s="267" t="s">
        <v>3325</v>
      </c>
      <c r="C466" s="267" t="s">
        <v>4843</v>
      </c>
      <c r="D466" t="s">
        <v>5165</v>
      </c>
    </row>
    <row r="467" spans="1:4" ht="15">
      <c r="A467" s="267" t="s">
        <v>3981</v>
      </c>
      <c r="B467" s="267" t="s">
        <v>3326</v>
      </c>
      <c r="C467" s="267" t="s">
        <v>4844</v>
      </c>
      <c r="D467" t="s">
        <v>5166</v>
      </c>
    </row>
    <row r="468" spans="1:4" ht="15">
      <c r="A468" s="267" t="s">
        <v>3982</v>
      </c>
      <c r="B468" s="267" t="s">
        <v>3327</v>
      </c>
      <c r="C468" s="267" t="s">
        <v>4845</v>
      </c>
      <c r="D468" t="s">
        <v>5167</v>
      </c>
    </row>
    <row r="469" spans="1:4" ht="15">
      <c r="A469" s="267" t="s">
        <v>3983</v>
      </c>
      <c r="B469" s="267" t="s">
        <v>3328</v>
      </c>
      <c r="C469" s="267" t="s">
        <v>4846</v>
      </c>
      <c r="D469" t="s">
        <v>5168</v>
      </c>
    </row>
    <row r="470" spans="1:4" ht="15">
      <c r="A470" s="267" t="s">
        <v>3984</v>
      </c>
      <c r="B470" s="267" t="s">
        <v>3329</v>
      </c>
      <c r="C470" s="267" t="s">
        <v>4847</v>
      </c>
      <c r="D470" t="s">
        <v>5169</v>
      </c>
    </row>
    <row r="471" spans="1:4" ht="15">
      <c r="A471" s="267" t="s">
        <v>3985</v>
      </c>
      <c r="B471" s="267" t="s">
        <v>3330</v>
      </c>
      <c r="C471" s="267" t="s">
        <v>4848</v>
      </c>
      <c r="D471" t="s">
        <v>5170</v>
      </c>
    </row>
    <row r="472" spans="1:4" ht="15">
      <c r="A472" s="267" t="s">
        <v>3986</v>
      </c>
      <c r="B472" s="267" t="s">
        <v>3331</v>
      </c>
      <c r="C472" s="267" t="s">
        <v>4849</v>
      </c>
      <c r="D472" t="s">
        <v>5171</v>
      </c>
    </row>
    <row r="473" spans="1:4" ht="15">
      <c r="A473" s="267" t="s">
        <v>3987</v>
      </c>
      <c r="B473" s="267" t="s">
        <v>3332</v>
      </c>
      <c r="C473" s="267" t="s">
        <v>4850</v>
      </c>
      <c r="D473" t="s">
        <v>5172</v>
      </c>
    </row>
    <row r="474" spans="1:4" ht="15">
      <c r="A474" s="267" t="s">
        <v>3988</v>
      </c>
      <c r="B474" s="267" t="s">
        <v>3333</v>
      </c>
      <c r="C474" s="267" t="s">
        <v>4851</v>
      </c>
      <c r="D474" t="s">
        <v>5173</v>
      </c>
    </row>
    <row r="475" spans="1:4" ht="15">
      <c r="A475" s="267" t="s">
        <v>3989</v>
      </c>
      <c r="B475" s="267" t="s">
        <v>3334</v>
      </c>
      <c r="C475" s="267" t="s">
        <v>4852</v>
      </c>
      <c r="D475" t="s">
        <v>5174</v>
      </c>
    </row>
    <row r="476" spans="1:4" ht="15">
      <c r="A476" s="267" t="s">
        <v>3990</v>
      </c>
      <c r="B476" s="267" t="s">
        <v>3335</v>
      </c>
      <c r="C476" s="267" t="s">
        <v>4853</v>
      </c>
      <c r="D476" t="s">
        <v>5175</v>
      </c>
    </row>
    <row r="477" spans="1:4" ht="15">
      <c r="A477" s="267" t="s">
        <v>3991</v>
      </c>
      <c r="B477" s="267" t="s">
        <v>3336</v>
      </c>
      <c r="C477" s="267" t="s">
        <v>4854</v>
      </c>
      <c r="D477" t="s">
        <v>5174</v>
      </c>
    </row>
    <row r="478" spans="1:4" ht="15">
      <c r="A478" s="267" t="s">
        <v>3992</v>
      </c>
      <c r="B478" s="267" t="s">
        <v>3337</v>
      </c>
      <c r="C478" s="267" t="s">
        <v>4855</v>
      </c>
      <c r="D478" s="273" t="s">
        <v>3337</v>
      </c>
    </row>
    <row r="479" spans="1:4" ht="15">
      <c r="A479" s="267" t="s">
        <v>3993</v>
      </c>
      <c r="B479" s="267" t="s">
        <v>3338</v>
      </c>
      <c r="C479" s="267" t="s">
        <v>4856</v>
      </c>
      <c r="D479" t="s">
        <v>5176</v>
      </c>
    </row>
    <row r="480" spans="1:4" ht="15">
      <c r="A480" s="267" t="s">
        <v>3994</v>
      </c>
      <c r="B480" s="267" t="s">
        <v>3339</v>
      </c>
      <c r="C480" s="267" t="s">
        <v>4857</v>
      </c>
      <c r="D480" t="s">
        <v>5177</v>
      </c>
    </row>
    <row r="481" spans="1:4" ht="15">
      <c r="A481" s="267" t="s">
        <v>3995</v>
      </c>
      <c r="B481" s="267" t="s">
        <v>3340</v>
      </c>
      <c r="C481" s="267" t="s">
        <v>4858</v>
      </c>
      <c r="D481" t="s">
        <v>5178</v>
      </c>
    </row>
    <row r="482" spans="1:4" ht="15">
      <c r="A482" s="267" t="s">
        <v>3996</v>
      </c>
      <c r="B482" s="267" t="s">
        <v>3341</v>
      </c>
      <c r="C482" s="267" t="s">
        <v>4859</v>
      </c>
      <c r="D482" t="s">
        <v>5179</v>
      </c>
    </row>
    <row r="483" spans="1:4" ht="15">
      <c r="A483" s="267" t="s">
        <v>3997</v>
      </c>
      <c r="B483" s="267" t="s">
        <v>3342</v>
      </c>
      <c r="C483" s="267" t="s">
        <v>4860</v>
      </c>
      <c r="D483" t="s">
        <v>5180</v>
      </c>
    </row>
    <row r="484" spans="1:4" ht="15">
      <c r="A484" s="267" t="s">
        <v>3998</v>
      </c>
      <c r="B484" s="267" t="s">
        <v>3343</v>
      </c>
      <c r="C484" s="267" t="s">
        <v>4861</v>
      </c>
      <c r="D484" t="s">
        <v>5181</v>
      </c>
    </row>
    <row r="485" spans="1:4" ht="15">
      <c r="A485" s="267" t="s">
        <v>3999</v>
      </c>
      <c r="B485" s="267" t="s">
        <v>3344</v>
      </c>
      <c r="C485" s="267" t="s">
        <v>4862</v>
      </c>
      <c r="D485" s="273" t="s">
        <v>3344</v>
      </c>
    </row>
    <row r="486" spans="1:4" ht="15">
      <c r="A486" s="267" t="s">
        <v>4000</v>
      </c>
      <c r="B486" s="267" t="s">
        <v>3345</v>
      </c>
      <c r="C486" s="267" t="s">
        <v>4863</v>
      </c>
      <c r="D486" t="s">
        <v>5182</v>
      </c>
    </row>
    <row r="487" spans="1:4" ht="15">
      <c r="A487" s="267" t="s">
        <v>4001</v>
      </c>
      <c r="B487" s="267" t="s">
        <v>3346</v>
      </c>
      <c r="C487" s="267" t="s">
        <v>4864</v>
      </c>
      <c r="D487" t="s">
        <v>5183</v>
      </c>
    </row>
    <row r="488" spans="1:4" ht="15">
      <c r="A488" s="267" t="s">
        <v>4002</v>
      </c>
      <c r="B488" s="267" t="s">
        <v>3347</v>
      </c>
      <c r="C488" s="267" t="s">
        <v>4865</v>
      </c>
      <c r="D488" t="s">
        <v>5184</v>
      </c>
    </row>
    <row r="489" spans="1:4" ht="15">
      <c r="A489" s="267" t="s">
        <v>4003</v>
      </c>
      <c r="B489" s="267" t="s">
        <v>3348</v>
      </c>
      <c r="C489" s="267" t="s">
        <v>4866</v>
      </c>
      <c r="D489" t="s">
        <v>5185</v>
      </c>
    </row>
    <row r="490" spans="1:4" ht="15">
      <c r="A490" s="267" t="s">
        <v>4004</v>
      </c>
      <c r="B490" s="267" t="s">
        <v>3349</v>
      </c>
      <c r="C490" s="267" t="s">
        <v>4867</v>
      </c>
      <c r="D490" t="s">
        <v>5186</v>
      </c>
    </row>
    <row r="491" spans="1:4" ht="15">
      <c r="A491" s="267" t="s">
        <v>4005</v>
      </c>
      <c r="B491" s="267" t="s">
        <v>3350</v>
      </c>
      <c r="C491" s="267" t="s">
        <v>4868</v>
      </c>
      <c r="D491" t="s">
        <v>5187</v>
      </c>
    </row>
    <row r="492" spans="1:4" ht="15">
      <c r="A492" s="267" t="s">
        <v>4006</v>
      </c>
      <c r="B492" s="267" t="s">
        <v>3351</v>
      </c>
      <c r="C492" s="267" t="s">
        <v>4869</v>
      </c>
      <c r="D492" t="s">
        <v>5188</v>
      </c>
    </row>
    <row r="493" spans="1:4" ht="15">
      <c r="A493" s="267" t="s">
        <v>4007</v>
      </c>
      <c r="B493" s="267" t="s">
        <v>3352</v>
      </c>
      <c r="C493" s="267" t="s">
        <v>4870</v>
      </c>
      <c r="D493" t="s">
        <v>5189</v>
      </c>
    </row>
    <row r="494" spans="1:4" ht="15">
      <c r="A494" s="267" t="s">
        <v>4008</v>
      </c>
      <c r="B494" s="267" t="s">
        <v>3353</v>
      </c>
      <c r="C494" s="267" t="s">
        <v>4871</v>
      </c>
      <c r="D494" s="273" t="s">
        <v>3353</v>
      </c>
    </row>
    <row r="495" spans="1:4" ht="15">
      <c r="A495" s="267" t="s">
        <v>4009</v>
      </c>
      <c r="B495" s="267" t="s">
        <v>3354</v>
      </c>
      <c r="C495" s="267" t="s">
        <v>4872</v>
      </c>
      <c r="D495" s="273" t="s">
        <v>3354</v>
      </c>
    </row>
    <row r="496" spans="1:4" ht="15">
      <c r="A496" s="267" t="s">
        <v>4010</v>
      </c>
      <c r="B496" s="267" t="s">
        <v>3355</v>
      </c>
      <c r="C496" s="267" t="s">
        <v>4873</v>
      </c>
      <c r="D496" t="s">
        <v>5190</v>
      </c>
    </row>
    <row r="497" spans="1:4" ht="15">
      <c r="A497" s="267" t="s">
        <v>4011</v>
      </c>
      <c r="B497" s="267" t="s">
        <v>3356</v>
      </c>
      <c r="C497" s="267" t="s">
        <v>4874</v>
      </c>
      <c r="D497" t="s">
        <v>5191</v>
      </c>
    </row>
    <row r="498" spans="1:4" ht="15">
      <c r="A498" s="267" t="s">
        <v>4012</v>
      </c>
      <c r="B498" s="267" t="s">
        <v>3357</v>
      </c>
      <c r="C498" s="267" t="s">
        <v>4875</v>
      </c>
      <c r="D498" t="s">
        <v>5192</v>
      </c>
    </row>
    <row r="499" spans="1:4" ht="15">
      <c r="A499" s="267" t="s">
        <v>4013</v>
      </c>
      <c r="B499" s="267" t="s">
        <v>3358</v>
      </c>
      <c r="C499" s="267" t="s">
        <v>4876</v>
      </c>
      <c r="D499" t="s">
        <v>5193</v>
      </c>
    </row>
    <row r="500" spans="1:4" ht="15">
      <c r="A500" s="267" t="s">
        <v>4014</v>
      </c>
      <c r="B500" s="267" t="s">
        <v>3359</v>
      </c>
      <c r="C500" s="267" t="s">
        <v>4877</v>
      </c>
      <c r="D500" t="s">
        <v>5194</v>
      </c>
    </row>
    <row r="501" spans="1:4" ht="15">
      <c r="A501" s="267" t="s">
        <v>4015</v>
      </c>
      <c r="B501" s="267" t="s">
        <v>3360</v>
      </c>
      <c r="C501" s="267" t="s">
        <v>4878</v>
      </c>
      <c r="D501" t="s">
        <v>5195</v>
      </c>
    </row>
    <row r="502" spans="1:4" ht="15">
      <c r="A502" s="267" t="s">
        <v>4016</v>
      </c>
      <c r="B502" s="267" t="s">
        <v>3361</v>
      </c>
      <c r="C502" s="267" t="s">
        <v>4879</v>
      </c>
      <c r="D502" t="s">
        <v>5196</v>
      </c>
    </row>
    <row r="503" spans="1:4" ht="15">
      <c r="A503" s="267" t="s">
        <v>4017</v>
      </c>
      <c r="B503" s="267" t="s">
        <v>3362</v>
      </c>
      <c r="C503" s="267" t="s">
        <v>4880</v>
      </c>
      <c r="D503" t="s">
        <v>5197</v>
      </c>
    </row>
    <row r="504" spans="1:4" ht="15">
      <c r="A504" s="267" t="s">
        <v>4018</v>
      </c>
      <c r="B504" s="267" t="s">
        <v>3363</v>
      </c>
      <c r="C504" s="268" t="s">
        <v>3363</v>
      </c>
      <c r="D504" s="273" t="s">
        <v>3363</v>
      </c>
    </row>
    <row r="505" spans="1:4" ht="15">
      <c r="A505" s="267" t="s">
        <v>4019</v>
      </c>
      <c r="B505" s="267" t="s">
        <v>3364</v>
      </c>
      <c r="C505" s="268" t="s">
        <v>3364</v>
      </c>
      <c r="D505" s="273" t="s">
        <v>3364</v>
      </c>
    </row>
    <row r="506" spans="1:4" ht="15">
      <c r="A506" s="267" t="s">
        <v>4020</v>
      </c>
      <c r="B506" s="267" t="s">
        <v>3365</v>
      </c>
      <c r="C506" s="267" t="s">
        <v>4881</v>
      </c>
      <c r="D506" t="s">
        <v>5198</v>
      </c>
    </row>
    <row r="507" spans="1:4" ht="15">
      <c r="A507" s="267" t="s">
        <v>4021</v>
      </c>
      <c r="B507" s="267" t="s">
        <v>3366</v>
      </c>
      <c r="C507" s="267" t="s">
        <v>4882</v>
      </c>
      <c r="D507" t="s">
        <v>5199</v>
      </c>
    </row>
    <row r="508" spans="1:4" ht="15">
      <c r="A508" s="267" t="s">
        <v>4022</v>
      </c>
      <c r="B508" s="267" t="s">
        <v>3367</v>
      </c>
      <c r="C508" s="267" t="s">
        <v>4883</v>
      </c>
      <c r="D508" t="s">
        <v>5200</v>
      </c>
    </row>
    <row r="509" spans="1:4" ht="15">
      <c r="A509" s="267" t="s">
        <v>4023</v>
      </c>
      <c r="B509" s="267" t="s">
        <v>3368</v>
      </c>
      <c r="C509" s="267" t="s">
        <v>4884</v>
      </c>
      <c r="D509" t="s">
        <v>5201</v>
      </c>
    </row>
    <row r="510" spans="1:4" ht="15">
      <c r="A510" s="267" t="s">
        <v>4024</v>
      </c>
      <c r="B510" s="267" t="s">
        <v>3369</v>
      </c>
      <c r="C510" s="267" t="s">
        <v>4885</v>
      </c>
      <c r="D510" t="s">
        <v>5202</v>
      </c>
    </row>
    <row r="511" spans="1:4" ht="15">
      <c r="A511" s="267" t="s">
        <v>4025</v>
      </c>
      <c r="B511" s="267" t="s">
        <v>3370</v>
      </c>
      <c r="C511" s="267" t="s">
        <v>4886</v>
      </c>
      <c r="D511" s="273" t="s">
        <v>3370</v>
      </c>
    </row>
    <row r="512" spans="1:4" ht="15">
      <c r="A512" s="267" t="s">
        <v>4026</v>
      </c>
      <c r="B512" s="267" t="s">
        <v>3371</v>
      </c>
      <c r="C512" s="267" t="s">
        <v>4887</v>
      </c>
      <c r="D512" t="s">
        <v>5203</v>
      </c>
    </row>
    <row r="513" spans="1:4" ht="15">
      <c r="A513" s="267" t="s">
        <v>4027</v>
      </c>
      <c r="B513" s="267" t="s">
        <v>3372</v>
      </c>
      <c r="C513" s="267" t="s">
        <v>4888</v>
      </c>
      <c r="D513" t="s">
        <v>5204</v>
      </c>
    </row>
    <row r="514" spans="1:4" ht="15">
      <c r="A514" s="267" t="s">
        <v>4028</v>
      </c>
      <c r="B514" s="267" t="s">
        <v>3373</v>
      </c>
      <c r="C514" s="267" t="s">
        <v>4889</v>
      </c>
      <c r="D514" t="s">
        <v>5205</v>
      </c>
    </row>
    <row r="515" spans="1:4" ht="15">
      <c r="A515" s="267" t="s">
        <v>4029</v>
      </c>
      <c r="B515" s="267" t="s">
        <v>3374</v>
      </c>
      <c r="C515" s="267" t="s">
        <v>4890</v>
      </c>
      <c r="D515" t="s">
        <v>5206</v>
      </c>
    </row>
    <row r="516" spans="1:4" ht="15">
      <c r="A516" s="267" t="s">
        <v>4030</v>
      </c>
      <c r="B516" s="267" t="s">
        <v>3375</v>
      </c>
      <c r="C516" s="267" t="s">
        <v>4891</v>
      </c>
      <c r="D516" t="s">
        <v>5207</v>
      </c>
    </row>
    <row r="517" spans="1:4" ht="15">
      <c r="A517" s="267" t="s">
        <v>4031</v>
      </c>
      <c r="B517" s="267" t="s">
        <v>3376</v>
      </c>
      <c r="C517" s="267" t="s">
        <v>4892</v>
      </c>
      <c r="D517" t="s">
        <v>5208</v>
      </c>
    </row>
    <row r="518" spans="1:4" ht="15">
      <c r="A518" s="267" t="s">
        <v>4032</v>
      </c>
      <c r="B518" s="267" t="s">
        <v>3377</v>
      </c>
      <c r="C518" s="267" t="s">
        <v>4893</v>
      </c>
      <c r="D518" t="s">
        <v>5209</v>
      </c>
    </row>
    <row r="519" spans="1:4" ht="15">
      <c r="A519" s="267" t="s">
        <v>4033</v>
      </c>
      <c r="B519" s="267" t="s">
        <v>3378</v>
      </c>
      <c r="C519" s="267" t="s">
        <v>4894</v>
      </c>
      <c r="D519" t="s">
        <v>5210</v>
      </c>
    </row>
    <row r="520" spans="1:4" ht="15">
      <c r="A520" s="267" t="s">
        <v>4034</v>
      </c>
      <c r="B520" s="267" t="s">
        <v>3379</v>
      </c>
      <c r="C520" s="267" t="s">
        <v>4895</v>
      </c>
      <c r="D520" t="s">
        <v>5211</v>
      </c>
    </row>
    <row r="521" spans="1:4" ht="15">
      <c r="A521" s="267" t="s">
        <v>4035</v>
      </c>
      <c r="B521" s="267" t="s">
        <v>3380</v>
      </c>
      <c r="C521" s="267" t="s">
        <v>4896</v>
      </c>
      <c r="D521" t="s">
        <v>5212</v>
      </c>
    </row>
    <row r="522" spans="1:4" ht="15">
      <c r="A522" s="267" t="s">
        <v>4036</v>
      </c>
      <c r="B522" s="267" t="s">
        <v>3381</v>
      </c>
      <c r="C522" s="267" t="s">
        <v>4897</v>
      </c>
      <c r="D522" t="s">
        <v>5213</v>
      </c>
    </row>
    <row r="523" spans="1:4" ht="15">
      <c r="A523" s="267" t="s">
        <v>4037</v>
      </c>
      <c r="B523" s="267" t="s">
        <v>3382</v>
      </c>
      <c r="C523" s="267" t="s">
        <v>4898</v>
      </c>
      <c r="D523" t="s">
        <v>5214</v>
      </c>
    </row>
    <row r="524" spans="1:4" ht="15">
      <c r="A524" s="267" t="s">
        <v>4038</v>
      </c>
      <c r="B524" s="267" t="s">
        <v>3383</v>
      </c>
      <c r="C524" s="267" t="s">
        <v>4899</v>
      </c>
      <c r="D524" t="s">
        <v>5215</v>
      </c>
    </row>
    <row r="525" spans="1:4" ht="15">
      <c r="A525" s="267" t="s">
        <v>4039</v>
      </c>
      <c r="B525" s="267" t="s">
        <v>3384</v>
      </c>
      <c r="C525" s="267" t="s">
        <v>4900</v>
      </c>
      <c r="D525" t="s">
        <v>5216</v>
      </c>
    </row>
    <row r="526" spans="1:4" ht="15">
      <c r="A526" s="267" t="s">
        <v>4040</v>
      </c>
      <c r="B526" s="267" t="s">
        <v>3385</v>
      </c>
      <c r="C526" s="267" t="s">
        <v>4901</v>
      </c>
      <c r="D526" t="s">
        <v>5217</v>
      </c>
    </row>
    <row r="527" spans="1:4" ht="15">
      <c r="A527" s="267" t="s">
        <v>4041</v>
      </c>
      <c r="B527" s="267" t="s">
        <v>3386</v>
      </c>
      <c r="C527" s="267" t="s">
        <v>4902</v>
      </c>
      <c r="D527" t="s">
        <v>5218</v>
      </c>
    </row>
    <row r="528" spans="1:4" ht="15">
      <c r="A528" s="267" t="s">
        <v>4042</v>
      </c>
      <c r="B528" s="267" t="s">
        <v>3387</v>
      </c>
      <c r="C528" s="267" t="s">
        <v>4903</v>
      </c>
      <c r="D528" t="s">
        <v>5219</v>
      </c>
    </row>
    <row r="529" spans="1:4" ht="15">
      <c r="A529" s="267" t="s">
        <v>4043</v>
      </c>
      <c r="B529" s="267" t="s">
        <v>3388</v>
      </c>
      <c r="C529" s="267" t="s">
        <v>4904</v>
      </c>
      <c r="D529" t="s">
        <v>5220</v>
      </c>
    </row>
    <row r="530" spans="1:4" ht="15">
      <c r="A530" s="267" t="s">
        <v>4044</v>
      </c>
      <c r="B530" s="267" t="s">
        <v>3389</v>
      </c>
      <c r="C530" s="267" t="s">
        <v>4905</v>
      </c>
      <c r="D530" t="s">
        <v>5221</v>
      </c>
    </row>
    <row r="531" spans="1:4" ht="15">
      <c r="A531" s="267" t="s">
        <v>4045</v>
      </c>
      <c r="B531" s="267" t="s">
        <v>3390</v>
      </c>
      <c r="C531" s="267" t="s">
        <v>4906</v>
      </c>
      <c r="D531" t="s">
        <v>5222</v>
      </c>
    </row>
    <row r="532" spans="1:4" ht="15">
      <c r="A532" s="267" t="s">
        <v>4046</v>
      </c>
      <c r="B532" s="267" t="s">
        <v>3391</v>
      </c>
      <c r="C532" s="267" t="s">
        <v>4907</v>
      </c>
      <c r="D532" t="s">
        <v>5223</v>
      </c>
    </row>
    <row r="533" spans="1:4" ht="15">
      <c r="A533" s="267" t="s">
        <v>4047</v>
      </c>
      <c r="B533" s="267" t="s">
        <v>3392</v>
      </c>
      <c r="C533" s="267" t="s">
        <v>4908</v>
      </c>
      <c r="D533" t="s">
        <v>5224</v>
      </c>
    </row>
    <row r="534" spans="1:4" ht="15">
      <c r="A534" s="267" t="s">
        <v>4048</v>
      </c>
      <c r="B534" s="267" t="s">
        <v>3393</v>
      </c>
      <c r="C534" s="267" t="s">
        <v>4909</v>
      </c>
      <c r="D534" t="s">
        <v>5225</v>
      </c>
    </row>
    <row r="535" spans="1:4" ht="15">
      <c r="A535" s="267" t="s">
        <v>4049</v>
      </c>
      <c r="B535" s="267" t="s">
        <v>3394</v>
      </c>
      <c r="C535" s="267" t="s">
        <v>4910</v>
      </c>
      <c r="D535" t="s">
        <v>5226</v>
      </c>
    </row>
    <row r="536" spans="1:4" ht="15">
      <c r="A536" s="267" t="s">
        <v>4050</v>
      </c>
      <c r="B536" s="267" t="s">
        <v>3395</v>
      </c>
      <c r="C536" s="267" t="s">
        <v>4911</v>
      </c>
      <c r="D536" t="s">
        <v>5227</v>
      </c>
    </row>
    <row r="537" spans="1:4" ht="15">
      <c r="A537" s="267" t="s">
        <v>4051</v>
      </c>
      <c r="B537" s="267" t="s">
        <v>3396</v>
      </c>
      <c r="C537" s="267" t="s">
        <v>4912</v>
      </c>
      <c r="D537" t="s">
        <v>5228</v>
      </c>
    </row>
    <row r="538" spans="1:4" ht="15">
      <c r="A538" s="267" t="s">
        <v>4052</v>
      </c>
      <c r="B538" s="267" t="s">
        <v>3397</v>
      </c>
      <c r="C538" s="267" t="s">
        <v>4913</v>
      </c>
      <c r="D538" s="273" t="s">
        <v>3397</v>
      </c>
    </row>
    <row r="539" spans="1:4" ht="15">
      <c r="A539" s="267" t="s">
        <v>4053</v>
      </c>
      <c r="B539" s="267" t="s">
        <v>3398</v>
      </c>
      <c r="C539" s="267" t="s">
        <v>4914</v>
      </c>
      <c r="D539" t="s">
        <v>5229</v>
      </c>
    </row>
    <row r="540" spans="1:4" ht="15">
      <c r="A540" s="267" t="s">
        <v>4054</v>
      </c>
      <c r="B540" s="267" t="s">
        <v>3399</v>
      </c>
      <c r="C540" s="267" t="s">
        <v>4915</v>
      </c>
      <c r="D540" t="s">
        <v>5230</v>
      </c>
    </row>
    <row r="541" spans="1:4" ht="15">
      <c r="A541" s="267" t="s">
        <v>4055</v>
      </c>
      <c r="B541" s="267" t="s">
        <v>3400</v>
      </c>
      <c r="C541" s="267" t="s">
        <v>4916</v>
      </c>
      <c r="D541" s="273" t="s">
        <v>3400</v>
      </c>
    </row>
    <row r="542" spans="1:4" ht="15">
      <c r="A542" s="267" t="s">
        <v>4056</v>
      </c>
      <c r="B542" s="267" t="s">
        <v>3401</v>
      </c>
      <c r="C542" s="268" t="s">
        <v>3401</v>
      </c>
      <c r="D542" t="s">
        <v>3401</v>
      </c>
    </row>
    <row r="543" spans="1:4" ht="15">
      <c r="A543" s="267" t="s">
        <v>4057</v>
      </c>
      <c r="B543" s="267" t="s">
        <v>3402</v>
      </c>
      <c r="C543" s="267" t="s">
        <v>4917</v>
      </c>
      <c r="D543" s="273" t="s">
        <v>3402</v>
      </c>
    </row>
    <row r="544" spans="1:4" ht="15">
      <c r="A544" s="267" t="s">
        <v>4058</v>
      </c>
      <c r="B544" s="267" t="s">
        <v>3403</v>
      </c>
      <c r="C544" s="267" t="s">
        <v>4918</v>
      </c>
      <c r="D544" t="s">
        <v>5231</v>
      </c>
    </row>
    <row r="545" spans="1:4" ht="15">
      <c r="A545" s="267" t="s">
        <v>4059</v>
      </c>
      <c r="B545" s="267" t="s">
        <v>3404</v>
      </c>
      <c r="C545" s="267" t="s">
        <v>4919</v>
      </c>
      <c r="D545" t="s">
        <v>5232</v>
      </c>
    </row>
    <row r="546" spans="1:4" ht="15">
      <c r="A546" s="267" t="s">
        <v>4060</v>
      </c>
      <c r="B546" s="267" t="s">
        <v>3405</v>
      </c>
      <c r="C546" s="267" t="s">
        <v>4920</v>
      </c>
      <c r="D546" t="s">
        <v>5233</v>
      </c>
    </row>
    <row r="547" spans="1:4" ht="15">
      <c r="A547" s="267" t="s">
        <v>4061</v>
      </c>
      <c r="B547" s="267" t="s">
        <v>3406</v>
      </c>
      <c r="C547" s="268" t="s">
        <v>3406</v>
      </c>
      <c r="D547" s="273" t="s">
        <v>3406</v>
      </c>
    </row>
    <row r="548" spans="1:4" ht="15">
      <c r="A548" s="267" t="s">
        <v>4062</v>
      </c>
      <c r="B548" s="267" t="s">
        <v>3407</v>
      </c>
      <c r="C548" s="268" t="s">
        <v>3407</v>
      </c>
      <c r="D548" s="273" t="s">
        <v>3407</v>
      </c>
    </row>
    <row r="549" spans="1:4" ht="15">
      <c r="A549" s="267" t="s">
        <v>4063</v>
      </c>
      <c r="B549" s="267" t="s">
        <v>3408</v>
      </c>
      <c r="C549" s="267" t="s">
        <v>4921</v>
      </c>
      <c r="D549" t="s">
        <v>5234</v>
      </c>
    </row>
    <row r="550" spans="1:4" ht="15">
      <c r="A550" s="267" t="s">
        <v>4064</v>
      </c>
      <c r="B550" s="267" t="s">
        <v>3409</v>
      </c>
      <c r="C550" s="267" t="s">
        <v>4922</v>
      </c>
      <c r="D550" t="s">
        <v>5235</v>
      </c>
    </row>
    <row r="551" spans="1:4" ht="15">
      <c r="A551" s="267" t="s">
        <v>4065</v>
      </c>
      <c r="B551" s="267" t="s">
        <v>3410</v>
      </c>
      <c r="C551" s="267" t="s">
        <v>4923</v>
      </c>
      <c r="D551" t="s">
        <v>5236</v>
      </c>
    </row>
    <row r="552" spans="1:4" ht="15">
      <c r="A552" s="267" t="s">
        <v>4066</v>
      </c>
      <c r="B552" s="267" t="s">
        <v>3411</v>
      </c>
      <c r="C552" s="267" t="s">
        <v>4924</v>
      </c>
      <c r="D552" t="s">
        <v>5237</v>
      </c>
    </row>
    <row r="553" spans="1:4" ht="15">
      <c r="A553" s="267" t="s">
        <v>4067</v>
      </c>
      <c r="B553" s="267" t="s">
        <v>3412</v>
      </c>
      <c r="C553" s="267" t="s">
        <v>4925</v>
      </c>
      <c r="D553" t="s">
        <v>5238</v>
      </c>
    </row>
    <row r="554" spans="1:4" ht="15">
      <c r="A554" s="267" t="s">
        <v>4068</v>
      </c>
      <c r="B554" s="267" t="s">
        <v>3413</v>
      </c>
      <c r="C554" s="267" t="s">
        <v>4926</v>
      </c>
      <c r="D554" s="273" t="s">
        <v>3413</v>
      </c>
    </row>
    <row r="555" spans="1:4" ht="15">
      <c r="A555" s="267" t="s">
        <v>4069</v>
      </c>
      <c r="B555" s="267" t="s">
        <v>3414</v>
      </c>
      <c r="C555" s="268" t="s">
        <v>3414</v>
      </c>
      <c r="D555" s="273" t="s">
        <v>3414</v>
      </c>
    </row>
    <row r="556" spans="1:4" ht="15">
      <c r="A556" s="267" t="s">
        <v>4070</v>
      </c>
      <c r="B556" s="267" t="s">
        <v>3415</v>
      </c>
      <c r="C556" s="268" t="s">
        <v>3415</v>
      </c>
      <c r="D556" s="273" t="s">
        <v>3415</v>
      </c>
    </row>
    <row r="557" spans="1:4" ht="15">
      <c r="A557" s="267" t="s">
        <v>4071</v>
      </c>
      <c r="B557" s="267" t="s">
        <v>3416</v>
      </c>
      <c r="C557" s="268" t="s">
        <v>3416</v>
      </c>
      <c r="D557" s="273" t="s">
        <v>3416</v>
      </c>
    </row>
    <row r="558" spans="1:4" ht="15">
      <c r="A558" s="267" t="s">
        <v>4072</v>
      </c>
      <c r="B558" s="267" t="s">
        <v>3417</v>
      </c>
      <c r="C558" s="268" t="s">
        <v>3417</v>
      </c>
      <c r="D558" s="273" t="s">
        <v>3417</v>
      </c>
    </row>
    <row r="559" spans="1:4" ht="15">
      <c r="A559" s="267" t="s">
        <v>4073</v>
      </c>
      <c r="B559" s="267" t="s">
        <v>3418</v>
      </c>
      <c r="C559" s="268" t="s">
        <v>3418</v>
      </c>
      <c r="D559" s="273" t="s">
        <v>3418</v>
      </c>
    </row>
    <row r="560" spans="1:4" ht="15">
      <c r="A560" s="267" t="s">
        <v>4074</v>
      </c>
      <c r="B560" s="267" t="s">
        <v>3419</v>
      </c>
      <c r="C560" s="268" t="s">
        <v>3419</v>
      </c>
      <c r="D560" t="s">
        <v>5239</v>
      </c>
    </row>
    <row r="561" spans="1:4" ht="15">
      <c r="A561" s="267" t="s">
        <v>4075</v>
      </c>
      <c r="B561" s="267" t="s">
        <v>3420</v>
      </c>
      <c r="C561" s="267" t="s">
        <v>4927</v>
      </c>
      <c r="D561" t="s">
        <v>5240</v>
      </c>
    </row>
    <row r="562" spans="1:4" ht="15">
      <c r="A562" s="267" t="s">
        <v>4076</v>
      </c>
      <c r="B562" s="267" t="s">
        <v>3421</v>
      </c>
      <c r="C562" s="268" t="s">
        <v>3421</v>
      </c>
      <c r="D562" s="273" t="s">
        <v>3421</v>
      </c>
    </row>
    <row r="563" spans="1:4" ht="15">
      <c r="A563" s="267" t="s">
        <v>4077</v>
      </c>
      <c r="B563" s="267" t="s">
        <v>3422</v>
      </c>
      <c r="C563" s="267" t="s">
        <v>4928</v>
      </c>
      <c r="D563" t="s">
        <v>5241</v>
      </c>
    </row>
    <row r="564" spans="1:4" ht="15">
      <c r="A564" s="267" t="s">
        <v>4078</v>
      </c>
      <c r="B564" s="267" t="s">
        <v>3423</v>
      </c>
      <c r="C564" s="267" t="s">
        <v>4929</v>
      </c>
      <c r="D564" t="s">
        <v>5242</v>
      </c>
    </row>
    <row r="565" spans="1:4" ht="15">
      <c r="A565" s="267" t="s">
        <v>4079</v>
      </c>
      <c r="B565" s="267" t="s">
        <v>3424</v>
      </c>
      <c r="C565" s="267" t="s">
        <v>4930</v>
      </c>
      <c r="D565" t="s">
        <v>5243</v>
      </c>
    </row>
    <row r="566" spans="1:4" ht="15">
      <c r="A566" s="267" t="s">
        <v>4080</v>
      </c>
      <c r="B566" s="267" t="s">
        <v>3425</v>
      </c>
      <c r="C566" s="267" t="s">
        <v>4931</v>
      </c>
      <c r="D566" t="s">
        <v>5244</v>
      </c>
    </row>
    <row r="567" spans="1:4" ht="15">
      <c r="A567" s="267" t="s">
        <v>4081</v>
      </c>
      <c r="B567" s="267" t="s">
        <v>3426</v>
      </c>
      <c r="C567" s="267" t="s">
        <v>4932</v>
      </c>
      <c r="D567" t="s">
        <v>5245</v>
      </c>
    </row>
    <row r="568" spans="1:4" ht="15">
      <c r="A568" s="267" t="s">
        <v>4082</v>
      </c>
      <c r="B568" s="267" t="s">
        <v>3427</v>
      </c>
      <c r="C568" s="267" t="s">
        <v>4933</v>
      </c>
      <c r="D568" t="s">
        <v>5246</v>
      </c>
    </row>
    <row r="569" spans="1:4" ht="15">
      <c r="A569" s="267" t="s">
        <v>4083</v>
      </c>
      <c r="B569" s="267" t="s">
        <v>3428</v>
      </c>
      <c r="C569" s="267" t="s">
        <v>4934</v>
      </c>
      <c r="D569" t="s">
        <v>5247</v>
      </c>
    </row>
    <row r="570" spans="1:4" ht="15">
      <c r="A570" s="267" t="s">
        <v>4084</v>
      </c>
      <c r="B570" s="267" t="s">
        <v>3429</v>
      </c>
      <c r="C570" s="267" t="s">
        <v>4935</v>
      </c>
      <c r="D570" t="s">
        <v>5248</v>
      </c>
    </row>
    <row r="571" spans="1:4" ht="15">
      <c r="A571" s="267" t="s">
        <v>4085</v>
      </c>
      <c r="B571" s="267" t="s">
        <v>3430</v>
      </c>
      <c r="C571" s="267" t="s">
        <v>4936</v>
      </c>
      <c r="D571" t="s">
        <v>5249</v>
      </c>
    </row>
    <row r="572" spans="1:4" ht="15">
      <c r="A572" s="267" t="s">
        <v>4086</v>
      </c>
      <c r="B572" s="267" t="s">
        <v>3431</v>
      </c>
      <c r="C572" s="267" t="s">
        <v>4937</v>
      </c>
      <c r="D572" t="s">
        <v>5250</v>
      </c>
    </row>
    <row r="573" spans="1:4" ht="15">
      <c r="A573" s="267" t="s">
        <v>4087</v>
      </c>
      <c r="B573" s="267" t="s">
        <v>3432</v>
      </c>
      <c r="C573" s="267" t="s">
        <v>4938</v>
      </c>
      <c r="D573" s="273" t="s">
        <v>3432</v>
      </c>
    </row>
    <row r="574" spans="1:4" ht="15">
      <c r="A574" s="267" t="s">
        <v>4088</v>
      </c>
      <c r="B574" s="267" t="s">
        <v>3433</v>
      </c>
      <c r="C574" s="267" t="s">
        <v>4939</v>
      </c>
      <c r="D574" t="s">
        <v>5251</v>
      </c>
    </row>
    <row r="575" spans="1:4" ht="15">
      <c r="A575" s="267" t="s">
        <v>4089</v>
      </c>
      <c r="B575" s="267" t="s">
        <v>3434</v>
      </c>
      <c r="C575" s="268" t="s">
        <v>3434</v>
      </c>
      <c r="D575" s="273" t="s">
        <v>3434</v>
      </c>
    </row>
    <row r="576" spans="1:4" ht="15">
      <c r="A576" s="267" t="s">
        <v>4090</v>
      </c>
      <c r="B576" s="267" t="s">
        <v>3435</v>
      </c>
      <c r="C576" s="268" t="s">
        <v>3435</v>
      </c>
      <c r="D576" s="273" t="s">
        <v>3435</v>
      </c>
    </row>
    <row r="577" spans="1:4" ht="15">
      <c r="A577" s="267" t="s">
        <v>4091</v>
      </c>
      <c r="B577" s="267" t="s">
        <v>3436</v>
      </c>
      <c r="C577" s="268" t="s">
        <v>3436</v>
      </c>
      <c r="D577" s="273" t="s">
        <v>3436</v>
      </c>
    </row>
    <row r="578" spans="1:4" ht="15">
      <c r="A578" s="267" t="s">
        <v>4092</v>
      </c>
      <c r="B578" s="267" t="s">
        <v>3437</v>
      </c>
      <c r="C578" s="268" t="s">
        <v>3437</v>
      </c>
      <c r="D578" s="273" t="s">
        <v>3437</v>
      </c>
    </row>
    <row r="579" spans="1:4" ht="15">
      <c r="A579" s="267" t="s">
        <v>4093</v>
      </c>
      <c r="B579" s="267" t="s">
        <v>3438</v>
      </c>
      <c r="C579" s="268" t="s">
        <v>3438</v>
      </c>
      <c r="D579" s="273" t="s">
        <v>3438</v>
      </c>
    </row>
    <row r="580" spans="1:4" ht="15">
      <c r="A580" s="267" t="s">
        <v>4094</v>
      </c>
      <c r="B580" s="267" t="s">
        <v>3439</v>
      </c>
      <c r="C580" s="268" t="s">
        <v>3439</v>
      </c>
      <c r="D580" s="273" t="s">
        <v>3439</v>
      </c>
    </row>
    <row r="581" spans="1:4" ht="15">
      <c r="A581" s="267" t="s">
        <v>4095</v>
      </c>
      <c r="B581" s="267" t="s">
        <v>3440</v>
      </c>
      <c r="C581" s="268" t="s">
        <v>3440</v>
      </c>
      <c r="D581" s="273" t="s">
        <v>3440</v>
      </c>
    </row>
    <row r="582" spans="1:4" ht="15">
      <c r="A582" s="267" t="s">
        <v>4096</v>
      </c>
      <c r="B582" s="267" t="s">
        <v>3441</v>
      </c>
      <c r="C582" s="268" t="s">
        <v>3441</v>
      </c>
      <c r="D582" t="s">
        <v>5252</v>
      </c>
    </row>
    <row r="583" spans="1:4" ht="15">
      <c r="A583" s="267" t="s">
        <v>4097</v>
      </c>
      <c r="B583" s="267" t="s">
        <v>3442</v>
      </c>
      <c r="C583" s="268" t="s">
        <v>3442</v>
      </c>
      <c r="D583" s="273" t="s">
        <v>3442</v>
      </c>
    </row>
    <row r="584" spans="1:4" ht="15">
      <c r="A584" s="267" t="s">
        <v>4098</v>
      </c>
      <c r="B584" s="267" t="s">
        <v>3443</v>
      </c>
      <c r="C584" s="268" t="s">
        <v>3443</v>
      </c>
      <c r="D584" s="273" t="s">
        <v>3443</v>
      </c>
    </row>
    <row r="585" spans="1:4" ht="15">
      <c r="A585" s="267" t="s">
        <v>4099</v>
      </c>
      <c r="B585" s="267" t="s">
        <v>3444</v>
      </c>
      <c r="C585" s="268" t="s">
        <v>3444</v>
      </c>
      <c r="D585" s="273" t="s">
        <v>3444</v>
      </c>
    </row>
    <row r="586" spans="1:4" ht="15">
      <c r="A586" s="267" t="s">
        <v>4100</v>
      </c>
      <c r="B586" s="267" t="s">
        <v>3445</v>
      </c>
      <c r="C586" s="268" t="s">
        <v>3445</v>
      </c>
      <c r="D586" s="273" t="s">
        <v>3445</v>
      </c>
    </row>
    <row r="587" spans="1:4" ht="15">
      <c r="A587" s="267" t="s">
        <v>4101</v>
      </c>
      <c r="B587" s="267" t="s">
        <v>3446</v>
      </c>
      <c r="C587" s="268" t="s">
        <v>3446</v>
      </c>
      <c r="D587" s="273" t="s">
        <v>3446</v>
      </c>
    </row>
    <row r="588" spans="1:4" ht="15">
      <c r="A588" s="267" t="s">
        <v>4102</v>
      </c>
      <c r="B588" s="267" t="s">
        <v>3447</v>
      </c>
      <c r="C588" s="268" t="s">
        <v>3447</v>
      </c>
      <c r="D588" s="273" t="s">
        <v>3447</v>
      </c>
    </row>
    <row r="589" spans="1:4" ht="15">
      <c r="A589" s="267" t="s">
        <v>4103</v>
      </c>
      <c r="B589" s="267" t="s">
        <v>3448</v>
      </c>
      <c r="C589" s="268" t="s">
        <v>3448</v>
      </c>
      <c r="D589" s="273" t="s">
        <v>3448</v>
      </c>
    </row>
    <row r="590" spans="1:4" ht="15">
      <c r="A590" s="267" t="s">
        <v>4104</v>
      </c>
      <c r="B590" s="267" t="s">
        <v>3449</v>
      </c>
      <c r="C590" s="268" t="s">
        <v>3449</v>
      </c>
      <c r="D590" s="273" t="s">
        <v>3449</v>
      </c>
    </row>
    <row r="591" spans="1:4" ht="15">
      <c r="A591" s="267" t="s">
        <v>4105</v>
      </c>
      <c r="B591" s="267" t="s">
        <v>3450</v>
      </c>
      <c r="C591" s="268" t="s">
        <v>3450</v>
      </c>
      <c r="D591" s="273" t="s">
        <v>3450</v>
      </c>
    </row>
    <row r="592" spans="1:4" ht="15">
      <c r="A592" s="267" t="s">
        <v>4106</v>
      </c>
      <c r="B592" s="267" t="s">
        <v>3451</v>
      </c>
      <c r="C592" s="268" t="s">
        <v>3451</v>
      </c>
      <c r="D592" s="273" t="s">
        <v>3451</v>
      </c>
    </row>
    <row r="593" spans="1:4" ht="15">
      <c r="A593" s="267" t="s">
        <v>4107</v>
      </c>
      <c r="B593" s="267" t="s">
        <v>3452</v>
      </c>
      <c r="C593" s="268" t="s">
        <v>3452</v>
      </c>
      <c r="D593" s="273" t="s">
        <v>3452</v>
      </c>
    </row>
    <row r="594" spans="1:4" ht="15">
      <c r="A594" s="267" t="s">
        <v>4108</v>
      </c>
      <c r="B594" s="267" t="s">
        <v>3453</v>
      </c>
      <c r="C594" s="268" t="s">
        <v>3453</v>
      </c>
      <c r="D594" s="273" t="s">
        <v>3453</v>
      </c>
    </row>
    <row r="595" spans="1:4" ht="15">
      <c r="A595" s="267" t="s">
        <v>4109</v>
      </c>
      <c r="B595" s="267" t="s">
        <v>3454</v>
      </c>
      <c r="C595" s="268" t="s">
        <v>3454</v>
      </c>
      <c r="D595" t="s">
        <v>5253</v>
      </c>
    </row>
    <row r="596" spans="1:4" ht="15">
      <c r="A596" s="267" t="s">
        <v>4110</v>
      </c>
      <c r="B596" s="267" t="s">
        <v>3455</v>
      </c>
      <c r="C596" s="267" t="s">
        <v>4940</v>
      </c>
      <c r="D596" t="s">
        <v>5254</v>
      </c>
    </row>
    <row r="597" spans="1:4" ht="15">
      <c r="A597" s="267" t="s">
        <v>4111</v>
      </c>
      <c r="B597" s="267" t="s">
        <v>3456</v>
      </c>
      <c r="C597" s="267" t="s">
        <v>4941</v>
      </c>
      <c r="D597" t="s">
        <v>5255</v>
      </c>
    </row>
    <row r="598" spans="1:4" ht="15">
      <c r="A598" s="267" t="s">
        <v>4112</v>
      </c>
      <c r="B598" s="267" t="s">
        <v>3457</v>
      </c>
      <c r="C598" s="267" t="s">
        <v>4942</v>
      </c>
      <c r="D598" s="273" t="s">
        <v>3457</v>
      </c>
    </row>
    <row r="599" spans="1:4" ht="15">
      <c r="A599" s="267" t="s">
        <v>4113</v>
      </c>
      <c r="B599" s="267" t="s">
        <v>3458</v>
      </c>
      <c r="C599" s="267" t="s">
        <v>4943</v>
      </c>
      <c r="D599" s="273" t="s">
        <v>3458</v>
      </c>
    </row>
    <row r="600" spans="1:4" ht="15">
      <c r="A600" s="267" t="s">
        <v>4114</v>
      </c>
      <c r="B600" s="267" t="s">
        <v>3459</v>
      </c>
      <c r="C600" s="267" t="s">
        <v>4944</v>
      </c>
      <c r="D600" t="s">
        <v>5256</v>
      </c>
    </row>
    <row r="601" spans="1:4" ht="15">
      <c r="A601" s="267" t="s">
        <v>4115</v>
      </c>
      <c r="B601" s="267" t="s">
        <v>3460</v>
      </c>
      <c r="C601" s="267" t="s">
        <v>4945</v>
      </c>
      <c r="D601" t="s">
        <v>5257</v>
      </c>
    </row>
    <row r="602" spans="1:4" ht="15">
      <c r="A602" s="267" t="s">
        <v>4116</v>
      </c>
      <c r="B602" s="267" t="s">
        <v>3461</v>
      </c>
      <c r="C602" s="267" t="s">
        <v>4946</v>
      </c>
      <c r="D602" s="273" t="s">
        <v>3461</v>
      </c>
    </row>
    <row r="603" spans="1:4" ht="15">
      <c r="A603" s="267" t="s">
        <v>4117</v>
      </c>
      <c r="B603" s="267" t="s">
        <v>3462</v>
      </c>
      <c r="C603" s="267" t="s">
        <v>4947</v>
      </c>
      <c r="D603" s="273" t="s">
        <v>3462</v>
      </c>
    </row>
    <row r="604" spans="1:4" ht="15">
      <c r="A604" s="267" t="s">
        <v>4118</v>
      </c>
      <c r="B604" s="267" t="s">
        <v>3463</v>
      </c>
      <c r="C604" s="267" t="s">
        <v>4948</v>
      </c>
      <c r="D604" s="273" t="s">
        <v>3463</v>
      </c>
    </row>
    <row r="605" spans="1:4" ht="15">
      <c r="A605" s="267" t="s">
        <v>4119</v>
      </c>
      <c r="B605" s="267" t="s">
        <v>3464</v>
      </c>
      <c r="C605" s="267" t="s">
        <v>4949</v>
      </c>
      <c r="D605" s="273" t="s">
        <v>3464</v>
      </c>
    </row>
    <row r="606" spans="1:4" ht="15">
      <c r="A606" s="267" t="s">
        <v>4120</v>
      </c>
      <c r="B606" s="267" t="s">
        <v>3465</v>
      </c>
      <c r="C606" s="267" t="s">
        <v>4950</v>
      </c>
      <c r="D606" s="273" t="s">
        <v>3465</v>
      </c>
    </row>
    <row r="607" spans="1:4" ht="15">
      <c r="A607" s="267" t="s">
        <v>4121</v>
      </c>
      <c r="B607" s="267" t="s">
        <v>3466</v>
      </c>
      <c r="C607" s="267" t="s">
        <v>4951</v>
      </c>
      <c r="D607" s="273" t="s">
        <v>3466</v>
      </c>
    </row>
    <row r="608" spans="1:4" ht="15">
      <c r="A608" s="267" t="s">
        <v>4122</v>
      </c>
      <c r="B608" s="267" t="s">
        <v>3467</v>
      </c>
      <c r="C608" s="268" t="s">
        <v>3467</v>
      </c>
      <c r="D608" s="273" t="s">
        <v>3467</v>
      </c>
    </row>
    <row r="609" spans="1:4" ht="15">
      <c r="A609" s="267" t="s">
        <v>4123</v>
      </c>
      <c r="B609" s="267" t="s">
        <v>3468</v>
      </c>
      <c r="C609" s="268" t="s">
        <v>3468</v>
      </c>
      <c r="D609" s="273" t="s">
        <v>3468</v>
      </c>
    </row>
    <row r="610" spans="1:4" ht="15">
      <c r="A610" s="267" t="s">
        <v>4124</v>
      </c>
      <c r="B610" s="267" t="s">
        <v>3469</v>
      </c>
      <c r="C610" s="267" t="s">
        <v>4952</v>
      </c>
      <c r="D610" t="s">
        <v>5258</v>
      </c>
    </row>
    <row r="611" spans="1:4" ht="15">
      <c r="A611" s="267" t="s">
        <v>4125</v>
      </c>
      <c r="B611" s="267" t="s">
        <v>3470</v>
      </c>
      <c r="C611" s="267" t="s">
        <v>4953</v>
      </c>
      <c r="D611" s="273" t="s">
        <v>3470</v>
      </c>
    </row>
    <row r="612" spans="1:4" ht="15">
      <c r="A612" s="267" t="s">
        <v>4126</v>
      </c>
      <c r="B612" s="267" t="s">
        <v>3471</v>
      </c>
      <c r="C612" s="267" t="s">
        <v>4954</v>
      </c>
      <c r="D612" s="273" t="s">
        <v>3471</v>
      </c>
    </row>
    <row r="613" spans="1:4" ht="15">
      <c r="A613" s="267" t="s">
        <v>4127</v>
      </c>
      <c r="B613" s="267" t="s">
        <v>3472</v>
      </c>
      <c r="C613" s="267" t="s">
        <v>4955</v>
      </c>
      <c r="D613" s="273" t="s">
        <v>3472</v>
      </c>
    </row>
    <row r="614" spans="1:4" ht="15">
      <c r="A614" s="267" t="s">
        <v>4128</v>
      </c>
      <c r="B614" s="267" t="s">
        <v>3473</v>
      </c>
      <c r="C614" s="267" t="s">
        <v>4956</v>
      </c>
      <c r="D614" s="273" t="s">
        <v>3473</v>
      </c>
    </row>
    <row r="615" spans="1:4" ht="15">
      <c r="A615" s="267" t="s">
        <v>4129</v>
      </c>
      <c r="B615" s="267" t="s">
        <v>3474</v>
      </c>
      <c r="C615" s="267" t="s">
        <v>4957</v>
      </c>
      <c r="D615" s="273" t="s">
        <v>3474</v>
      </c>
    </row>
    <row r="616" spans="1:4" ht="15">
      <c r="A616" s="267" t="s">
        <v>4130</v>
      </c>
      <c r="B616" s="267" t="s">
        <v>3475</v>
      </c>
      <c r="C616" s="268" t="s">
        <v>3475</v>
      </c>
      <c r="D616" s="273" t="s">
        <v>3475</v>
      </c>
    </row>
    <row r="617" spans="1:4" ht="15">
      <c r="A617" s="267" t="s">
        <v>4131</v>
      </c>
      <c r="B617" s="267" t="s">
        <v>3476</v>
      </c>
      <c r="C617" s="267" t="s">
        <v>4958</v>
      </c>
      <c r="D617" s="273" t="s">
        <v>3476</v>
      </c>
    </row>
    <row r="618" spans="1:4" ht="15">
      <c r="A618" s="267" t="s">
        <v>4132</v>
      </c>
      <c r="B618" s="267" t="s">
        <v>3477</v>
      </c>
      <c r="C618" s="268" t="s">
        <v>3477</v>
      </c>
      <c r="D618" s="273" t="s">
        <v>3477</v>
      </c>
    </row>
    <row r="619" spans="1:4" ht="15">
      <c r="A619" s="267" t="s">
        <v>4133</v>
      </c>
      <c r="B619" s="267" t="s">
        <v>3478</v>
      </c>
      <c r="C619" s="268" t="s">
        <v>3478</v>
      </c>
      <c r="D619" s="273" t="s">
        <v>3478</v>
      </c>
    </row>
    <row r="620" spans="1:4" ht="15">
      <c r="A620" s="267" t="s">
        <v>4134</v>
      </c>
      <c r="B620" s="267" t="s">
        <v>3479</v>
      </c>
      <c r="C620" s="268" t="s">
        <v>3479</v>
      </c>
      <c r="D620" s="273" t="s">
        <v>3479</v>
      </c>
    </row>
    <row r="621" spans="1:4" ht="15">
      <c r="A621" s="267" t="s">
        <v>4135</v>
      </c>
      <c r="B621" s="267" t="s">
        <v>3480</v>
      </c>
      <c r="C621" s="268" t="s">
        <v>3480</v>
      </c>
      <c r="D621" s="273" t="s">
        <v>3480</v>
      </c>
    </row>
    <row r="622" spans="1:4" ht="15">
      <c r="A622" s="267" t="s">
        <v>4136</v>
      </c>
      <c r="B622" s="267" t="s">
        <v>3481</v>
      </c>
      <c r="C622" s="267" t="s">
        <v>4959</v>
      </c>
      <c r="D622" s="273" t="s">
        <v>3481</v>
      </c>
    </row>
    <row r="623" spans="1:4" ht="15">
      <c r="A623" s="267" t="s">
        <v>4137</v>
      </c>
      <c r="B623" s="267" t="s">
        <v>3482</v>
      </c>
      <c r="C623" s="267" t="s">
        <v>4960</v>
      </c>
      <c r="D623" s="273" t="s">
        <v>3482</v>
      </c>
    </row>
    <row r="624" spans="1:4" ht="15">
      <c r="A624" s="267" t="s">
        <v>4138</v>
      </c>
      <c r="B624" s="267" t="s">
        <v>3483</v>
      </c>
      <c r="C624" s="267" t="s">
        <v>4961</v>
      </c>
      <c r="D624" s="273" t="s">
        <v>3483</v>
      </c>
    </row>
    <row r="625" spans="1:4" ht="15">
      <c r="A625" s="267" t="s">
        <v>4139</v>
      </c>
      <c r="B625" s="267" t="s">
        <v>3484</v>
      </c>
      <c r="C625" s="268" t="s">
        <v>3484</v>
      </c>
      <c r="D625" s="273" t="s">
        <v>3484</v>
      </c>
    </row>
    <row r="626" spans="1:4" ht="15">
      <c r="A626" s="267" t="s">
        <v>4140</v>
      </c>
      <c r="B626" s="267" t="s">
        <v>3485</v>
      </c>
      <c r="C626" s="268" t="s">
        <v>3485</v>
      </c>
      <c r="D626" s="273" t="s">
        <v>3485</v>
      </c>
    </row>
    <row r="627" spans="1:4" ht="15">
      <c r="A627" s="267" t="s">
        <v>4141</v>
      </c>
      <c r="B627" s="267" t="s">
        <v>3486</v>
      </c>
      <c r="C627" s="268" t="s">
        <v>3486</v>
      </c>
      <c r="D627" s="273" t="s">
        <v>3486</v>
      </c>
    </row>
    <row r="628" spans="1:4" ht="15">
      <c r="A628" s="267" t="s">
        <v>4142</v>
      </c>
      <c r="B628" s="267" t="s">
        <v>3487</v>
      </c>
      <c r="C628" s="268" t="s">
        <v>3487</v>
      </c>
      <c r="D628" s="273" t="s">
        <v>3487</v>
      </c>
    </row>
    <row r="629" spans="1:4" ht="15">
      <c r="A629" s="267" t="s">
        <v>4143</v>
      </c>
      <c r="B629" s="267" t="s">
        <v>3488</v>
      </c>
      <c r="C629" s="268" t="s">
        <v>3488</v>
      </c>
      <c r="D629" s="273" t="s">
        <v>3488</v>
      </c>
    </row>
    <row r="630" spans="1:4" ht="15">
      <c r="A630" s="267" t="s">
        <v>4144</v>
      </c>
      <c r="B630" s="267" t="s">
        <v>3489</v>
      </c>
      <c r="C630" s="268" t="s">
        <v>3489</v>
      </c>
      <c r="D630" s="273" t="s">
        <v>3489</v>
      </c>
    </row>
    <row r="631" spans="1:4" ht="15">
      <c r="A631" s="267" t="s">
        <v>4145</v>
      </c>
      <c r="B631" s="267" t="s">
        <v>3490</v>
      </c>
      <c r="C631" s="268" t="s">
        <v>3490</v>
      </c>
      <c r="D631" s="273" t="s">
        <v>3490</v>
      </c>
    </row>
    <row r="632" spans="1:4" ht="15">
      <c r="A632" s="267" t="s">
        <v>4146</v>
      </c>
      <c r="B632" s="267" t="s">
        <v>3491</v>
      </c>
      <c r="C632" s="268" t="s">
        <v>3491</v>
      </c>
      <c r="D632" s="273" t="s">
        <v>3491</v>
      </c>
    </row>
    <row r="633" spans="1:4" ht="15">
      <c r="A633" s="267" t="s">
        <v>4147</v>
      </c>
      <c r="B633" s="267" t="s">
        <v>3492</v>
      </c>
      <c r="C633" s="268" t="s">
        <v>3492</v>
      </c>
      <c r="D633" t="s">
        <v>5259</v>
      </c>
    </row>
    <row r="634" spans="1:4" ht="15">
      <c r="A634" s="267" t="s">
        <v>4148</v>
      </c>
      <c r="B634" s="267" t="s">
        <v>3493</v>
      </c>
      <c r="C634" s="268" t="s">
        <v>4962</v>
      </c>
      <c r="D634" s="273" t="s">
        <v>3493</v>
      </c>
    </row>
    <row r="635" spans="1:4" ht="15">
      <c r="A635" s="267" t="s">
        <v>4149</v>
      </c>
      <c r="B635" s="267" t="s">
        <v>3494</v>
      </c>
      <c r="C635" s="268" t="s">
        <v>3494</v>
      </c>
      <c r="D635" s="273" t="s">
        <v>3494</v>
      </c>
    </row>
    <row r="636" spans="1:4" ht="15">
      <c r="A636" s="267" t="s">
        <v>4150</v>
      </c>
      <c r="B636" s="267" t="s">
        <v>3495</v>
      </c>
      <c r="C636" s="268" t="s">
        <v>3495</v>
      </c>
      <c r="D636" t="s">
        <v>5260</v>
      </c>
    </row>
    <row r="637" spans="1:4" ht="15">
      <c r="A637" s="267" t="s">
        <v>4151</v>
      </c>
      <c r="B637" s="267" t="s">
        <v>3496</v>
      </c>
      <c r="C637" s="268" t="s">
        <v>3496</v>
      </c>
      <c r="D637" s="273" t="s">
        <v>3496</v>
      </c>
    </row>
    <row r="638" spans="1:4" ht="15">
      <c r="A638" s="267" t="s">
        <v>4152</v>
      </c>
      <c r="B638" s="267" t="s">
        <v>3497</v>
      </c>
      <c r="C638" s="268" t="s">
        <v>3497</v>
      </c>
      <c r="D638" s="273" t="s">
        <v>3497</v>
      </c>
    </row>
    <row r="639" spans="1:4" ht="15">
      <c r="A639" s="267" t="s">
        <v>4153</v>
      </c>
      <c r="B639" s="267" t="s">
        <v>3498</v>
      </c>
      <c r="C639" s="268" t="s">
        <v>3498</v>
      </c>
      <c r="D639" t="s">
        <v>5261</v>
      </c>
    </row>
    <row r="640" spans="1:4" ht="15">
      <c r="A640" s="267" t="s">
        <v>4154</v>
      </c>
      <c r="B640" s="267" t="s">
        <v>3499</v>
      </c>
      <c r="C640" s="267" t="s">
        <v>4963</v>
      </c>
      <c r="D640" t="s">
        <v>5262</v>
      </c>
    </row>
    <row r="641" spans="1:4" ht="15">
      <c r="A641" s="267" t="s">
        <v>4155</v>
      </c>
      <c r="B641" s="267" t="s">
        <v>3500</v>
      </c>
      <c r="C641" s="267" t="s">
        <v>4964</v>
      </c>
      <c r="D641" t="s">
        <v>5263</v>
      </c>
    </row>
    <row r="642" spans="1:4" ht="15">
      <c r="A642" s="267" t="s">
        <v>4156</v>
      </c>
      <c r="B642" s="267" t="s">
        <v>3501</v>
      </c>
      <c r="C642" s="267" t="s">
        <v>4965</v>
      </c>
      <c r="D642" s="273" t="s">
        <v>3501</v>
      </c>
    </row>
    <row r="643" spans="1:4" ht="15">
      <c r="A643" s="267" t="s">
        <v>4157</v>
      </c>
      <c r="B643" s="267" t="s">
        <v>3502</v>
      </c>
      <c r="C643" s="267" t="s">
        <v>4966</v>
      </c>
      <c r="D643" t="s">
        <v>5264</v>
      </c>
    </row>
    <row r="644" spans="1:4" ht="15">
      <c r="A644" s="267" t="s">
        <v>4158</v>
      </c>
      <c r="B644" s="267" t="s">
        <v>3503</v>
      </c>
      <c r="C644" s="268" t="s">
        <v>3503</v>
      </c>
      <c r="D644" s="273" t="s">
        <v>3503</v>
      </c>
    </row>
    <row r="645" spans="1:4" ht="15">
      <c r="A645" s="267" t="s">
        <v>4159</v>
      </c>
      <c r="B645" s="267" t="s">
        <v>3504</v>
      </c>
      <c r="C645" s="267" t="s">
        <v>4967</v>
      </c>
      <c r="D645" s="273" t="s">
        <v>3504</v>
      </c>
    </row>
    <row r="646" spans="1:4" ht="15">
      <c r="A646" s="267" t="s">
        <v>4160</v>
      </c>
      <c r="B646" s="267" t="s">
        <v>3505</v>
      </c>
      <c r="C646" s="268" t="s">
        <v>3505</v>
      </c>
      <c r="D646" s="273" t="s">
        <v>3505</v>
      </c>
    </row>
    <row r="647" spans="1:4" ht="15">
      <c r="A647" s="267" t="s">
        <v>4161</v>
      </c>
      <c r="B647" s="267" t="s">
        <v>3506</v>
      </c>
      <c r="C647" s="267" t="s">
        <v>4968</v>
      </c>
      <c r="D647" s="273" t="s">
        <v>3506</v>
      </c>
    </row>
    <row r="648" spans="1:4" ht="15">
      <c r="A648" s="267" t="s">
        <v>4162</v>
      </c>
      <c r="B648" s="267" t="s">
        <v>3507</v>
      </c>
      <c r="C648" s="268" t="s">
        <v>3507</v>
      </c>
      <c r="D648" s="273" t="s">
        <v>3507</v>
      </c>
    </row>
    <row r="649" spans="1:4" ht="15">
      <c r="A649" s="267" t="s">
        <v>4163</v>
      </c>
      <c r="B649" s="267" t="s">
        <v>3508</v>
      </c>
      <c r="C649" s="268" t="s">
        <v>3508</v>
      </c>
      <c r="D649" s="273" t="s">
        <v>3508</v>
      </c>
    </row>
    <row r="650" spans="1:4" ht="15">
      <c r="A650" s="267" t="s">
        <v>4164</v>
      </c>
      <c r="B650" s="267" t="s">
        <v>3509</v>
      </c>
      <c r="C650" s="268" t="s">
        <v>3509</v>
      </c>
      <c r="D650" s="273" t="s">
        <v>3509</v>
      </c>
    </row>
    <row r="651" spans="1:4" ht="15">
      <c r="A651" s="267" t="s">
        <v>4165</v>
      </c>
      <c r="B651" s="267" t="s">
        <v>3510</v>
      </c>
      <c r="C651" s="268" t="s">
        <v>3510</v>
      </c>
      <c r="D651" s="273" t="s">
        <v>3510</v>
      </c>
    </row>
    <row r="652" spans="1:4" ht="15">
      <c r="A652" s="267" t="s">
        <v>4166</v>
      </c>
      <c r="B652" s="267" t="s">
        <v>3511</v>
      </c>
      <c r="C652" s="267" t="s">
        <v>4969</v>
      </c>
      <c r="D652" t="s">
        <v>5265</v>
      </c>
    </row>
    <row r="653" spans="1:4" ht="15">
      <c r="A653" s="267" t="s">
        <v>4167</v>
      </c>
      <c r="B653" s="267" t="s">
        <v>3512</v>
      </c>
      <c r="C653" s="268" t="s">
        <v>3512</v>
      </c>
      <c r="D653" s="273" t="s">
        <v>3512</v>
      </c>
    </row>
    <row r="654" spans="1:4" ht="15">
      <c r="A654" s="267" t="s">
        <v>4168</v>
      </c>
      <c r="B654" s="267" t="s">
        <v>3513</v>
      </c>
      <c r="C654" s="268" t="s">
        <v>3513</v>
      </c>
      <c r="D654" s="273" t="s">
        <v>3513</v>
      </c>
    </row>
    <row r="655" spans="1:4" ht="15">
      <c r="A655" s="267" t="s">
        <v>4169</v>
      </c>
      <c r="B655" s="267" t="s">
        <v>3514</v>
      </c>
      <c r="C655" s="268" t="s">
        <v>3514</v>
      </c>
      <c r="D655" s="273" t="s">
        <v>3514</v>
      </c>
    </row>
    <row r="656" spans="1:4" ht="15">
      <c r="A656" s="267" t="s">
        <v>4170</v>
      </c>
      <c r="B656" s="267" t="s">
        <v>3515</v>
      </c>
      <c r="C656" s="268" t="s">
        <v>3515</v>
      </c>
      <c r="D656" s="273" t="s">
        <v>3515</v>
      </c>
    </row>
  </sheetData>
  <autoFilter ref="A1:B656" xr:uid="{00000000-0009-0000-0000-000008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2">
    <tabColor rgb="FFFF0000"/>
  </sheetPr>
  <dimension ref="B1:H146"/>
  <sheetViews>
    <sheetView showGridLines="0" view="pageBreakPreview" zoomScaleNormal="100" zoomScaleSheetLayoutView="100" workbookViewId="0">
      <selection activeCell="C27" sqref="C27"/>
    </sheetView>
  </sheetViews>
  <sheetFormatPr defaultColWidth="9.140625" defaultRowHeight="12.75"/>
  <cols>
    <col min="1" max="1" width="9.140625" style="25"/>
    <col min="2" max="2" width="2" style="25" bestFit="1" customWidth="1"/>
    <col min="3" max="3" width="57.7109375" style="25" customWidth="1"/>
    <col min="4" max="4" width="10.140625" style="25" bestFit="1" customWidth="1"/>
    <col min="5" max="5" width="14" style="25" bestFit="1" customWidth="1"/>
    <col min="6" max="6" width="28.42578125" style="25" customWidth="1"/>
    <col min="7" max="7" width="28.5703125" style="25" customWidth="1"/>
    <col min="8" max="8" width="15" style="25" customWidth="1"/>
    <col min="9" max="16384" width="9.140625" style="25"/>
  </cols>
  <sheetData>
    <row r="1" spans="2:7">
      <c r="B1" s="485" t="s">
        <v>1224</v>
      </c>
      <c r="C1" s="485"/>
      <c r="D1" s="485"/>
      <c r="E1" s="485"/>
    </row>
    <row r="2" spans="2:7" s="244" customFormat="1" ht="48.75" customHeight="1">
      <c r="B2" s="265"/>
      <c r="C2" s="265"/>
      <c r="D2" s="265"/>
      <c r="E2" s="265"/>
    </row>
    <row r="3" spans="2:7" ht="20.25">
      <c r="B3" s="486" t="str">
        <f>CHOOSE(jezyk,n!A1175,n!B1175,n!C1175,n!D1173)</f>
        <v xml:space="preserve">Informacje dodatkowe do zmian w kapitale (funduszu) własnym </v>
      </c>
      <c r="C3" s="486"/>
      <c r="D3" s="486"/>
      <c r="E3" s="486"/>
      <c r="F3" s="175"/>
      <c r="G3" s="175"/>
    </row>
    <row r="4" spans="2:7" ht="20.25">
      <c r="B4" s="486"/>
      <c r="C4" s="486"/>
      <c r="D4" s="486"/>
      <c r="E4" s="486"/>
      <c r="F4" s="175"/>
      <c r="G4" s="175"/>
    </row>
    <row r="5" spans="2:7">
      <c r="F5" s="25" t="s">
        <v>963</v>
      </c>
      <c r="G5" s="25" t="s">
        <v>963</v>
      </c>
    </row>
    <row r="6" spans="2:7">
      <c r="C6" s="25" t="e">
        <f>#REF!</f>
        <v>#REF!</v>
      </c>
      <c r="D6" s="89" t="str">
        <f>CHOOSE(jezyk,n!A1179,n!B1179,n!C1179,n!D1177)</f>
        <v>kwota</v>
      </c>
      <c r="E6" s="89"/>
      <c r="F6" s="25" t="s">
        <v>962</v>
      </c>
      <c r="G6" s="25" t="s">
        <v>964</v>
      </c>
    </row>
    <row r="7" spans="2:7">
      <c r="B7" s="25">
        <v>1</v>
      </c>
      <c r="C7" s="149"/>
      <c r="D7" s="87"/>
      <c r="E7" s="87"/>
    </row>
    <row r="8" spans="2:7">
      <c r="B8" s="25">
        <v>2</v>
      </c>
      <c r="C8" s="149"/>
      <c r="D8" s="87"/>
      <c r="E8" s="87"/>
    </row>
    <row r="9" spans="2:7">
      <c r="B9" s="25">
        <v>3</v>
      </c>
      <c r="C9" s="149"/>
      <c r="D9" s="87"/>
      <c r="E9" s="87"/>
    </row>
    <row r="10" spans="2:7">
      <c r="B10" s="25">
        <v>4</v>
      </c>
      <c r="C10" s="149"/>
      <c r="D10" s="87"/>
      <c r="E10" s="87"/>
    </row>
    <row r="11" spans="2:7">
      <c r="B11" s="25">
        <v>5</v>
      </c>
      <c r="C11" s="149"/>
      <c r="D11" s="87"/>
      <c r="E11" s="87"/>
      <c r="F11" s="151"/>
    </row>
    <row r="12" spans="2:7">
      <c r="B12" s="25">
        <v>6</v>
      </c>
      <c r="C12" s="149"/>
      <c r="D12" s="87"/>
      <c r="E12" s="87"/>
    </row>
    <row r="13" spans="2:7">
      <c r="B13" s="25">
        <v>7</v>
      </c>
      <c r="C13" s="149"/>
      <c r="D13" s="87"/>
      <c r="E13" s="87"/>
    </row>
    <row r="14" spans="2:7">
      <c r="B14" s="25">
        <v>8</v>
      </c>
      <c r="C14" s="149"/>
      <c r="D14" s="152"/>
      <c r="E14" s="152"/>
    </row>
    <row r="15" spans="2:7">
      <c r="D15" s="95">
        <f>SUM(D7:D14)</f>
        <v>0</v>
      </c>
      <c r="E15" s="95">
        <f>SUM(E7:E14)</f>
        <v>0</v>
      </c>
    </row>
    <row r="16" spans="2:7">
      <c r="F16" s="25" t="s">
        <v>963</v>
      </c>
      <c r="G16" s="25" t="s">
        <v>963</v>
      </c>
    </row>
    <row r="17" spans="2:8">
      <c r="C17" s="25" t="e">
        <f>#REF!</f>
        <v>#REF!</v>
      </c>
      <c r="D17" s="89" t="str">
        <f>CHOOSE(jezyk,n!A1179,n!B1179,n!C1179,n!D1177)</f>
        <v>kwota</v>
      </c>
      <c r="E17" s="89"/>
      <c r="F17" s="25" t="s">
        <v>962</v>
      </c>
      <c r="G17" s="25" t="s">
        <v>964</v>
      </c>
    </row>
    <row r="18" spans="2:8">
      <c r="B18" s="25">
        <v>1</v>
      </c>
      <c r="C18" s="149"/>
      <c r="D18" s="87"/>
      <c r="E18" s="87"/>
    </row>
    <row r="19" spans="2:8">
      <c r="B19" s="25">
        <v>2</v>
      </c>
      <c r="C19" s="149"/>
      <c r="D19" s="87"/>
      <c r="E19" s="87"/>
    </row>
    <row r="20" spans="2:8">
      <c r="B20" s="25">
        <v>3</v>
      </c>
      <c r="C20" s="149"/>
      <c r="D20" s="87"/>
      <c r="E20" s="87"/>
    </row>
    <row r="21" spans="2:8">
      <c r="B21" s="25">
        <v>4</v>
      </c>
      <c r="C21" s="149"/>
      <c r="D21" s="87"/>
      <c r="E21" s="87"/>
    </row>
    <row r="22" spans="2:8">
      <c r="B22" s="25">
        <v>5</v>
      </c>
      <c r="C22" s="149"/>
      <c r="D22" s="87"/>
      <c r="E22" s="87"/>
      <c r="F22" s="151"/>
    </row>
    <row r="23" spans="2:8">
      <c r="B23" s="25">
        <v>6</v>
      </c>
      <c r="C23" s="149"/>
      <c r="D23" s="87"/>
      <c r="E23" s="87"/>
    </row>
    <row r="24" spans="2:8">
      <c r="B24" s="25">
        <v>7</v>
      </c>
      <c r="C24" s="149"/>
      <c r="D24" s="87"/>
      <c r="E24" s="87"/>
    </row>
    <row r="25" spans="2:8">
      <c r="B25" s="25">
        <v>8</v>
      </c>
      <c r="C25" s="149"/>
      <c r="D25" s="152"/>
      <c r="E25" s="152"/>
    </row>
    <row r="26" spans="2:8">
      <c r="D26" s="95">
        <f>SUM(D18:D25)</f>
        <v>0</v>
      </c>
      <c r="E26" s="95">
        <f>SUM(E18:E25)</f>
        <v>0</v>
      </c>
    </row>
    <row r="27" spans="2:8">
      <c r="D27" s="89"/>
      <c r="E27" s="89"/>
    </row>
    <row r="28" spans="2:8">
      <c r="C28" s="153" t="e">
        <f>"I.a.1. 1.1.   "&amp;#REF!</f>
        <v>#REF!</v>
      </c>
      <c r="D28" s="154" t="str">
        <f>dzb</f>
        <v>31.12.2024</v>
      </c>
      <c r="E28" s="155" t="str">
        <f>CHOOSE(jezyk,n!A248,n!B248,n!C248,n!D248)</f>
        <v>Rok poprzedni</v>
      </c>
      <c r="F28" s="25" t="s">
        <v>963</v>
      </c>
      <c r="G28" s="25" t="s">
        <v>963</v>
      </c>
    </row>
    <row r="29" spans="2:8">
      <c r="C29" s="156" t="e">
        <f>#REF!</f>
        <v>#REF!</v>
      </c>
      <c r="D29" s="157"/>
      <c r="E29" s="158"/>
      <c r="F29" s="25" t="s">
        <v>962</v>
      </c>
      <c r="G29" s="25" t="s">
        <v>964</v>
      </c>
    </row>
    <row r="30" spans="2:8">
      <c r="C30" s="159" t="e">
        <f>#REF!</f>
        <v>#REF!</v>
      </c>
      <c r="D30" s="96"/>
      <c r="E30" s="160"/>
      <c r="F30" s="150" t="s">
        <v>965</v>
      </c>
      <c r="G30" s="150" t="s">
        <v>965</v>
      </c>
      <c r="H30" s="150"/>
    </row>
    <row r="31" spans="2:8">
      <c r="C31" s="256"/>
      <c r="D31" s="96"/>
      <c r="E31" s="160"/>
      <c r="F31" s="150"/>
      <c r="G31" s="150"/>
      <c r="H31" s="150"/>
    </row>
    <row r="32" spans="2:8">
      <c r="C32" s="256"/>
      <c r="D32" s="96"/>
      <c r="E32" s="160"/>
      <c r="F32" s="150"/>
      <c r="G32" s="150"/>
      <c r="H32" s="150"/>
    </row>
    <row r="33" spans="2:8">
      <c r="C33" s="256"/>
      <c r="D33" s="96"/>
      <c r="E33" s="160"/>
      <c r="F33" s="150"/>
      <c r="G33" s="150"/>
      <c r="H33" s="150"/>
    </row>
    <row r="34" spans="2:8">
      <c r="C34" s="159" t="e">
        <f>#REF!</f>
        <v>#REF!</v>
      </c>
      <c r="D34" s="162"/>
      <c r="E34" s="163"/>
      <c r="F34" s="150" t="s">
        <v>965</v>
      </c>
      <c r="G34" s="150" t="s">
        <v>965</v>
      </c>
    </row>
    <row r="35" spans="2:8">
      <c r="C35" s="159" t="e">
        <f>#REF!</f>
        <v>#REF!</v>
      </c>
      <c r="D35" s="96"/>
      <c r="E35" s="160"/>
      <c r="F35" s="150" t="s">
        <v>965</v>
      </c>
      <c r="G35" s="150" t="s">
        <v>965</v>
      </c>
      <c r="H35" s="150"/>
    </row>
    <row r="36" spans="2:8">
      <c r="C36" s="256"/>
      <c r="D36" s="96"/>
      <c r="E36" s="160"/>
      <c r="F36" s="150"/>
      <c r="G36" s="150"/>
      <c r="H36" s="150"/>
    </row>
    <row r="37" spans="2:8">
      <c r="C37" s="256"/>
      <c r="D37" s="96"/>
      <c r="E37" s="160"/>
      <c r="F37" s="150"/>
      <c r="G37" s="150"/>
      <c r="H37" s="150"/>
    </row>
    <row r="38" spans="2:8">
      <c r="C38" s="257"/>
      <c r="D38" s="152"/>
      <c r="E38" s="165"/>
      <c r="F38" s="150"/>
      <c r="G38" s="150"/>
      <c r="H38" s="150"/>
    </row>
    <row r="39" spans="2:8">
      <c r="B39" s="85"/>
      <c r="C39" s="85"/>
      <c r="D39" s="90"/>
      <c r="E39" s="90"/>
      <c r="F39" s="85"/>
      <c r="G39" s="85"/>
      <c r="H39" s="85"/>
    </row>
    <row r="40" spans="2:8" ht="25.5" hidden="1" customHeight="1">
      <c r="C40" s="166" t="e">
        <f>"Ia. 2. 2.1   "&amp;#REF!</f>
        <v>#REF!</v>
      </c>
      <c r="D40" s="154" t="str">
        <f>dzb</f>
        <v>31.12.2024</v>
      </c>
      <c r="E40" s="155" t="str">
        <f>CHOOSE(jezyk,n!A248,n!B248,n!C248,n!D248)</f>
        <v>Rok poprzedni</v>
      </c>
      <c r="F40" s="25" t="s">
        <v>963</v>
      </c>
      <c r="G40" s="25" t="s">
        <v>963</v>
      </c>
    </row>
    <row r="41" spans="2:8" hidden="1">
      <c r="C41" s="156" t="e">
        <f>#REF!</f>
        <v>#REF!</v>
      </c>
      <c r="D41" s="157"/>
      <c r="E41" s="158"/>
      <c r="F41" s="25" t="s">
        <v>962</v>
      </c>
      <c r="G41" s="25" t="s">
        <v>964</v>
      </c>
    </row>
    <row r="42" spans="2:8" hidden="1">
      <c r="C42" s="161"/>
      <c r="D42" s="96"/>
      <c r="E42" s="160"/>
      <c r="F42" s="150"/>
      <c r="G42" s="150"/>
      <c r="H42" s="150"/>
    </row>
    <row r="43" spans="2:8" hidden="1">
      <c r="C43" s="161"/>
      <c r="D43" s="96"/>
      <c r="E43" s="160"/>
      <c r="F43" s="150"/>
      <c r="G43" s="150"/>
      <c r="H43" s="150"/>
    </row>
    <row r="44" spans="2:8" hidden="1">
      <c r="C44" s="161"/>
      <c r="D44" s="96"/>
      <c r="E44" s="160"/>
      <c r="F44" s="150"/>
      <c r="G44" s="150"/>
      <c r="H44" s="150"/>
    </row>
    <row r="45" spans="2:8" hidden="1">
      <c r="C45" s="161"/>
      <c r="D45" s="96"/>
      <c r="E45" s="160"/>
      <c r="F45" s="150"/>
      <c r="G45" s="150"/>
      <c r="H45" s="150"/>
    </row>
    <row r="46" spans="2:8" hidden="1">
      <c r="C46" s="159" t="e">
        <f>#REF!</f>
        <v>#REF!</v>
      </c>
      <c r="D46" s="162"/>
      <c r="E46" s="163"/>
      <c r="F46" s="25" t="s">
        <v>965</v>
      </c>
      <c r="G46" s="25" t="s">
        <v>965</v>
      </c>
    </row>
    <row r="47" spans="2:8" hidden="1">
      <c r="C47" s="161"/>
      <c r="D47" s="96"/>
      <c r="E47" s="160"/>
      <c r="F47" s="150"/>
      <c r="G47" s="150"/>
      <c r="H47" s="150"/>
    </row>
    <row r="48" spans="2:8" hidden="1">
      <c r="C48" s="161"/>
      <c r="D48" s="96"/>
      <c r="E48" s="160"/>
      <c r="F48" s="150"/>
      <c r="G48" s="150"/>
      <c r="H48" s="150"/>
    </row>
    <row r="49" spans="2:8" hidden="1">
      <c r="C49" s="161"/>
      <c r="D49" s="96"/>
      <c r="E49" s="160"/>
      <c r="F49" s="151"/>
      <c r="G49" s="150"/>
      <c r="H49" s="150"/>
    </row>
    <row r="50" spans="2:8" hidden="1">
      <c r="C50" s="164"/>
      <c r="D50" s="152"/>
      <c r="E50" s="165"/>
      <c r="F50" s="150"/>
      <c r="G50" s="150"/>
      <c r="H50" s="150"/>
    </row>
    <row r="51" spans="2:8" s="85" customFormat="1" hidden="1">
      <c r="D51" s="90"/>
      <c r="E51" s="90"/>
      <c r="F51" s="25"/>
      <c r="G51" s="25"/>
      <c r="H51" s="25"/>
    </row>
    <row r="52" spans="2:8" hidden="1">
      <c r="C52" s="153" t="e">
        <f>"Ia. 3.   "&amp;#REF!</f>
        <v>#REF!</v>
      </c>
      <c r="D52" s="154" t="str">
        <f>dzb</f>
        <v>31.12.2024</v>
      </c>
      <c r="E52" s="155" t="str">
        <f>CHOOSE(jezyk,n!A248,n!B248,n!C248,n!D248)</f>
        <v>Rok poprzedni</v>
      </c>
      <c r="F52" s="25" t="s">
        <v>963</v>
      </c>
      <c r="G52" s="25" t="s">
        <v>963</v>
      </c>
    </row>
    <row r="53" spans="2:8" hidden="1">
      <c r="C53" s="156" t="e">
        <f>#REF!</f>
        <v>#REF!</v>
      </c>
      <c r="D53" s="167"/>
      <c r="E53" s="168"/>
      <c r="F53" s="25" t="s">
        <v>962</v>
      </c>
      <c r="G53" s="25" t="s">
        <v>964</v>
      </c>
      <c r="H53" s="150"/>
    </row>
    <row r="54" spans="2:8" hidden="1">
      <c r="C54" s="169" t="e">
        <f>#REF!</f>
        <v>#REF!</v>
      </c>
      <c r="D54" s="152"/>
      <c r="E54" s="165"/>
      <c r="F54" s="150" t="s">
        <v>965</v>
      </c>
      <c r="G54" s="150" t="s">
        <v>965</v>
      </c>
      <c r="H54" s="150"/>
    </row>
    <row r="55" spans="2:8">
      <c r="B55" s="85"/>
      <c r="C55" s="170"/>
      <c r="D55" s="171"/>
      <c r="E55" s="171"/>
      <c r="F55" s="85"/>
      <c r="G55" s="85"/>
      <c r="H55" s="85"/>
    </row>
    <row r="56" spans="2:8">
      <c r="C56" s="153" t="e">
        <f>"I.a. 2. 2.1.   "&amp;#REF!</f>
        <v>#REF!</v>
      </c>
      <c r="D56" s="154" t="str">
        <f>dzb</f>
        <v>31.12.2024</v>
      </c>
      <c r="E56" s="155" t="str">
        <f>CHOOSE(jezyk,n!A248,n!B248,n!C248,n!D248)</f>
        <v>Rok poprzedni</v>
      </c>
      <c r="F56" s="25" t="s">
        <v>963</v>
      </c>
      <c r="G56" s="25" t="s">
        <v>963</v>
      </c>
    </row>
    <row r="57" spans="2:8">
      <c r="C57" s="156" t="e">
        <f>#REF!</f>
        <v>#REF!</v>
      </c>
      <c r="D57" s="157"/>
      <c r="E57" s="158"/>
      <c r="F57" s="25" t="s">
        <v>962</v>
      </c>
      <c r="G57" s="25" t="s">
        <v>964</v>
      </c>
    </row>
    <row r="58" spans="2:8">
      <c r="C58" s="159" t="e">
        <f>#REF!</f>
        <v>#REF!</v>
      </c>
      <c r="D58" s="96"/>
      <c r="E58" s="160"/>
      <c r="F58" s="150" t="s">
        <v>965</v>
      </c>
      <c r="G58" s="150" t="s">
        <v>965</v>
      </c>
      <c r="H58" s="150"/>
    </row>
    <row r="59" spans="2:8">
      <c r="C59" s="159" t="e">
        <f>#REF!</f>
        <v>#REF!</v>
      </c>
      <c r="D59" s="96"/>
      <c r="E59" s="160"/>
      <c r="F59" s="150" t="s">
        <v>965</v>
      </c>
      <c r="G59" s="150" t="s">
        <v>965</v>
      </c>
      <c r="H59" s="150"/>
    </row>
    <row r="60" spans="2:8">
      <c r="C60" s="159" t="e">
        <f>#REF!</f>
        <v>#REF!</v>
      </c>
      <c r="D60" s="96"/>
      <c r="E60" s="160"/>
      <c r="F60" s="150" t="s">
        <v>965</v>
      </c>
      <c r="G60" s="150" t="s">
        <v>965</v>
      </c>
      <c r="H60" s="150"/>
    </row>
    <row r="61" spans="2:8">
      <c r="C61" s="256"/>
      <c r="D61" s="96"/>
      <c r="E61" s="160"/>
      <c r="F61" s="150"/>
      <c r="G61" s="150"/>
      <c r="H61" s="150"/>
    </row>
    <row r="62" spans="2:8">
      <c r="C62" s="172" t="e">
        <f>#REF!</f>
        <v>#REF!</v>
      </c>
      <c r="D62" s="162"/>
      <c r="E62" s="163"/>
      <c r="F62" s="150" t="s">
        <v>965</v>
      </c>
      <c r="G62" s="150" t="s">
        <v>965</v>
      </c>
    </row>
    <row r="63" spans="2:8">
      <c r="C63" s="172" t="e">
        <f>#REF!</f>
        <v>#REF!</v>
      </c>
      <c r="D63" s="96"/>
      <c r="E63" s="160"/>
      <c r="F63" s="150" t="s">
        <v>965</v>
      </c>
      <c r="G63" s="150" t="s">
        <v>965</v>
      </c>
      <c r="H63" s="150"/>
    </row>
    <row r="64" spans="2:8">
      <c r="C64" s="256"/>
      <c r="D64" s="96"/>
      <c r="E64" s="160"/>
      <c r="F64" s="150"/>
      <c r="G64" s="150"/>
      <c r="H64" s="150"/>
    </row>
    <row r="65" spans="3:8">
      <c r="C65" s="256"/>
      <c r="D65" s="96"/>
      <c r="E65" s="160"/>
      <c r="F65" s="150"/>
      <c r="G65" s="150"/>
      <c r="H65" s="150"/>
    </row>
    <row r="66" spans="3:8">
      <c r="C66" s="257"/>
      <c r="D66" s="152"/>
      <c r="E66" s="165"/>
      <c r="F66" s="150"/>
      <c r="G66" s="150"/>
      <c r="H66" s="150"/>
    </row>
    <row r="67" spans="3:8">
      <c r="D67" s="90"/>
      <c r="E67" s="90"/>
    </row>
    <row r="68" spans="3:8" s="244" customFormat="1">
      <c r="D68" s="90"/>
      <c r="E68" s="90"/>
    </row>
    <row r="69" spans="3:8">
      <c r="C69" s="153" t="e">
        <f>"I.a. 3. 3.1.   "&amp;#REF!</f>
        <v>#REF!</v>
      </c>
      <c r="D69" s="173" t="str">
        <f>dzb</f>
        <v>31.12.2024</v>
      </c>
      <c r="E69" s="155" t="str">
        <f>CHOOSE(jezyk,n!A248,n!B248,n!C248,n!D248)</f>
        <v>Rok poprzedni</v>
      </c>
      <c r="F69" s="25" t="s">
        <v>963</v>
      </c>
      <c r="G69" s="25" t="s">
        <v>963</v>
      </c>
    </row>
    <row r="70" spans="3:8">
      <c r="C70" s="156" t="e">
        <f>#REF!</f>
        <v>#REF!</v>
      </c>
      <c r="D70" s="157"/>
      <c r="E70" s="158"/>
      <c r="F70" s="25" t="s">
        <v>962</v>
      </c>
      <c r="G70" s="25" t="s">
        <v>964</v>
      </c>
    </row>
    <row r="71" spans="3:8">
      <c r="C71" s="256"/>
      <c r="D71" s="96"/>
      <c r="E71" s="160"/>
      <c r="F71" s="150"/>
      <c r="G71" s="150"/>
      <c r="H71" s="150"/>
    </row>
    <row r="72" spans="3:8">
      <c r="C72" s="256"/>
      <c r="D72" s="96"/>
      <c r="E72" s="160"/>
      <c r="F72" s="150"/>
      <c r="G72" s="150"/>
      <c r="H72" s="150"/>
    </row>
    <row r="73" spans="3:8">
      <c r="C73" s="256"/>
      <c r="D73" s="96"/>
      <c r="E73" s="160"/>
      <c r="F73" s="174"/>
      <c r="G73" s="150"/>
      <c r="H73" s="150"/>
    </row>
    <row r="74" spans="3:8">
      <c r="C74" s="256"/>
      <c r="D74" s="96"/>
      <c r="E74" s="160"/>
      <c r="F74" s="150"/>
      <c r="G74" s="150"/>
      <c r="H74" s="150"/>
    </row>
    <row r="75" spans="3:8">
      <c r="C75" s="159" t="e">
        <f>#REF!</f>
        <v>#REF!</v>
      </c>
      <c r="D75" s="162"/>
      <c r="E75" s="163"/>
      <c r="F75" s="25" t="s">
        <v>965</v>
      </c>
      <c r="G75" s="25" t="s">
        <v>965</v>
      </c>
    </row>
    <row r="76" spans="3:8">
      <c r="C76" s="159" t="e">
        <f>#REF!</f>
        <v>#REF!</v>
      </c>
      <c r="D76" s="96"/>
      <c r="E76" s="160"/>
      <c r="F76" s="150" t="s">
        <v>965</v>
      </c>
      <c r="G76" s="150" t="s">
        <v>965</v>
      </c>
      <c r="H76" s="150"/>
    </row>
    <row r="77" spans="3:8">
      <c r="C77" s="256"/>
      <c r="D77" s="96"/>
      <c r="E77" s="160"/>
      <c r="F77" s="151"/>
      <c r="G77" s="150"/>
      <c r="H77" s="150"/>
    </row>
    <row r="78" spans="3:8">
      <c r="C78" s="256"/>
      <c r="D78" s="96"/>
      <c r="E78" s="160"/>
      <c r="F78" s="150"/>
      <c r="G78" s="150"/>
      <c r="H78" s="150"/>
    </row>
    <row r="79" spans="3:8">
      <c r="C79" s="257"/>
      <c r="D79" s="152"/>
      <c r="E79" s="165"/>
      <c r="F79" s="150"/>
      <c r="G79" s="150"/>
      <c r="H79" s="150"/>
    </row>
    <row r="80" spans="3:8">
      <c r="D80" s="89"/>
      <c r="E80" s="89"/>
    </row>
    <row r="81" spans="3:8">
      <c r="C81" s="153" t="e">
        <f>"I.a. 4. 4.1.   "&amp;#REF!</f>
        <v>#REF!</v>
      </c>
      <c r="D81" s="154" t="str">
        <f>dzb</f>
        <v>31.12.2024</v>
      </c>
      <c r="E81" s="155" t="str">
        <f>CHOOSE(jezyk,n!A248,n!B248,n!C248,n!D248)</f>
        <v>Rok poprzedni</v>
      </c>
      <c r="F81" s="25" t="s">
        <v>963</v>
      </c>
      <c r="G81" s="25" t="s">
        <v>963</v>
      </c>
    </row>
    <row r="82" spans="3:8">
      <c r="C82" s="156" t="e">
        <f>#REF!</f>
        <v>#REF!</v>
      </c>
      <c r="D82" s="157"/>
      <c r="E82" s="158"/>
      <c r="F82" s="25" t="s">
        <v>962</v>
      </c>
      <c r="G82" s="25" t="s">
        <v>964</v>
      </c>
    </row>
    <row r="83" spans="3:8">
      <c r="C83" s="256"/>
      <c r="D83" s="96"/>
      <c r="E83" s="160"/>
      <c r="F83" s="150"/>
      <c r="G83" s="150"/>
      <c r="H83" s="150"/>
    </row>
    <row r="84" spans="3:8">
      <c r="C84" s="256"/>
      <c r="D84" s="96"/>
      <c r="E84" s="160"/>
      <c r="F84" s="150"/>
      <c r="G84" s="150"/>
      <c r="H84" s="150"/>
    </row>
    <row r="85" spans="3:8">
      <c r="C85" s="256"/>
      <c r="D85" s="96"/>
      <c r="E85" s="160"/>
      <c r="F85" s="150"/>
      <c r="G85" s="150"/>
      <c r="H85" s="150"/>
    </row>
    <row r="86" spans="3:8">
      <c r="C86" s="256"/>
      <c r="D86" s="96"/>
      <c r="E86" s="160"/>
      <c r="F86" s="150"/>
      <c r="G86" s="150"/>
      <c r="H86" s="150"/>
    </row>
    <row r="87" spans="3:8">
      <c r="C87" s="159" t="e">
        <f>#REF!</f>
        <v>#REF!</v>
      </c>
      <c r="D87" s="162"/>
      <c r="E87" s="163"/>
      <c r="F87" s="25" t="s">
        <v>965</v>
      </c>
      <c r="G87" s="25" t="s">
        <v>965</v>
      </c>
    </row>
    <row r="88" spans="3:8">
      <c r="C88" s="256"/>
      <c r="D88" s="96"/>
      <c r="E88" s="160"/>
      <c r="F88" s="150"/>
      <c r="G88" s="150"/>
      <c r="H88" s="150"/>
    </row>
    <row r="89" spans="3:8">
      <c r="C89" s="256"/>
      <c r="D89" s="96"/>
      <c r="E89" s="160"/>
      <c r="F89" s="150"/>
      <c r="G89" s="150"/>
      <c r="H89" s="150"/>
    </row>
    <row r="90" spans="3:8">
      <c r="C90" s="256"/>
      <c r="D90" s="96"/>
      <c r="E90" s="160"/>
      <c r="F90" s="150"/>
      <c r="G90" s="150"/>
      <c r="H90" s="150"/>
    </row>
    <row r="91" spans="3:8">
      <c r="C91" s="257"/>
      <c r="D91" s="152"/>
      <c r="E91" s="165"/>
      <c r="F91" s="150"/>
      <c r="G91" s="150"/>
      <c r="H91" s="150"/>
    </row>
    <row r="92" spans="3:8">
      <c r="D92" s="89"/>
      <c r="E92" s="89"/>
    </row>
    <row r="93" spans="3:8" ht="25.5" customHeight="1">
      <c r="C93" s="166" t="e">
        <f>"I.a. 5. 5.2.   "&amp;#REF!</f>
        <v>#REF!</v>
      </c>
      <c r="D93" s="154" t="str">
        <f>dzb</f>
        <v>31.12.2024</v>
      </c>
      <c r="E93" s="155" t="str">
        <f>CHOOSE(jezyk,n!A248,n!B248,n!C248,n!D248)</f>
        <v>Rok poprzedni</v>
      </c>
      <c r="F93" s="25" t="s">
        <v>963</v>
      </c>
      <c r="G93" s="25" t="s">
        <v>963</v>
      </c>
    </row>
    <row r="94" spans="3:8">
      <c r="C94" s="156" t="e">
        <f>#REF!</f>
        <v>#REF!</v>
      </c>
      <c r="D94" s="157"/>
      <c r="E94" s="158"/>
      <c r="F94" s="25" t="s">
        <v>962</v>
      </c>
      <c r="G94" s="25" t="s">
        <v>964</v>
      </c>
    </row>
    <row r="95" spans="3:8">
      <c r="C95" s="159" t="e">
        <f>#REF!</f>
        <v>#REF!</v>
      </c>
      <c r="D95" s="96"/>
      <c r="E95" s="160"/>
      <c r="F95" s="150" t="s">
        <v>965</v>
      </c>
      <c r="G95" s="150" t="s">
        <v>965</v>
      </c>
      <c r="H95" s="150"/>
    </row>
    <row r="96" spans="3:8">
      <c r="C96" s="256"/>
      <c r="D96" s="96"/>
      <c r="E96" s="160"/>
      <c r="F96" s="150"/>
      <c r="G96" s="150"/>
      <c r="H96" s="150"/>
    </row>
    <row r="97" spans="3:8">
      <c r="C97" s="256"/>
      <c r="D97" s="96"/>
      <c r="E97" s="160"/>
      <c r="F97" s="150"/>
      <c r="G97" s="150"/>
      <c r="H97" s="150"/>
    </row>
    <row r="98" spans="3:8">
      <c r="C98" s="256"/>
      <c r="D98" s="96"/>
      <c r="E98" s="160"/>
      <c r="F98" s="150"/>
      <c r="G98" s="150"/>
      <c r="H98" s="150"/>
    </row>
    <row r="99" spans="3:8">
      <c r="C99" s="159" t="e">
        <f>#REF!</f>
        <v>#REF!</v>
      </c>
      <c r="D99" s="162"/>
      <c r="E99" s="163"/>
      <c r="F99" s="25" t="s">
        <v>965</v>
      </c>
      <c r="G99" s="25" t="s">
        <v>965</v>
      </c>
    </row>
    <row r="100" spans="3:8">
      <c r="C100" s="161" t="s">
        <v>2080</v>
      </c>
      <c r="D100" s="96"/>
      <c r="E100" s="160"/>
      <c r="F100" s="150"/>
      <c r="G100" s="150" t="s">
        <v>5560</v>
      </c>
      <c r="H100" s="150"/>
    </row>
    <row r="101" spans="3:8">
      <c r="C101" s="256"/>
      <c r="D101" s="96"/>
      <c r="E101" s="160"/>
      <c r="F101" s="150"/>
      <c r="G101" s="150"/>
      <c r="H101" s="150"/>
    </row>
    <row r="102" spans="3:8">
      <c r="C102" s="256"/>
      <c r="D102" s="96"/>
      <c r="E102" s="160"/>
      <c r="F102" s="150"/>
      <c r="G102" s="150"/>
      <c r="H102" s="150"/>
    </row>
    <row r="103" spans="3:8">
      <c r="C103" s="257"/>
      <c r="D103" s="152"/>
      <c r="E103" s="165"/>
      <c r="F103" s="150"/>
      <c r="G103" s="150"/>
      <c r="H103" s="150"/>
    </row>
    <row r="104" spans="3:8">
      <c r="D104" s="89"/>
      <c r="E104" s="89"/>
    </row>
    <row r="105" spans="3:8" ht="29.25" customHeight="1">
      <c r="C105" s="166" t="e">
        <f>"I.a. 5. 5.5.   "&amp;#REF!</f>
        <v>#REF!</v>
      </c>
      <c r="D105" s="154" t="str">
        <f>dzb</f>
        <v>31.12.2024</v>
      </c>
      <c r="E105" s="155" t="str">
        <f>CHOOSE(jezyk,n!A248,n!B248,n!C248,n!D248)</f>
        <v>Rok poprzedni</v>
      </c>
      <c r="F105" s="25" t="s">
        <v>963</v>
      </c>
      <c r="G105" s="25" t="s">
        <v>963</v>
      </c>
    </row>
    <row r="106" spans="3:8">
      <c r="C106" s="156" t="e">
        <f>#REF!</f>
        <v>#REF!</v>
      </c>
      <c r="D106" s="157"/>
      <c r="E106" s="158"/>
      <c r="F106" s="25" t="s">
        <v>962</v>
      </c>
      <c r="G106" s="25" t="s">
        <v>964</v>
      </c>
    </row>
    <row r="107" spans="3:8">
      <c r="C107" s="159" t="e">
        <f>#REF!</f>
        <v>#REF!</v>
      </c>
      <c r="D107" s="96"/>
      <c r="E107" s="160"/>
      <c r="F107" s="150" t="s">
        <v>965</v>
      </c>
      <c r="G107" s="150" t="s">
        <v>965</v>
      </c>
      <c r="H107" s="150"/>
    </row>
    <row r="108" spans="3:8">
      <c r="C108" s="256"/>
      <c r="D108" s="96"/>
      <c r="E108" s="160"/>
      <c r="F108" s="150"/>
      <c r="G108" s="150"/>
      <c r="H108" s="150"/>
    </row>
    <row r="109" spans="3:8">
      <c r="C109" s="256"/>
      <c r="D109" s="96"/>
      <c r="E109" s="160"/>
      <c r="F109" s="151"/>
      <c r="G109" s="150"/>
      <c r="H109" s="150"/>
    </row>
    <row r="110" spans="3:8">
      <c r="C110" s="256"/>
      <c r="D110" s="96"/>
      <c r="E110" s="160"/>
      <c r="F110" s="150"/>
      <c r="G110" s="150"/>
      <c r="H110" s="150"/>
    </row>
    <row r="111" spans="3:8">
      <c r="C111" s="159" t="e">
        <f>#REF!</f>
        <v>#REF!</v>
      </c>
      <c r="D111" s="162"/>
      <c r="E111" s="163"/>
      <c r="F111" s="25" t="s">
        <v>965</v>
      </c>
      <c r="G111" s="25" t="s">
        <v>965</v>
      </c>
    </row>
    <row r="112" spans="3:8">
      <c r="C112" s="161" t="s">
        <v>2756</v>
      </c>
      <c r="D112" s="96"/>
      <c r="E112" s="160"/>
      <c r="F112" s="150"/>
      <c r="G112" s="150" t="s">
        <v>5561</v>
      </c>
      <c r="H112" s="150"/>
    </row>
    <row r="113" spans="3:8">
      <c r="C113" s="256"/>
      <c r="D113" s="96"/>
      <c r="E113" s="160"/>
      <c r="F113" s="150"/>
      <c r="G113" s="150"/>
      <c r="H113" s="150"/>
    </row>
    <row r="114" spans="3:8">
      <c r="C114" s="256"/>
      <c r="D114" s="96"/>
      <c r="E114" s="160"/>
      <c r="F114" s="150"/>
      <c r="G114" s="150"/>
      <c r="H114" s="150"/>
    </row>
    <row r="115" spans="3:8">
      <c r="C115" s="257"/>
      <c r="D115" s="152"/>
      <c r="E115" s="165"/>
      <c r="F115" s="150"/>
      <c r="G115" s="150"/>
      <c r="H115" s="150"/>
    </row>
    <row r="116" spans="3:8">
      <c r="D116" s="89"/>
      <c r="E116" s="89"/>
    </row>
    <row r="117" spans="3:8">
      <c r="C117" s="85" t="str">
        <f>CHOOSE(jezyk,n!A1180,n!B1180,n!C1180,n!D1178)</f>
        <v>Proponowany podział zysku – jeśli wypłacony wspólnikom</v>
      </c>
      <c r="D117" s="87"/>
      <c r="E117" s="87"/>
      <c r="F117" s="150" t="s">
        <v>965</v>
      </c>
      <c r="G117" s="150" t="s">
        <v>965</v>
      </c>
      <c r="H117" s="150"/>
    </row>
    <row r="118" spans="3:8">
      <c r="D118" s="89"/>
      <c r="E118" s="89"/>
    </row>
    <row r="119" spans="3:8">
      <c r="D119" s="89"/>
      <c r="E119" s="89"/>
    </row>
    <row r="120" spans="3:8">
      <c r="D120" s="89"/>
      <c r="E120" s="89"/>
    </row>
    <row r="121" spans="3:8">
      <c r="D121" s="89"/>
      <c r="E121" s="89"/>
    </row>
    <row r="122" spans="3:8">
      <c r="D122" s="89"/>
      <c r="E122" s="89"/>
    </row>
    <row r="123" spans="3:8">
      <c r="D123" s="89"/>
      <c r="E123" s="89"/>
    </row>
    <row r="124" spans="3:8">
      <c r="D124" s="89"/>
      <c r="E124" s="89"/>
    </row>
    <row r="125" spans="3:8">
      <c r="D125" s="89"/>
      <c r="E125" s="89"/>
    </row>
    <row r="126" spans="3:8">
      <c r="D126" s="89"/>
      <c r="E126" s="89"/>
    </row>
    <row r="127" spans="3:8">
      <c r="D127" s="89"/>
      <c r="E127" s="89"/>
    </row>
    <row r="128" spans="3:8">
      <c r="D128" s="89"/>
      <c r="E128" s="89"/>
    </row>
    <row r="129" spans="4:5">
      <c r="D129" s="89"/>
      <c r="E129" s="89"/>
    </row>
    <row r="130" spans="4:5">
      <c r="D130" s="89"/>
      <c r="E130" s="89"/>
    </row>
    <row r="131" spans="4:5">
      <c r="D131" s="89"/>
      <c r="E131" s="89"/>
    </row>
    <row r="132" spans="4:5">
      <c r="D132" s="89"/>
      <c r="E132" s="89"/>
    </row>
    <row r="133" spans="4:5">
      <c r="D133" s="89"/>
      <c r="E133" s="89"/>
    </row>
    <row r="134" spans="4:5">
      <c r="D134" s="89"/>
      <c r="E134" s="89"/>
    </row>
    <row r="135" spans="4:5">
      <c r="D135" s="89"/>
      <c r="E135" s="89"/>
    </row>
    <row r="136" spans="4:5">
      <c r="D136" s="89"/>
      <c r="E136" s="89"/>
    </row>
    <row r="137" spans="4:5">
      <c r="D137" s="89"/>
      <c r="E137" s="89"/>
    </row>
    <row r="138" spans="4:5">
      <c r="D138" s="89"/>
      <c r="E138" s="89"/>
    </row>
    <row r="139" spans="4:5">
      <c r="D139" s="89"/>
      <c r="E139" s="89"/>
    </row>
    <row r="140" spans="4:5">
      <c r="D140" s="89"/>
      <c r="E140" s="89"/>
    </row>
    <row r="141" spans="4:5">
      <c r="D141" s="89"/>
      <c r="E141" s="89"/>
    </row>
    <row r="142" spans="4:5">
      <c r="D142" s="89"/>
      <c r="E142" s="89"/>
    </row>
    <row r="143" spans="4:5">
      <c r="D143" s="89"/>
      <c r="E143" s="89"/>
    </row>
    <row r="144" spans="4:5">
      <c r="D144" s="89"/>
      <c r="E144" s="89"/>
    </row>
    <row r="145" spans="4:5">
      <c r="D145" s="89"/>
      <c r="E145" s="89"/>
    </row>
    <row r="146" spans="4:5">
      <c r="D146" s="89"/>
      <c r="E146" s="89"/>
    </row>
  </sheetData>
  <mergeCells count="2">
    <mergeCell ref="B1:E1"/>
    <mergeCell ref="B3:E4"/>
  </mergeCells>
  <phoneticPr fontId="0" type="noConversion"/>
  <dataValidations xWindow="276" yWindow="343" count="10">
    <dataValidation allowBlank="1" showInputMessage="1" showErrorMessage="1" prompt="WPISZ _x000a_TŁUMACZENIE _x000a_DO KOMÓREK _x000a_E29, F29" sqref="C42" xr:uid="{00000000-0002-0000-1100-000000000000}"/>
    <dataValidation allowBlank="1" showInputMessage="1" showErrorMessage="1" prompt="WPISZ _x000a_TŁUMACZENIE _x000a_DO KOMÓREK _x000a_E30, F30" sqref="C43" xr:uid="{00000000-0002-0000-1100-000001000000}"/>
    <dataValidation allowBlank="1" showInputMessage="1" showErrorMessage="1" prompt="WPISZ _x000a_TŁUMACZENIE _x000a_DO KOMÓREK _x000a_E31, F31" sqref="C44" xr:uid="{00000000-0002-0000-1100-000002000000}"/>
    <dataValidation allowBlank="1" showInputMessage="1" showErrorMessage="1" prompt="WPISZ _x000a_TŁUMACZENIE _x000a_DO KOMÓREK _x000a_E32, F32" sqref="C45" xr:uid="{00000000-0002-0000-1100-000003000000}"/>
    <dataValidation allowBlank="1" showInputMessage="1" showErrorMessage="1" prompt="WPISZ _x000a_TŁUMACZENIE _x000a_DO KOMÓREK _x000a_E34, F34" sqref="C47" xr:uid="{00000000-0002-0000-1100-000004000000}"/>
    <dataValidation allowBlank="1" showInputMessage="1" showErrorMessage="1" prompt="WPISZ _x000a_TŁUMACZENIE _x000a_DO KOMÓREK _x000a_E35, F35" sqref="C48" xr:uid="{00000000-0002-0000-1100-000005000000}"/>
    <dataValidation allowBlank="1" showInputMessage="1" showErrorMessage="1" prompt="WPISZ _x000a_TŁUMACZENIE _x000a_DO KOMÓREK _x000a_E36, F36" sqref="C49" xr:uid="{00000000-0002-0000-1100-000006000000}"/>
    <dataValidation allowBlank="1" showInputMessage="1" showErrorMessage="1" prompt="WPISZ _x000a_TŁUMACZENIE _x000a_DO KOMÓREK _x000a_E37, F37" sqref="C50" xr:uid="{00000000-0002-0000-1100-000007000000}"/>
    <dataValidation allowBlank="1" showErrorMessage="1" prompt="WPISZ _x000a_TŁUMACZENIE _x000a_DO KOMÓREK _x000a_E86, F86" sqref="C100 C112" xr:uid="{00000000-0002-0000-1100-000008000000}"/>
    <dataValidation allowBlank="1" showErrorMessage="1" prompt="WPISZ _x000a_TŁUMACZENIE _x000a_DO KOMÓREK _x000a_E5, F5" sqref="C7:C14 C18:C25 C31:C33 C36:C38 C61 C64:C66 C71:C74 C77:C79 C83:C86 C88:C91 C96:C98 C101:C103 C108:C110 C113:C115" xr:uid="{00000000-0002-0000-1100-000009000000}"/>
  </dataValidations>
  <hyperlinks>
    <hyperlink ref="B1:E1" location="'spis treści'!A1" display="SPIS TREŚCI" xr:uid="{00000000-0004-0000-1100-000000000000}"/>
  </hyperlinks>
  <printOptions horizontalCentered="1"/>
  <pageMargins left="0.78740157480314965" right="0.78740157480314965" top="0.35433070866141736" bottom="0.98425196850393704" header="0.27559055118110237" footer="0.51181102362204722"/>
  <pageSetup paperSize="9" orientation="portrait" blackAndWhite="1" r:id="rId1"/>
  <rowBreaks count="1" manualBreakCount="1">
    <brk id="6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5">
    <tabColor rgb="FFFFC000"/>
    <pageSetUpPr fitToPage="1"/>
  </sheetPr>
  <dimension ref="B1:H115"/>
  <sheetViews>
    <sheetView showGridLines="0" view="pageBreakPreview" topLeftCell="A31" zoomScale="110" zoomScaleNormal="100" zoomScaleSheetLayoutView="110" workbookViewId="0">
      <selection activeCell="C59" sqref="C59:D59"/>
    </sheetView>
  </sheetViews>
  <sheetFormatPr defaultColWidth="9.140625" defaultRowHeight="12.75"/>
  <cols>
    <col min="1" max="1" width="9.140625" style="94"/>
    <col min="2" max="2" width="3.7109375" style="94" customWidth="1"/>
    <col min="3" max="3" width="71.7109375" style="94" customWidth="1"/>
    <col min="4" max="4" width="15.7109375" style="94" customWidth="1"/>
    <col min="5" max="5" width="9.85546875" style="94" customWidth="1"/>
    <col min="6" max="6" width="14" style="98" customWidth="1"/>
    <col min="7" max="7" width="3.7109375" style="94" customWidth="1"/>
    <col min="8" max="16384" width="9.140625" style="94"/>
  </cols>
  <sheetData>
    <row r="1" spans="2:8">
      <c r="B1" s="509" t="s">
        <v>1224</v>
      </c>
      <c r="C1" s="509"/>
      <c r="D1" s="509"/>
      <c r="E1" s="509"/>
      <c r="F1" s="509"/>
      <c r="G1" s="509"/>
    </row>
    <row r="2" spans="2:8" ht="42" customHeight="1">
      <c r="B2" s="266"/>
      <c r="C2" s="266"/>
      <c r="D2" s="266"/>
      <c r="E2" s="266"/>
      <c r="F2" s="266"/>
      <c r="G2" s="266"/>
    </row>
    <row r="3" spans="2:8">
      <c r="B3" s="266"/>
      <c r="C3" s="266"/>
      <c r="D3" s="266"/>
      <c r="E3" s="266"/>
      <c r="F3" s="266"/>
      <c r="G3" s="266"/>
    </row>
    <row r="4" spans="2:8" ht="20.25">
      <c r="B4" s="497" t="str">
        <f>CHOOSE(jezyk,n!A1182,n!B1182,n!C1182,n!D1180)</f>
        <v>Nota do rachunku przepływów środków pieniężnych</v>
      </c>
      <c r="C4" s="497"/>
      <c r="D4" s="497"/>
      <c r="E4" s="497"/>
      <c r="F4" s="497"/>
      <c r="G4" s="497"/>
    </row>
    <row r="5" spans="2:8">
      <c r="C5" s="97"/>
    </row>
    <row r="6" spans="2:8">
      <c r="C6" s="99" t="str">
        <f>CHOOSE(jezyk,n!A1183,n!B1183,n!C1183,n!D1181)</f>
        <v>Struktura środków pieniężnych do sprawozdania z przepływu środków pieniężnych</v>
      </c>
      <c r="D6" s="100"/>
      <c r="E6" s="99"/>
      <c r="F6" s="100"/>
    </row>
    <row r="7" spans="2:8" ht="13.5" thickBot="1">
      <c r="C7" s="101"/>
      <c r="D7" s="102"/>
      <c r="E7" s="103"/>
      <c r="F7" s="103"/>
    </row>
    <row r="8" spans="2:8" ht="17.100000000000001" customHeight="1" thickBot="1">
      <c r="C8" s="489" t="e">
        <f>"A.II.3.   "&amp;#REF!</f>
        <v>#REF!</v>
      </c>
      <c r="D8" s="490"/>
      <c r="E8" s="104" t="str">
        <f>dzb</f>
        <v>31.12.2024</v>
      </c>
      <c r="F8" s="105"/>
    </row>
    <row r="9" spans="2:8">
      <c r="C9" s="487" t="str">
        <f>CHOOSE(jezyk,n!A1185,n!B1185,n!C1185,n!D1183)</f>
        <v>Odsetki od lokat powyżej 3 miesięcy</v>
      </c>
      <c r="D9" s="488"/>
      <c r="E9" s="106">
        <f>SUM(E10:E11)</f>
        <v>0</v>
      </c>
      <c r="F9" s="107"/>
    </row>
    <row r="10" spans="2:8">
      <c r="C10" s="487" t="str">
        <f>CHOOSE(jezyk,n!A1186,n!B1186,n!C1186,n!D1184)</f>
        <v>zapłacone</v>
      </c>
      <c r="D10" s="488"/>
      <c r="E10" s="108"/>
      <c r="F10" s="107"/>
    </row>
    <row r="11" spans="2:8">
      <c r="C11" s="487" t="str">
        <f>CHOOSE(jezyk,n!A1187,n!B1187,n!C1187,n!D1185)</f>
        <v>otrzymane</v>
      </c>
      <c r="D11" s="488"/>
      <c r="E11" s="108"/>
      <c r="F11" s="107"/>
      <c r="H11" s="84"/>
    </row>
    <row r="12" spans="2:8">
      <c r="C12" s="487" t="str">
        <f>CHOOSE(jezyk,n!A1188,n!B1188,n!C1188,n!D1186)</f>
        <v>Odsetki od udzielonych pożyczek</v>
      </c>
      <c r="D12" s="488"/>
      <c r="E12" s="106">
        <f>SUM(E13:E14)</f>
        <v>0</v>
      </c>
      <c r="F12" s="107"/>
    </row>
    <row r="13" spans="2:8">
      <c r="C13" s="487" t="str">
        <f>CHOOSE(jezyk,n!A1189,n!B1189,n!C1189,n!D1187)</f>
        <v>zapłacone</v>
      </c>
      <c r="D13" s="488"/>
      <c r="E13" s="108"/>
      <c r="F13" s="107"/>
    </row>
    <row r="14" spans="2:8">
      <c r="C14" s="487" t="str">
        <f>CHOOSE(jezyk,n!A1190,n!B1190,n!C1190,n!D1188)</f>
        <v>otrzymane</v>
      </c>
      <c r="D14" s="488"/>
      <c r="E14" s="108"/>
      <c r="F14" s="107"/>
    </row>
    <row r="15" spans="2:8">
      <c r="C15" s="487" t="str">
        <f>CHOOSE(jezyk,n!A1191,n!B1191,n!C1191,n!D1189)</f>
        <v>Odsetki od kredytów</v>
      </c>
      <c r="D15" s="488"/>
      <c r="E15" s="106">
        <f>SUM(E16:E17)</f>
        <v>0</v>
      </c>
      <c r="F15" s="107"/>
    </row>
    <row r="16" spans="2:8">
      <c r="C16" s="487" t="str">
        <f>CHOOSE(jezyk,n!A1192,n!B1192,n!C1192,n!D1190)</f>
        <v>zapłacone</v>
      </c>
      <c r="D16" s="488"/>
      <c r="E16" s="108"/>
      <c r="F16" s="107"/>
    </row>
    <row r="17" spans="3:8">
      <c r="C17" s="487" t="str">
        <f>CHOOSE(jezyk,n!A1193,n!B1193,n!C1193,n!D1191)</f>
        <v>otrzymane</v>
      </c>
      <c r="D17" s="488"/>
      <c r="E17" s="108"/>
      <c r="F17" s="107"/>
    </row>
    <row r="18" spans="3:8">
      <c r="C18" s="487" t="str">
        <f>CHOOSE(jezyk,n!A1194,n!B1194,n!C1194,n!D1192)</f>
        <v>Otrzymane i zarachowane dywidendy</v>
      </c>
      <c r="D18" s="488"/>
      <c r="E18" s="109"/>
      <c r="F18" s="110"/>
    </row>
    <row r="19" spans="3:8">
      <c r="C19" s="487" t="str">
        <f>CHOOSE(jezyk,n!A1195,n!B1195,n!C1195,n!D1193)</f>
        <v>Pozostałe odsetki</v>
      </c>
      <c r="D19" s="488"/>
      <c r="E19" s="109"/>
      <c r="F19" s="110"/>
    </row>
    <row r="20" spans="3:8">
      <c r="C20" s="487" t="str">
        <f>CHOOSE(jezyk,n!A1196,n!B1196,n!C1196,n!D1194)</f>
        <v>Dywidendy i inne wypłaty na rzecz właścicieli</v>
      </c>
      <c r="D20" s="488"/>
      <c r="E20" s="109"/>
      <c r="F20" s="110"/>
    </row>
    <row r="21" spans="3:8" ht="13.5" thickBot="1">
      <c r="C21" s="495" t="str">
        <f>CHOOSE(jezyk,n!A1197,n!B1197,n!C1197,n!D1195)</f>
        <v>Razem odsetki</v>
      </c>
      <c r="D21" s="496"/>
      <c r="E21" s="111">
        <f>SUM(E9,E12,E15,E18,E19,E20)</f>
        <v>0</v>
      </c>
      <c r="F21" s="112"/>
    </row>
    <row r="22" spans="3:8" ht="13.5" thickBot="1">
      <c r="C22" s="113"/>
      <c r="D22" s="113"/>
      <c r="E22" s="114"/>
      <c r="F22" s="112"/>
    </row>
    <row r="23" spans="3:8" ht="17.100000000000001" customHeight="1" thickBot="1">
      <c r="C23" s="489" t="str">
        <f>CHOOSE(jezyk,n!A1198,n!B1198,n!C1198,n!D1196)</f>
        <v>A.II.4. Zysk (strata) z działalności inwestycyjnej</v>
      </c>
      <c r="D23" s="490"/>
      <c r="E23" s="104" t="str">
        <f>dzb</f>
        <v>31.12.2024</v>
      </c>
      <c r="F23" s="112"/>
    </row>
    <row r="24" spans="3:8" ht="12" customHeight="1">
      <c r="C24" s="491" t="str">
        <f>CHOOSE(jezyk,n!A1199,n!B1199,n!C1199,n!D1197)</f>
        <v>Zysk (strata) na sprzedaży składników działalności inwestycyjnej</v>
      </c>
      <c r="D24" s="492"/>
      <c r="E24" s="106" t="e">
        <f>SUM(E25:E28)</f>
        <v>#REF!</v>
      </c>
      <c r="F24" s="112"/>
    </row>
    <row r="25" spans="3:8" ht="12" customHeight="1">
      <c r="C25" s="491" t="str">
        <f>CHOOSE(jezyk,n!A1200,n!B1200,n!C1200,n!D1198)</f>
        <v>Zysk z tytułu rozchodu niefinansowych aktywów trwałych</v>
      </c>
      <c r="D25" s="492"/>
      <c r="E25" s="106" t="e">
        <f>-#REF!</f>
        <v>#REF!</v>
      </c>
      <c r="F25" s="112"/>
    </row>
    <row r="26" spans="3:8" ht="12" customHeight="1">
      <c r="C26" s="491" t="str">
        <f>CHOOSE(jezyk,n!A1201,n!B1201,n!C1201,n!D1199)</f>
        <v>Strata ze zbycia niefinansowych aktywów trwałych</v>
      </c>
      <c r="D26" s="492"/>
      <c r="E26" s="106" t="e">
        <f>#REF!</f>
        <v>#REF!</v>
      </c>
      <c r="F26" s="112"/>
    </row>
    <row r="27" spans="3:8" ht="12" customHeight="1">
      <c r="C27" s="491" t="str">
        <f>CHOOSE(jezyk,n!A1202,n!B1202,n!C1202,n!D1200)</f>
        <v>Zysk ze zbycia inwestycji</v>
      </c>
      <c r="D27" s="492"/>
      <c r="E27" s="108"/>
      <c r="F27" s="112"/>
    </row>
    <row r="28" spans="3:8" ht="12" customHeight="1">
      <c r="C28" s="491" t="str">
        <f>CHOOSE(jezyk,n!A1203,n!B1203,n!C1203,n!D1201)</f>
        <v>Strata ze zbycia inwestycji</v>
      </c>
      <c r="D28" s="492"/>
      <c r="E28" s="108"/>
      <c r="F28" s="112"/>
    </row>
    <row r="29" spans="3:8" ht="12" customHeight="1">
      <c r="C29" s="491" t="str">
        <f>CHOOSE(jezyk,n!A1204,n!B1204,n!C1204,n!D1202)</f>
        <v>Strata na likwidacji działalności inwestycyjnej</v>
      </c>
      <c r="D29" s="492"/>
      <c r="E29" s="108"/>
      <c r="F29" s="112"/>
    </row>
    <row r="30" spans="3:8" ht="12" customHeight="1">
      <c r="C30" s="491" t="str">
        <f>CHOOSE(jezyk,n!A1205,n!B1205,n!C1205,n!D1203)</f>
        <v>Przekazane darowizny niepieniężnych składników działalności inwestycyjnej</v>
      </c>
      <c r="D30" s="492"/>
      <c r="E30" s="108"/>
      <c r="F30" s="112"/>
      <c r="H30" s="84"/>
    </row>
    <row r="31" spans="3:8" ht="12" customHeight="1">
      <c r="C31" s="491" t="str">
        <f>CHOOSE(jezyk,n!A1206,n!B1206,n!C1206,n!D1204)</f>
        <v>Ujawnione nadwyżki inwentaryzacyjne składników działalności inwestycyjnej</v>
      </c>
      <c r="D31" s="492"/>
      <c r="E31" s="108"/>
      <c r="F31" s="112"/>
    </row>
    <row r="32" spans="3:8" ht="12" customHeight="1">
      <c r="C32" s="491" t="str">
        <f>CHOOSE(jezyk,n!A1207,n!B1207,n!C1207,n!D1205)</f>
        <v>Ujawnione niedobory inwentaryzacyjne składników działalności inwestycyjnej</v>
      </c>
      <c r="D32" s="492"/>
      <c r="E32" s="108"/>
      <c r="F32" s="112"/>
    </row>
    <row r="33" spans="3:6" ht="12" customHeight="1">
      <c r="C33" s="491" t="str">
        <f>CHOOSE(jezyk,n!A1208,n!B1208,n!C1208,n!D1206)</f>
        <v>Odpis aktualizujący wartość środków trwałych</v>
      </c>
      <c r="D33" s="492"/>
      <c r="E33" s="108"/>
      <c r="F33" s="112"/>
    </row>
    <row r="34" spans="3:6" ht="13.5" thickBot="1">
      <c r="C34" s="493" t="str">
        <f>CHOOSE(jezyk,n!A1209,n!B1209,n!C1209,n!D1207)</f>
        <v>Razem zysk (strata) z działalności inwestycyjnej</v>
      </c>
      <c r="D34" s="494"/>
      <c r="E34" s="111" t="e">
        <f>SUM(E24,E29,E30,E31,E32,E33)</f>
        <v>#REF!</v>
      </c>
      <c r="F34" s="112"/>
    </row>
    <row r="35" spans="3:6" ht="13.5" thickBot="1">
      <c r="C35" s="113"/>
      <c r="D35" s="113"/>
      <c r="E35" s="253"/>
      <c r="F35" s="112"/>
    </row>
    <row r="36" spans="3:6" ht="17.100000000000001" customHeight="1" thickBot="1">
      <c r="C36" s="489" t="str">
        <f>CHOOSE(jezyk,n!A1210,n!B1210,n!C1210,n!D1208)</f>
        <v>A.II.5. Zmiana stanu rezerw na zobowiązania</v>
      </c>
      <c r="D36" s="490"/>
      <c r="E36" s="104" t="str">
        <f>dzb</f>
        <v>31.12.2024</v>
      </c>
      <c r="F36" s="115" t="str">
        <f>CHOOSE(jezyk,n!A248,n!B248,n!C248,n!D248)</f>
        <v>Rok poprzedni</v>
      </c>
    </row>
    <row r="37" spans="3:6">
      <c r="C37" s="487" t="str">
        <f>CHOOSE(jezyk,n!A1211,n!B1211,n!C1211,n!D1209)</f>
        <v>Rezerwy na zobowiązania</v>
      </c>
      <c r="D37" s="488"/>
      <c r="E37" s="116" t="e">
        <f>#REF!</f>
        <v>#REF!</v>
      </c>
      <c r="F37" s="117" t="e">
        <f>#REF!</f>
        <v>#REF!</v>
      </c>
    </row>
    <row r="38" spans="3:6">
      <c r="C38" s="487" t="str">
        <f>CHOOSE(jezyk,n!A1212,n!B1212,n!C1212,n!D1210)</f>
        <v>w tym</v>
      </c>
      <c r="D38" s="488"/>
      <c r="E38" s="118"/>
      <c r="F38" s="119"/>
    </row>
    <row r="39" spans="3:6">
      <c r="C39" s="487" t="str">
        <f>CHOOSE(jezyk,n!A1213,n!B1213,n!C1213,n!D1211)</f>
        <v>Rezerwa na odroczony podatek dochodowy utworzona w ciężar kosztów</v>
      </c>
      <c r="D39" s="488"/>
      <c r="E39" s="109"/>
      <c r="F39" s="120"/>
    </row>
    <row r="40" spans="3:6">
      <c r="C40" s="487" t="str">
        <f>CHOOSE(jezyk,n!A1214,n!B1214,n!C1214,n!D1212)</f>
        <v>Razem rezerwy po korekcie</v>
      </c>
      <c r="D40" s="488"/>
      <c r="E40" s="121" t="e">
        <f>E37-E39</f>
        <v>#REF!</v>
      </c>
      <c r="F40" s="114" t="e">
        <f>F37-F39</f>
        <v>#REF!</v>
      </c>
    </row>
    <row r="41" spans="3:6" ht="13.5" thickBot="1">
      <c r="C41" s="495" t="str">
        <f>CHOOSE(jezyk,n!A1215,n!B1215,n!C1215,n!D1213)</f>
        <v>Zmiana stanu rezerw</v>
      </c>
      <c r="D41" s="496"/>
      <c r="E41" s="111" t="e">
        <f>E40-F40</f>
        <v>#REF!</v>
      </c>
      <c r="F41" s="122"/>
    </row>
    <row r="42" spans="3:6" ht="13.5" thickBot="1">
      <c r="C42" s="123"/>
      <c r="D42" s="123"/>
      <c r="E42" s="252"/>
      <c r="F42" s="126"/>
    </row>
    <row r="43" spans="3:6" ht="17.100000000000001" customHeight="1" thickBot="1">
      <c r="C43" s="489" t="str">
        <f>CHOOSE(jezyk,n!A1220,n!B1220,n!C1220,n!D1218)</f>
        <v>A.II.7. Zmiana stanu należności</v>
      </c>
      <c r="D43" s="490"/>
      <c r="E43" s="104" t="str">
        <f>dzb</f>
        <v>31.12.2024</v>
      </c>
      <c r="F43" s="127" t="str">
        <f>CHOOSE(jezyk,n!A248,n!B248,n!C248,n!D248)</f>
        <v>Rok poprzedni</v>
      </c>
    </row>
    <row r="44" spans="3:6">
      <c r="C44" s="487" t="str">
        <f>CHOOSE(jezyk,n!A1221,n!B1221,n!C1221,n!D1219)</f>
        <v>Należności długoterminowe</v>
      </c>
      <c r="D44" s="488"/>
      <c r="E44" s="116" t="e">
        <f>#REF!</f>
        <v>#REF!</v>
      </c>
      <c r="F44" s="128" t="e">
        <f>#REF!</f>
        <v>#REF!</v>
      </c>
    </row>
    <row r="45" spans="3:6">
      <c r="C45" s="487" t="str">
        <f>CHOOSE(jezyk,n!A1222,n!B1222,n!C1222,n!D1220)</f>
        <v>Należności krótkoterminowe od jednostek powiązanych</v>
      </c>
      <c r="D45" s="488"/>
      <c r="E45" s="116" t="e">
        <f>#REF!</f>
        <v>#REF!</v>
      </c>
      <c r="F45" s="116" t="e">
        <f>#REF!</f>
        <v>#REF!</v>
      </c>
    </row>
    <row r="46" spans="3:6">
      <c r="C46" s="487" t="str">
        <f>CHOOSE(jezyk,n!A1223,n!B1223,n!C1223,n!D1221)</f>
        <v>Należności krótkoterminowe  od pozostałych jednostek, w których jednostka posiada zaangażowanie w kapitale</v>
      </c>
      <c r="D46" s="488"/>
      <c r="E46" s="116" t="e">
        <f>#REF!</f>
        <v>#REF!</v>
      </c>
      <c r="F46" s="116" t="e">
        <f>#REF!</f>
        <v>#REF!</v>
      </c>
    </row>
    <row r="47" spans="3:6">
      <c r="C47" s="487" t="str">
        <f>CHOOSE(jezyk,n!A1224,n!B1224,n!C1224,n!D1222)</f>
        <v>Należności krótkoterminowe od pozostałych jednostek</v>
      </c>
      <c r="D47" s="488"/>
      <c r="E47" s="116" t="e">
        <f>#REF!</f>
        <v>#REF!</v>
      </c>
      <c r="F47" s="116" t="e">
        <f>#REF!</f>
        <v>#REF!</v>
      </c>
    </row>
    <row r="48" spans="3:6">
      <c r="C48" s="498" t="str">
        <f>CHOOSE(jezyk,n!A1225,n!B1225,n!C1225,n!D1223)</f>
        <v>Razem należności netto</v>
      </c>
      <c r="D48" s="499"/>
      <c r="E48" s="121" t="e">
        <f>SUM(E44:E47)</f>
        <v>#REF!</v>
      </c>
      <c r="F48" s="129" t="e">
        <f>SUM(F44:F47)</f>
        <v>#REF!</v>
      </c>
    </row>
    <row r="49" spans="3:8">
      <c r="C49" s="487" t="str">
        <f>CHOOSE(jezyk,n!A1226,n!B1226,n!C1226,n!D1224)</f>
        <v>w tym</v>
      </c>
      <c r="D49" s="488"/>
      <c r="E49" s="129"/>
      <c r="F49" s="129"/>
    </row>
    <row r="50" spans="3:8">
      <c r="C50" s="487" t="str">
        <f>CHOOSE(jezyk,n!A1227,n!B1227,n!C1227,n!D1225)</f>
        <v>Należności z tytułu sprzedaży środków trwałych lub z operacji i zdarzeń niepieniężnych</v>
      </c>
      <c r="D50" s="488"/>
      <c r="E50" s="130"/>
      <c r="F50" s="130"/>
    </row>
    <row r="51" spans="3:8">
      <c r="C51" s="487" t="str">
        <f>CHOOSE(jezyk,n!A1228,n!B1228,n!C1228,n!D1226)</f>
        <v>Inne korekty</v>
      </c>
      <c r="D51" s="488"/>
      <c r="E51" s="130"/>
      <c r="F51" s="130"/>
    </row>
    <row r="52" spans="3:8">
      <c r="C52" s="498" t="str">
        <f>CHOOSE(jezyk,n!A1229,n!B1229,n!C1229,n!D1227)</f>
        <v>Razem należności netto po korektach</v>
      </c>
      <c r="D52" s="499"/>
      <c r="E52" s="121" t="e">
        <f>E48-E50-E51</f>
        <v>#REF!</v>
      </c>
      <c r="F52" s="121" t="e">
        <f>F48-F50-F51</f>
        <v>#REF!</v>
      </c>
    </row>
    <row r="53" spans="3:8" ht="13.5" thickBot="1">
      <c r="C53" s="495" t="str">
        <f>CHOOSE(jezyk,n!A1230,n!B1230,n!C1230,n!D1228)</f>
        <v>Zmiana stanu należności</v>
      </c>
      <c r="D53" s="496"/>
      <c r="E53" s="111" t="e">
        <f>-E52+F52</f>
        <v>#REF!</v>
      </c>
      <c r="F53" s="131"/>
    </row>
    <row r="54" spans="3:8">
      <c r="C54" s="123"/>
      <c r="D54" s="124"/>
      <c r="E54" s="125"/>
      <c r="F54" s="103"/>
    </row>
    <row r="55" spans="3:8" ht="13.5" thickBot="1">
      <c r="C55" s="123"/>
      <c r="D55" s="124"/>
      <c r="E55" s="125"/>
      <c r="F55" s="103"/>
    </row>
    <row r="56" spans="3:8" ht="17.100000000000001" customHeight="1" thickBot="1">
      <c r="C56" s="489" t="str">
        <f>CHOOSE(jezyk,n!A1231,n!B1231,n!C1231,n!D1229)</f>
        <v>A.II.8. Zmiana stanu zobowiązań krótkoterminowych bez kredytów i pożyczek</v>
      </c>
      <c r="D56" s="490"/>
      <c r="E56" s="104" t="str">
        <f>dzb</f>
        <v>31.12.2024</v>
      </c>
      <c r="F56" s="127" t="str">
        <f>CHOOSE(jezyk,n!A248,n!B248,n!C248,n!D248)</f>
        <v>Rok poprzedni</v>
      </c>
    </row>
    <row r="57" spans="3:8">
      <c r="C57" s="487" t="str">
        <f>CHOOSE(jezyk,n!A1232,n!B1232,n!C1232,n!D1230)</f>
        <v>Zobowiązania krótkoterminowe wobec jednostek powiązanych</v>
      </c>
      <c r="D57" s="488"/>
      <c r="E57" s="116" t="e">
        <f>#REF!</f>
        <v>#REF!</v>
      </c>
      <c r="F57" s="116" t="e">
        <f>#REF!</f>
        <v>#REF!</v>
      </c>
      <c r="H57" s="84"/>
    </row>
    <row r="58" spans="3:8">
      <c r="C58" s="241" t="e">
        <f>#REF!</f>
        <v>#REF!</v>
      </c>
      <c r="D58" s="240"/>
      <c r="E58" s="116" t="e">
        <f>#REF!</f>
        <v>#REF!</v>
      </c>
      <c r="F58" s="116" t="e">
        <f>#REF!</f>
        <v>#REF!</v>
      </c>
      <c r="H58" s="84"/>
    </row>
    <row r="59" spans="3:8">
      <c r="C59" s="487" t="str">
        <f>CHOOSE(jezyk,n!A1233,n!B1233,n!C1233,n!D1231)</f>
        <v>Zobowiązania krótkoterminowe wobec pozostałych jednostek</v>
      </c>
      <c r="D59" s="488"/>
      <c r="E59" s="116" t="e">
        <f>#REF!</f>
        <v>#REF!</v>
      </c>
      <c r="F59" s="116" t="e">
        <f>#REF!</f>
        <v>#REF!</v>
      </c>
    </row>
    <row r="60" spans="3:8">
      <c r="C60" s="487" t="str">
        <f>CHOOSE(jezyk,n!A1234,n!B1234,n!C1234,n!D1232)</f>
        <v>Fundusze specjalne</v>
      </c>
      <c r="D60" s="488"/>
      <c r="E60" s="116" t="e">
        <f>#REF!</f>
        <v>#REF!</v>
      </c>
      <c r="F60" s="116" t="e">
        <f>#REF!</f>
        <v>#REF!</v>
      </c>
    </row>
    <row r="61" spans="3:8">
      <c r="C61" s="498" t="str">
        <f>CHOOSE(jezyk,n!A1235,n!B1235,n!C1235,n!D1233)</f>
        <v>Razem zobowiązania</v>
      </c>
      <c r="D61" s="499"/>
      <c r="E61" s="121" t="e">
        <f>SUM(E57:E60)</f>
        <v>#REF!</v>
      </c>
      <c r="F61" s="121" t="e">
        <f>SUM(F57:F60)</f>
        <v>#REF!</v>
      </c>
    </row>
    <row r="62" spans="3:8">
      <c r="C62" s="498" t="str">
        <f>CHOOSE(jezyk,n!A1236,n!B1236,n!C1236,n!D1234)</f>
        <v>w tym, zobowiązania z działalności inwestycyjnej</v>
      </c>
      <c r="D62" s="499"/>
      <c r="E62" s="121">
        <f>SUM(E63:E65)</f>
        <v>0</v>
      </c>
      <c r="F62" s="121">
        <f>SUM(F63:F65)</f>
        <v>0</v>
      </c>
    </row>
    <row r="63" spans="3:8">
      <c r="C63" s="487" t="str">
        <f>CHOOSE(jezyk,n!A1237,n!B1237,n!C1237,n!D1235)</f>
        <v>Zobowiązania z tytułu zakupu wartości niematerialnych i prawnych i środków trwałych</v>
      </c>
      <c r="D63" s="488"/>
      <c r="E63" s="132"/>
      <c r="F63" s="132"/>
    </row>
    <row r="64" spans="3:8">
      <c r="C64" s="487" t="str">
        <f>CHOOSE(jezyk,n!A1238,n!B1238,n!C1238,n!D1236)</f>
        <v>Zobowiązania z tytułu zakupu inwestycji w nieruchomości i wartości niematerialne i prawne</v>
      </c>
      <c r="D64" s="488"/>
      <c r="E64" s="132"/>
      <c r="F64" s="132"/>
    </row>
    <row r="65" spans="3:6">
      <c r="C65" s="487" t="str">
        <f>CHOOSE(jezyk,n!A1239,n!B1239,n!C1239,n!D1237)</f>
        <v>Inne zobowiązania z tytułu działalności inwestycyjnej</v>
      </c>
      <c r="D65" s="488"/>
      <c r="E65" s="132"/>
      <c r="F65" s="132"/>
    </row>
    <row r="66" spans="3:6">
      <c r="C66" s="498" t="str">
        <f>CHOOSE(jezyk,n!A1240,n!B1240,n!C1240,n!D1238)</f>
        <v>w tym, zobowiązania z działalności finansowej</v>
      </c>
      <c r="D66" s="499"/>
      <c r="E66" s="133" t="e">
        <f>SUM(E67:E75)</f>
        <v>#REF!</v>
      </c>
      <c r="F66" s="133" t="e">
        <f>SUM(F67:F75)</f>
        <v>#REF!</v>
      </c>
    </row>
    <row r="67" spans="3:6">
      <c r="C67" s="487" t="str">
        <f>CHOOSE(jezyk,n!A1241,n!B1241,n!C1241,n!D1239)</f>
        <v>Zobowiązania z tytułu nabycia (akcji) własnych</v>
      </c>
      <c r="D67" s="488"/>
      <c r="E67" s="132"/>
      <c r="F67" s="132"/>
    </row>
    <row r="68" spans="3:6">
      <c r="C68" s="487" t="str">
        <f>CHOOSE(jezyk,n!A1242,n!B1242,n!C1242,n!D1240)</f>
        <v>Zobowiązania z tytułu dywidend i innych wypłat na rzecz właścicieli</v>
      </c>
      <c r="D68" s="488"/>
      <c r="E68" s="132"/>
      <c r="F68" s="132"/>
    </row>
    <row r="69" spans="3:6">
      <c r="C69" s="487" t="str">
        <f>CHOOSE(jezyk,n!A1243,n!B1243,n!C1243,n!D1241)</f>
        <v>Zobowiązania inne, niż wypłaty na rzecz właścicieli, z tytułu podziału zysku</v>
      </c>
      <c r="D69" s="488"/>
      <c r="E69" s="132"/>
      <c r="F69" s="132"/>
    </row>
    <row r="70" spans="3:6">
      <c r="C70" s="487" t="str">
        <f>CHOOSE(jezyk,n!A1244,n!B1244,n!C1244,n!D1242)</f>
        <v>Zobowiązania z tytułu dłużnych papierów wartościowych</v>
      </c>
      <c r="D70" s="488"/>
      <c r="E70" s="134"/>
      <c r="F70" s="134"/>
    </row>
    <row r="71" spans="3:6">
      <c r="C71" s="487" t="str">
        <f>CHOOSE(jezyk,n!A1245,n!B1245,n!C1245,n!D1243)</f>
        <v>Inne zobowiązania finansowe</v>
      </c>
      <c r="D71" s="502"/>
      <c r="E71" s="134"/>
      <c r="F71" s="134"/>
    </row>
    <row r="72" spans="3:6">
      <c r="C72" s="487" t="str">
        <f>CHOOSE(jezyk,n!A1246,n!B1246,n!C1246,n!D1244)</f>
        <v>Zobowiązania z tytułu pożyczek od jednostek powiązanych</v>
      </c>
      <c r="D72" s="502"/>
      <c r="E72" s="238"/>
      <c r="F72" s="238"/>
    </row>
    <row r="73" spans="3:6" ht="19.5" customHeight="1">
      <c r="C73" s="503" t="str">
        <f>CHOOSE(jezyk,n!A1247,n!B1247,n!C1247,n!D1245)</f>
        <v>Zobowiązania z tytułu pożyczek od pozostałych jednostek, w których jednostka posiada zaangażowanie w kapitale</v>
      </c>
      <c r="D73" s="504"/>
      <c r="E73" s="238"/>
      <c r="F73" s="238"/>
    </row>
    <row r="74" spans="3:6">
      <c r="C74" s="487" t="str">
        <f>CHOOSE(jezyk,n!A1248,n!B1248,n!C1248,n!D1246)</f>
        <v>Zobowiązania z tytułu umów leasingu finansowego</v>
      </c>
      <c r="D74" s="488"/>
      <c r="E74" s="132"/>
      <c r="F74" s="132"/>
    </row>
    <row r="75" spans="3:6">
      <c r="C75" s="487" t="str">
        <f>CHOOSE(jezyk,n!A1249,n!B1249,n!C1249,n!D1245)</f>
        <v>Zobowiązania z tytułu kredytów i pożyczek</v>
      </c>
      <c r="D75" s="488"/>
      <c r="E75" s="135" t="e">
        <f>#REF!</f>
        <v>#REF!</v>
      </c>
      <c r="F75" s="135" t="e">
        <f>#REF!</f>
        <v>#REF!</v>
      </c>
    </row>
    <row r="76" spans="3:6">
      <c r="C76" s="498" t="str">
        <f>CHOOSE(jezyk,n!A1250,n!B1250,n!C1250,n!D1246)</f>
        <v>Zobowiązania z działalności operacyjnej</v>
      </c>
      <c r="D76" s="499"/>
      <c r="E76" s="135" t="e">
        <f>E61-E62-E66</f>
        <v>#REF!</v>
      </c>
      <c r="F76" s="135" t="e">
        <f>F61-F62-F66</f>
        <v>#REF!</v>
      </c>
    </row>
    <row r="77" spans="3:6" ht="13.5" thickBot="1">
      <c r="C77" s="495" t="str">
        <f>CHOOSE(jezyk,n!A1251,n!B1251,n!C1251,n!D1247)</f>
        <v>Zmiana stanu zobowiązań</v>
      </c>
      <c r="D77" s="496"/>
      <c r="E77" s="111" t="e">
        <f>E76-F76</f>
        <v>#REF!</v>
      </c>
      <c r="F77" s="131"/>
    </row>
    <row r="78" spans="3:6" ht="13.5" thickBot="1">
      <c r="C78" s="136"/>
      <c r="D78" s="136"/>
      <c r="E78" s="254"/>
      <c r="F78" s="137"/>
    </row>
    <row r="79" spans="3:6" ht="17.100000000000001" customHeight="1" thickBot="1">
      <c r="C79" s="514" t="str">
        <f>CHOOSE(jezyk,n!A1252,n!B1252,n!C1252,n!D1248)</f>
        <v>A.II.9. Zmiana stanu rozliczeń międzyokresowych</v>
      </c>
      <c r="D79" s="515"/>
      <c r="E79" s="104" t="str">
        <f>dzb</f>
        <v>31.12.2024</v>
      </c>
      <c r="F79" s="127" t="str">
        <f>CHOOSE(jezyk,n!A248,n!B248,n!C248,n!D248)</f>
        <v>Rok poprzedni</v>
      </c>
    </row>
    <row r="80" spans="3:6">
      <c r="C80" s="505" t="str">
        <f>CHOOSE(jezyk,n!A1253,n!B1253,n!C1253,n!D1249)</f>
        <v>Długoterminowe rozliczenia międzyokresowe czynne</v>
      </c>
      <c r="D80" s="506"/>
      <c r="E80" s="135" t="e">
        <f>#REF!</f>
        <v>#REF!</v>
      </c>
      <c r="F80" s="135" t="e">
        <f>#REF!</f>
        <v>#REF!</v>
      </c>
    </row>
    <row r="81" spans="3:8">
      <c r="C81" s="505" t="str">
        <f>CHOOSE(jezyk,n!A1254,n!B1254,n!C1254,n!D1250)</f>
        <v>Krótkoterminowe rozliczenia międzyokresowe czynne</v>
      </c>
      <c r="D81" s="506"/>
      <c r="E81" s="135" t="e">
        <f>#REF!</f>
        <v>#REF!</v>
      </c>
      <c r="F81" s="135" t="e">
        <f>#REF!</f>
        <v>#REF!</v>
      </c>
      <c r="H81" s="84"/>
    </row>
    <row r="82" spans="3:8">
      <c r="C82" s="500" t="str">
        <f>CHOOSE(jezyk,n!A1255,n!B1255,n!C1255,n!D1251)</f>
        <v>Razem rozliczenia międzyokresowe czynne po korekcie</v>
      </c>
      <c r="D82" s="501"/>
      <c r="E82" s="135" t="e">
        <f>SUM(E80:E81)</f>
        <v>#REF!</v>
      </c>
      <c r="F82" s="135" t="e">
        <f>SUM(F80:F81)</f>
        <v>#REF!</v>
      </c>
    </row>
    <row r="83" spans="3:8">
      <c r="C83" s="500" t="str">
        <f>CHOOSE(jezyk,n!A1257,n!B1257,n!C1257,n!D1252)</f>
        <v>1. Zmiana stanu</v>
      </c>
      <c r="D83" s="501"/>
      <c r="E83" s="121" t="e">
        <f>F82-E82</f>
        <v>#REF!</v>
      </c>
      <c r="F83" s="129"/>
    </row>
    <row r="84" spans="3:8">
      <c r="C84" s="505" t="str">
        <f>CHOOSE(jezyk,n!A1258,n!B1258,n!C1258,n!D1253)</f>
        <v>Ujemna wartość firmy</v>
      </c>
      <c r="D84" s="506"/>
      <c r="E84" s="135" t="e">
        <f>#REF!</f>
        <v>#REF!</v>
      </c>
      <c r="F84" s="135" t="e">
        <f>#REF!</f>
        <v>#REF!</v>
      </c>
    </row>
    <row r="85" spans="3:8">
      <c r="C85" s="505" t="str">
        <f>CHOOSE(jezyk,n!A1259,n!B1259,n!C1259,n!D1255)</f>
        <v>Długoterminowe rozliczenia międzyokresowe (pasywa)</v>
      </c>
      <c r="D85" s="506"/>
      <c r="E85" s="135" t="e">
        <f>#REF!</f>
        <v>#REF!</v>
      </c>
      <c r="F85" s="135" t="e">
        <f>#REF!</f>
        <v>#REF!</v>
      </c>
    </row>
    <row r="86" spans="3:8">
      <c r="C86" s="505" t="str">
        <f>CHOOSE(jezyk,n!A1260,n!B1260,n!C1260,n!D1256)</f>
        <v>Krótkoterminowe rozliczenia międzyokresowe (pasywa)</v>
      </c>
      <c r="D86" s="506"/>
      <c r="E86" s="135" t="e">
        <f>#REF!</f>
        <v>#REF!</v>
      </c>
      <c r="F86" s="135" t="e">
        <f>#REF!</f>
        <v>#REF!</v>
      </c>
    </row>
    <row r="87" spans="3:8">
      <c r="C87" s="500" t="str">
        <f>CHOOSE(jezyk,n!A1261,n!B1261,n!C1261,n!D1257)</f>
        <v>Razem</v>
      </c>
      <c r="D87" s="501"/>
      <c r="E87" s="133" t="e">
        <f>SUM(E84:E86)</f>
        <v>#REF!</v>
      </c>
      <c r="F87" s="133" t="e">
        <f>SUM(F84:F86)</f>
        <v>#REF!</v>
      </c>
    </row>
    <row r="88" spans="3:8">
      <c r="C88" s="500" t="str">
        <f>CHOOSE(jezyk,n!A1262,n!B1262,n!C1262,n!D1258)</f>
        <v>2. Zmiana stanu</v>
      </c>
      <c r="D88" s="501"/>
      <c r="E88" s="121" t="e">
        <f>E87-F87</f>
        <v>#REF!</v>
      </c>
      <c r="F88" s="129"/>
    </row>
    <row r="89" spans="3:8" ht="13.5" thickBot="1">
      <c r="C89" s="507" t="str">
        <f>CHOOSE(jezyk,n!A1263,n!B1263,n!C1263,n!D1259)</f>
        <v>Ogółem zmiana stanu rozliczeń międzyokresowych (1+2)</v>
      </c>
      <c r="D89" s="508"/>
      <c r="E89" s="138" t="e">
        <f>E83+E88</f>
        <v>#REF!</v>
      </c>
      <c r="F89" s="139"/>
    </row>
    <row r="90" spans="3:8" ht="13.5" thickBot="1">
      <c r="C90" s="136"/>
      <c r="D90" s="140"/>
      <c r="E90" s="141"/>
      <c r="F90" s="142"/>
    </row>
    <row r="91" spans="3:8" ht="17.100000000000001" customHeight="1" thickBot="1">
      <c r="C91" s="516" t="str">
        <f>CHOOSE(jezyk,n!A1264,n!B1264,n!C1264,n!D1260)</f>
        <v xml:space="preserve"> A. II. 10. Inne korekty</v>
      </c>
      <c r="D91" s="517"/>
      <c r="E91" s="104" t="str">
        <f>dzb</f>
        <v>31.12.2024</v>
      </c>
      <c r="F91" s="127" t="str">
        <f>CHOOSE(jezyk,n!A248,n!B248,n!C248,n!D248)</f>
        <v>Rok poprzedni</v>
      </c>
    </row>
    <row r="92" spans="3:8" ht="25.5" customHeight="1">
      <c r="C92" s="530" t="str">
        <f>CHOOSE(jezyk,n!A1265,n!B1265,n!C1265,n!D1261)</f>
        <v>Niepieniężne straty spowodowane zdarzeniami losowymi w składnikach działalności inwestycyjnej (plus)</v>
      </c>
      <c r="D92" s="531"/>
      <c r="E92" s="143"/>
      <c r="F92" s="134"/>
    </row>
    <row r="93" spans="3:8" ht="25.5" customHeight="1">
      <c r="C93" s="512" t="str">
        <f>CHOOSE(jezyk,n!A1266,n!B1266,n!C1266,n!D1262)</f>
        <v>Niepieniężne zyski spowodowane zdarzeniami losowymi w składnikach działalności inwestycyjnej (minus)</v>
      </c>
      <c r="D93" s="513"/>
      <c r="E93" s="143"/>
      <c r="F93" s="134"/>
    </row>
    <row r="94" spans="3:8" ht="38.25" customHeight="1">
      <c r="C94" s="512" t="str">
        <f>CHOOSE(jezyk,n!A1267,n!B1267,n!C1267,n!D1263)</f>
        <v>Odpisy netto z tytułu utraty wartości, korygujące wartość składników aktywów trwałych oraz krótkoterminowych aktywów finansowych (plus lub minus)</v>
      </c>
      <c r="D94" s="513"/>
      <c r="E94" s="144"/>
      <c r="F94" s="134"/>
      <c r="H94" s="84"/>
    </row>
    <row r="95" spans="3:8">
      <c r="C95" s="512" t="str">
        <f>CHOOSE(jezyk,n!A1268,n!B1268,n!C1268,n!D1264)</f>
        <v>Umorzenie zaciągniętych kredytów i pożyczek i innych zobowiązań finansowych (minus)</v>
      </c>
      <c r="D95" s="513"/>
      <c r="E95" s="143"/>
      <c r="F95" s="134"/>
    </row>
    <row r="96" spans="3:8">
      <c r="C96" s="512" t="str">
        <f>CHOOSE(jezyk,n!A1269,n!B1269,n!C1269,n!D1265)</f>
        <v>Umorzenie udzielonych pożyczek długoterminowych (plus)</v>
      </c>
      <c r="D96" s="513"/>
      <c r="E96" s="143"/>
      <c r="F96" s="134"/>
    </row>
    <row r="97" spans="3:8" ht="14.25" customHeight="1">
      <c r="C97" s="512" t="str">
        <f>CHOOSE(jezyk,n!A1270,n!B1270,n!C1270,n!D1266)</f>
        <v>Odpisanie wartości środków trwałych w budowie, które nie dały efektu gospodarczego</v>
      </c>
      <c r="D97" s="513"/>
      <c r="E97" s="143"/>
      <c r="F97" s="134"/>
    </row>
    <row r="98" spans="3:8" ht="29.25" customHeight="1">
      <c r="C98" s="512" t="str">
        <f>CHOOSE(jezyk,n!A1271,n!B1271,n!C1271,n!D1267)</f>
        <v>Dotacje w roku ich otrzymania, jeżeli wpłynęły w całości, odniesione na wyn. fin. bieżącego okresu</v>
      </c>
      <c r="D98" s="513"/>
      <c r="E98" s="239"/>
      <c r="F98" s="134"/>
    </row>
    <row r="99" spans="3:8">
      <c r="C99" s="512" t="str">
        <f>CHOOSE(jezyk,n!A1272,n!B1272,n!C1272,n!D1268)</f>
        <v>Pozostałe</v>
      </c>
      <c r="D99" s="513"/>
      <c r="E99" s="239"/>
      <c r="F99" s="134"/>
    </row>
    <row r="100" spans="3:8">
      <c r="C100" s="522" t="str">
        <f>CHOOSE(jezyk,n!A1273,n!B1273,n!C1273,n!D1269)</f>
        <v>Razem</v>
      </c>
      <c r="D100" s="523"/>
      <c r="E100" s="145">
        <f>SUM(E92:E99)</f>
        <v>0</v>
      </c>
      <c r="F100" s="133">
        <f>SUM(F92:F99)</f>
        <v>0</v>
      </c>
    </row>
    <row r="101" spans="3:8" ht="13.5" thickBot="1">
      <c r="C101" s="524" t="str">
        <f>CHOOSE(jezyk,n!A1274,n!B1274,n!C1274,n!D1270)</f>
        <v>Zmiana stanu</v>
      </c>
      <c r="D101" s="525"/>
      <c r="E101" s="146">
        <f>E100-F100</f>
        <v>0</v>
      </c>
      <c r="F101" s="131"/>
    </row>
    <row r="102" spans="3:8" ht="13.5" thickBot="1">
      <c r="C102" s="136"/>
      <c r="D102" s="140"/>
      <c r="E102" s="141"/>
      <c r="F102" s="142"/>
    </row>
    <row r="103" spans="3:8" ht="17.100000000000001" customHeight="1" thickBot="1">
      <c r="C103" s="526" t="str">
        <f>CHOOSE(jezyk,n!A1275,n!B1275,n!C1275,n!D1271)</f>
        <v xml:space="preserve">E. Bilansowa zmiana środków pieniężnych </v>
      </c>
      <c r="D103" s="527"/>
      <c r="E103" s="104" t="str">
        <f>dzb</f>
        <v>31.12.2024</v>
      </c>
      <c r="F103" s="127" t="str">
        <f>CHOOSE(jezyk,n!A248,n!B248,n!C248,n!D248)</f>
        <v>Rok poprzedni</v>
      </c>
    </row>
    <row r="104" spans="3:8">
      <c r="C104" s="528" t="str">
        <f>CHOOSE(jezyk,n!A1276,n!B1276,n!C1276,n!D1272)</f>
        <v xml:space="preserve">Środki pieniężne w kasie </v>
      </c>
      <c r="D104" s="529"/>
      <c r="E104" s="147"/>
      <c r="F104" s="147"/>
    </row>
    <row r="105" spans="3:8">
      <c r="C105" s="510" t="str">
        <f>CHOOSE(jezyk,n!A1277,n!B1277,n!C1277,n!D1273)</f>
        <v>Środki pieniężne na rachunkach bankowych</v>
      </c>
      <c r="D105" s="511"/>
      <c r="E105" s="109"/>
      <c r="F105" s="109"/>
    </row>
    <row r="106" spans="3:8">
      <c r="C106" s="510" t="str">
        <f>CHOOSE(jezyk,n!A1278,n!B1278,n!C1278,n!D1274)</f>
        <v>wpłacony depozyt do 3 miesięcy</v>
      </c>
      <c r="D106" s="511"/>
      <c r="E106" s="130"/>
      <c r="F106" s="130"/>
    </row>
    <row r="107" spans="3:8">
      <c r="C107" s="510" t="str">
        <f>CHOOSE(jezyk,n!A1279,n!B1279,n!C1279,n!D1275)</f>
        <v>Ekwiwalenty środków pieniężnych, w tym:</v>
      </c>
      <c r="D107" s="511"/>
      <c r="E107" s="135">
        <f>E108+E109+E110</f>
        <v>0</v>
      </c>
      <c r="F107" s="135">
        <f>F108+F109+F110</f>
        <v>0</v>
      </c>
    </row>
    <row r="108" spans="3:8">
      <c r="C108" s="510" t="str">
        <f>CHOOSE(jezyk,n!A1280,n!B1280,n!C1280,n!D1276)</f>
        <v>–  czeki,</v>
      </c>
      <c r="D108" s="511"/>
      <c r="E108" s="132"/>
      <c r="F108" s="132"/>
      <c r="H108" s="84"/>
    </row>
    <row r="109" spans="3:8">
      <c r="C109" s="510" t="str">
        <f>CHOOSE(jezyk,n!A1281,n!B1281,n!C1281,n!D1277)</f>
        <v>–  weksle,</v>
      </c>
      <c r="D109" s="511"/>
      <c r="E109" s="132"/>
      <c r="F109" s="132"/>
    </row>
    <row r="110" spans="3:8">
      <c r="C110" s="510" t="str">
        <f>CHOOSE(jezyk,n!A1282,n!B1282,n!C1282,n!D1278)</f>
        <v>–  inne</v>
      </c>
      <c r="D110" s="511"/>
      <c r="E110" s="132"/>
      <c r="F110" s="132"/>
    </row>
    <row r="111" spans="3:8">
      <c r="C111" s="520" t="str">
        <f>CHOOSE(jezyk,n!A1283,n!B1283,n!C1283,n!D1279)</f>
        <v>Razem środki pieniężne oraz ekwiwalenty środków pieniężnych</v>
      </c>
      <c r="D111" s="521"/>
      <c r="E111" s="133">
        <f>E104+E105+E106+E107</f>
        <v>0</v>
      </c>
      <c r="F111" s="133">
        <f>F104+F105+F106+F107</f>
        <v>0</v>
      </c>
    </row>
    <row r="112" spans="3:8">
      <c r="C112" s="520" t="str">
        <f>CHOOSE(jezyk,n!A1284,n!B1284,n!C1284,n!D1280)</f>
        <v>Zmiana środków pieniężnych oraz ekwiwalentów środków pieniężnych</v>
      </c>
      <c r="D112" s="521"/>
      <c r="E112" s="129">
        <f>F111-E111</f>
        <v>0</v>
      </c>
      <c r="F112" s="129"/>
    </row>
    <row r="113" spans="3:6">
      <c r="C113" s="510" t="str">
        <f>CHOOSE(jezyk,n!A1285,n!B1285,n!C1285,n!D1281)</f>
        <v>Wycena bilansowa środków pieniężnych</v>
      </c>
      <c r="D113" s="511"/>
      <c r="E113" s="130"/>
      <c r="F113" s="130"/>
    </row>
    <row r="114" spans="3:6">
      <c r="C114" s="520" t="str">
        <f>CHOOSE(jezyk,n!A1286,n!B1286,n!C1286,n!D1282)</f>
        <v>Zmiana stanu środków pieniężnych z tytułu różnic kursowych</v>
      </c>
      <c r="D114" s="521"/>
      <c r="E114" s="121">
        <f>F113-E113</f>
        <v>0</v>
      </c>
      <c r="F114" s="129"/>
    </row>
    <row r="115" spans="3:6" ht="13.5" thickBot="1">
      <c r="C115" s="518" t="str">
        <f>CHOOSE(jezyk,n!A1287,n!B1287,n!C1287,n!D1283)</f>
        <v>Środki pieniężne o ograniczonej możliwości dysponowania</v>
      </c>
      <c r="D115" s="519"/>
      <c r="E115" s="148"/>
      <c r="F115" s="139"/>
    </row>
  </sheetData>
  <mergeCells count="101">
    <mergeCell ref="C115:D115"/>
    <mergeCell ref="C110:D110"/>
    <mergeCell ref="C111:D111"/>
    <mergeCell ref="C112:D112"/>
    <mergeCell ref="C113:D113"/>
    <mergeCell ref="C100:D100"/>
    <mergeCell ref="C101:D101"/>
    <mergeCell ref="C103:D103"/>
    <mergeCell ref="C86:D86"/>
    <mergeCell ref="C114:D114"/>
    <mergeCell ref="C97:D97"/>
    <mergeCell ref="C99:D99"/>
    <mergeCell ref="C98:D98"/>
    <mergeCell ref="C104:D104"/>
    <mergeCell ref="C92:D92"/>
    <mergeCell ref="C84:D84"/>
    <mergeCell ref="C77:D77"/>
    <mergeCell ref="C89:D89"/>
    <mergeCell ref="C87:D87"/>
    <mergeCell ref="C88:D88"/>
    <mergeCell ref="C85:D85"/>
    <mergeCell ref="B1:G1"/>
    <mergeCell ref="C109:D109"/>
    <mergeCell ref="C105:D105"/>
    <mergeCell ref="C106:D106"/>
    <mergeCell ref="C107:D107"/>
    <mergeCell ref="C108:D108"/>
    <mergeCell ref="C96:D96"/>
    <mergeCell ref="C94:D94"/>
    <mergeCell ref="C93:D93"/>
    <mergeCell ref="C74:D74"/>
    <mergeCell ref="C95:D95"/>
    <mergeCell ref="C79:D79"/>
    <mergeCell ref="C80:D80"/>
    <mergeCell ref="C81:D81"/>
    <mergeCell ref="C82:D82"/>
    <mergeCell ref="C91:D91"/>
    <mergeCell ref="C61:D61"/>
    <mergeCell ref="C63:D63"/>
    <mergeCell ref="C64:D64"/>
    <mergeCell ref="C60:D60"/>
    <mergeCell ref="C83:D83"/>
    <mergeCell ref="C62:D62"/>
    <mergeCell ref="C76:D76"/>
    <mergeCell ref="C71:D71"/>
    <mergeCell ref="C66:D66"/>
    <mergeCell ref="C67:D67"/>
    <mergeCell ref="C69:D69"/>
    <mergeCell ref="C70:D70"/>
    <mergeCell ref="C65:D65"/>
    <mergeCell ref="C68:D68"/>
    <mergeCell ref="C75:D75"/>
    <mergeCell ref="C72:D72"/>
    <mergeCell ref="C73:D73"/>
    <mergeCell ref="C52:D52"/>
    <mergeCell ref="C59:D59"/>
    <mergeCell ref="C43:D43"/>
    <mergeCell ref="C40:D40"/>
    <mergeCell ref="C53:D53"/>
    <mergeCell ref="C56:D56"/>
    <mergeCell ref="C57:D57"/>
    <mergeCell ref="C46:D46"/>
    <mergeCell ref="C38:D38"/>
    <mergeCell ref="C44:D44"/>
    <mergeCell ref="C50:D50"/>
    <mergeCell ref="C51:D51"/>
    <mergeCell ref="C45:D45"/>
    <mergeCell ref="C39:D39"/>
    <mergeCell ref="C41:D41"/>
    <mergeCell ref="C47:D47"/>
    <mergeCell ref="C48:D48"/>
    <mergeCell ref="C49:D49"/>
    <mergeCell ref="B4:G4"/>
    <mergeCell ref="C13:D13"/>
    <mergeCell ref="C14:D14"/>
    <mergeCell ref="C10:D10"/>
    <mergeCell ref="C11:D11"/>
    <mergeCell ref="C8:D8"/>
    <mergeCell ref="C9:D9"/>
    <mergeCell ref="C18:D18"/>
    <mergeCell ref="C19:D19"/>
    <mergeCell ref="C20:D20"/>
    <mergeCell ref="C12:D12"/>
    <mergeCell ref="C15:D15"/>
    <mergeCell ref="C16:D16"/>
    <mergeCell ref="C17:D17"/>
    <mergeCell ref="C37:D37"/>
    <mergeCell ref="C36:D36"/>
    <mergeCell ref="C24:D24"/>
    <mergeCell ref="C29:D29"/>
    <mergeCell ref="C30:D30"/>
    <mergeCell ref="C25:D25"/>
    <mergeCell ref="C27:D27"/>
    <mergeCell ref="C31:D31"/>
    <mergeCell ref="C34:D34"/>
    <mergeCell ref="C33:D33"/>
    <mergeCell ref="C21:D21"/>
    <mergeCell ref="C23:D23"/>
    <mergeCell ref="C32:D32"/>
    <mergeCell ref="C26:D26"/>
    <mergeCell ref="C28:D28"/>
  </mergeCells>
  <phoneticPr fontId="18" type="noConversion"/>
  <hyperlinks>
    <hyperlink ref="B1:G1" location="'spis treści'!A1" display="SPIS TREŚCI" xr:uid="{00000000-0004-0000-1900-000000000000}"/>
  </hyperlinks>
  <pageMargins left="0.74803149606299213" right="0.74803149606299213" top="0.35433070866141736" bottom="0.98425196850393704" header="0.27559055118110237" footer="0.51181102362204722"/>
  <pageSetup paperSize="9" scale="74" fitToHeight="0" orientation="portrait" r:id="rId1"/>
  <rowBreaks count="1" manualBreakCount="1">
    <brk id="54" max="1638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1"/>
  <dimension ref="B1:AB203"/>
  <sheetViews>
    <sheetView showGridLines="0" tabSelected="1" view="pageBreakPreview" topLeftCell="A170" zoomScaleNormal="100" zoomScaleSheetLayoutView="100" workbookViewId="0">
      <selection activeCell="B165" sqref="B165:V165"/>
    </sheetView>
  </sheetViews>
  <sheetFormatPr defaultColWidth="9.140625" defaultRowHeight="12.75"/>
  <cols>
    <col min="1" max="1" width="9.140625" style="454"/>
    <col min="2" max="2" width="3.42578125" style="454" customWidth="1"/>
    <col min="3" max="3" width="4.85546875" style="454" customWidth="1"/>
    <col min="4" max="4" width="2" style="454" customWidth="1"/>
    <col min="5" max="6" width="3.7109375" style="454" customWidth="1"/>
    <col min="7" max="7" width="2.85546875" style="454" customWidth="1"/>
    <col min="8" max="8" width="3.7109375" style="454" customWidth="1"/>
    <col min="9" max="9" width="10.7109375" style="454" customWidth="1"/>
    <col min="10" max="10" width="3.7109375" style="454" customWidth="1"/>
    <col min="11" max="11" width="2.85546875" style="454" customWidth="1"/>
    <col min="12" max="12" width="5.7109375" style="454" customWidth="1"/>
    <col min="13" max="15" width="3.7109375" style="454" customWidth="1"/>
    <col min="16" max="17" width="3.5703125" style="454" customWidth="1"/>
    <col min="18" max="19" width="3.7109375" style="454" customWidth="1"/>
    <col min="20" max="21" width="3.5703125" style="454" customWidth="1"/>
    <col min="22" max="22" width="3.7109375" style="454" customWidth="1"/>
    <col min="23" max="23" width="9.140625" style="454"/>
    <col min="24" max="24" width="11.7109375" style="454" customWidth="1"/>
    <col min="25" max="16384" width="9.140625" style="454"/>
  </cols>
  <sheetData>
    <row r="1" spans="2:28">
      <c r="B1" s="548" t="s">
        <v>1224</v>
      </c>
      <c r="C1" s="548"/>
      <c r="D1" s="548"/>
      <c r="E1" s="548"/>
      <c r="F1" s="548"/>
      <c r="G1" s="548"/>
      <c r="H1" s="548"/>
      <c r="I1" s="548"/>
      <c r="J1" s="548"/>
      <c r="K1" s="548"/>
      <c r="L1" s="548"/>
      <c r="M1" s="548"/>
      <c r="N1" s="548"/>
      <c r="O1" s="548"/>
      <c r="P1" s="548"/>
      <c r="Q1" s="548"/>
      <c r="R1" s="548"/>
      <c r="S1" s="548"/>
      <c r="T1" s="548"/>
      <c r="U1" s="548"/>
      <c r="V1" s="548"/>
    </row>
    <row r="2" spans="2:28" s="3" customFormat="1" ht="75.75" customHeight="1">
      <c r="B2" s="1"/>
      <c r="C2" s="2"/>
      <c r="D2" s="458"/>
      <c r="E2" s="458"/>
      <c r="F2" s="2"/>
      <c r="G2" s="458"/>
      <c r="H2" s="458"/>
      <c r="I2" s="2"/>
      <c r="J2" s="458"/>
      <c r="K2" s="458"/>
    </row>
    <row r="3" spans="2:28" s="459" customFormat="1">
      <c r="B3" s="186"/>
      <c r="C3" s="188"/>
      <c r="D3" s="188"/>
      <c r="E3" s="188"/>
      <c r="F3" s="188"/>
      <c r="G3" s="188"/>
      <c r="H3" s="188"/>
      <c r="I3" s="188"/>
      <c r="J3" s="188"/>
      <c r="K3" s="188"/>
      <c r="L3" s="188"/>
      <c r="M3" s="188"/>
      <c r="N3" s="188"/>
      <c r="O3" s="188"/>
      <c r="P3" s="188"/>
      <c r="Q3" s="188"/>
      <c r="R3" s="188"/>
      <c r="S3" s="188"/>
      <c r="T3" s="188"/>
      <c r="U3" s="188"/>
      <c r="V3" s="223"/>
      <c r="Y3" s="216"/>
      <c r="Z3" s="216"/>
      <c r="AA3" s="216"/>
      <c r="AB3" s="216"/>
    </row>
    <row r="4" spans="2:28" s="459" customFormat="1">
      <c r="B4" s="186"/>
      <c r="C4" s="188"/>
      <c r="D4" s="188"/>
      <c r="E4" s="188"/>
      <c r="F4" s="188"/>
      <c r="G4" s="188"/>
      <c r="H4" s="188"/>
      <c r="I4" s="188"/>
      <c r="J4" s="188"/>
      <c r="K4" s="188"/>
      <c r="L4" s="188"/>
      <c r="M4" s="188"/>
      <c r="N4" s="188"/>
      <c r="O4" s="188"/>
      <c r="P4" s="188"/>
      <c r="Q4" s="188"/>
      <c r="R4" s="188"/>
      <c r="S4" s="188"/>
      <c r="T4" s="188"/>
      <c r="U4" s="188"/>
      <c r="V4" s="223"/>
      <c r="W4" s="460"/>
      <c r="Y4" s="216"/>
      <c r="Z4" s="216"/>
      <c r="AA4" s="216"/>
      <c r="AB4" s="216"/>
    </row>
    <row r="5" spans="2:28" s="459" customFormat="1">
      <c r="B5" s="186"/>
      <c r="C5" s="188"/>
      <c r="D5" s="188"/>
      <c r="E5" s="188"/>
      <c r="F5" s="188"/>
      <c r="G5" s="188"/>
      <c r="H5" s="188"/>
      <c r="I5" s="188"/>
      <c r="J5" s="188"/>
      <c r="K5" s="188"/>
      <c r="L5" s="188"/>
      <c r="M5" s="188"/>
      <c r="N5" s="188"/>
      <c r="O5" s="188"/>
      <c r="P5" s="188"/>
      <c r="Q5" s="188"/>
      <c r="R5" s="188"/>
      <c r="S5" s="188"/>
      <c r="T5" s="188"/>
      <c r="U5" s="188"/>
      <c r="V5" s="223"/>
      <c r="Y5" s="216"/>
      <c r="Z5" s="216"/>
      <c r="AA5" s="216"/>
      <c r="AB5" s="216"/>
    </row>
    <row r="6" spans="2:28" s="459" customFormat="1">
      <c r="B6" s="186"/>
      <c r="C6" s="188"/>
      <c r="D6" s="188"/>
      <c r="E6" s="188"/>
      <c r="F6" s="188"/>
      <c r="G6" s="188"/>
      <c r="H6" s="188"/>
      <c r="I6" s="188"/>
      <c r="J6" s="188"/>
      <c r="K6" s="188"/>
      <c r="L6" s="188"/>
      <c r="M6" s="188"/>
      <c r="N6" s="188"/>
      <c r="O6" s="188"/>
      <c r="P6" s="188"/>
      <c r="Q6" s="188"/>
      <c r="R6" s="188"/>
      <c r="S6" s="188"/>
      <c r="T6" s="188"/>
      <c r="U6" s="188"/>
      <c r="V6" s="223"/>
      <c r="Y6" s="216"/>
      <c r="Z6" s="216"/>
      <c r="AA6" s="216"/>
      <c r="AB6" s="216"/>
    </row>
    <row r="7" spans="2:28" s="459" customFormat="1">
      <c r="B7" s="186"/>
      <c r="C7" s="188"/>
      <c r="D7" s="188"/>
      <c r="E7" s="188"/>
      <c r="F7" s="188"/>
      <c r="G7" s="188"/>
      <c r="H7" s="188"/>
      <c r="I7" s="188"/>
      <c r="J7" s="188"/>
      <c r="K7" s="188"/>
      <c r="L7" s="188"/>
      <c r="M7" s="188"/>
      <c r="N7" s="188"/>
      <c r="O7" s="188"/>
      <c r="P7" s="188"/>
      <c r="Q7" s="188"/>
      <c r="R7" s="188"/>
      <c r="S7" s="188"/>
      <c r="T7" s="188"/>
      <c r="U7" s="188"/>
      <c r="V7" s="223"/>
      <c r="Y7" s="216"/>
      <c r="Z7" s="216"/>
      <c r="AA7" s="216"/>
      <c r="AB7" s="216"/>
    </row>
    <row r="8" spans="2:28" s="459" customFormat="1">
      <c r="B8" s="186"/>
      <c r="C8" s="188"/>
      <c r="D8" s="188"/>
      <c r="E8" s="188"/>
      <c r="F8" s="188"/>
      <c r="G8" s="188"/>
      <c r="H8" s="188"/>
      <c r="I8" s="188"/>
      <c r="J8" s="188"/>
      <c r="K8" s="188"/>
      <c r="L8" s="188"/>
      <c r="M8" s="188"/>
      <c r="N8" s="188"/>
      <c r="O8" s="188"/>
      <c r="P8" s="188"/>
      <c r="Q8" s="188"/>
      <c r="R8" s="188"/>
      <c r="S8" s="188"/>
      <c r="T8" s="188"/>
      <c r="U8" s="188"/>
      <c r="V8" s="223"/>
      <c r="Y8" s="216"/>
      <c r="Z8" s="216"/>
      <c r="AA8" s="216"/>
      <c r="AB8" s="216"/>
    </row>
    <row r="9" spans="2:28" s="459" customFormat="1">
      <c r="B9" s="186"/>
      <c r="C9" s="188"/>
      <c r="D9" s="188"/>
      <c r="E9" s="188"/>
      <c r="F9" s="188"/>
      <c r="G9" s="188"/>
      <c r="H9" s="188"/>
      <c r="I9" s="188"/>
      <c r="J9" s="188"/>
      <c r="K9" s="188"/>
      <c r="L9" s="188"/>
      <c r="M9" s="188"/>
      <c r="N9" s="188"/>
      <c r="O9" s="188"/>
      <c r="P9" s="188"/>
      <c r="Q9" s="188"/>
      <c r="R9" s="188"/>
      <c r="S9" s="188"/>
      <c r="T9" s="188"/>
      <c r="U9" s="188"/>
      <c r="V9" s="223"/>
      <c r="Y9" s="216"/>
      <c r="Z9" s="216"/>
      <c r="AA9" s="216"/>
      <c r="AB9" s="216"/>
    </row>
    <row r="10" spans="2:28" s="459" customFormat="1">
      <c r="B10" s="186"/>
      <c r="C10" s="188"/>
      <c r="D10" s="188"/>
      <c r="E10" s="188"/>
      <c r="F10" s="188"/>
      <c r="G10" s="188"/>
      <c r="H10" s="188"/>
      <c r="I10" s="188"/>
      <c r="J10" s="188"/>
      <c r="K10" s="188"/>
      <c r="L10" s="188"/>
      <c r="M10" s="188"/>
      <c r="N10" s="188"/>
      <c r="O10" s="188"/>
      <c r="P10" s="188"/>
      <c r="Q10" s="188"/>
      <c r="R10" s="188"/>
      <c r="S10" s="188"/>
      <c r="T10" s="188"/>
      <c r="U10" s="188"/>
      <c r="V10" s="223"/>
      <c r="Y10" s="216"/>
      <c r="Z10" s="216"/>
      <c r="AA10" s="216"/>
      <c r="AB10" s="216"/>
    </row>
    <row r="11" spans="2:28" s="459" customFormat="1">
      <c r="B11" s="186"/>
      <c r="C11" s="188"/>
      <c r="D11" s="188"/>
      <c r="E11" s="188"/>
      <c r="F11" s="188"/>
      <c r="G11" s="188"/>
      <c r="H11" s="188"/>
      <c r="I11" s="188"/>
      <c r="J11" s="188"/>
      <c r="K11" s="188"/>
      <c r="L11" s="188"/>
      <c r="M11" s="188"/>
      <c r="N11" s="188"/>
      <c r="O11" s="188"/>
      <c r="P11" s="188"/>
      <c r="Q11" s="188"/>
      <c r="R11" s="188"/>
      <c r="S11" s="188"/>
      <c r="T11" s="188"/>
      <c r="U11" s="188"/>
      <c r="V11" s="223"/>
      <c r="Y11" s="216"/>
      <c r="Z11" s="216"/>
      <c r="AA11" s="216"/>
      <c r="AB11" s="216"/>
    </row>
    <row r="12" spans="2:28" s="459" customFormat="1">
      <c r="B12" s="186"/>
      <c r="C12" s="188"/>
      <c r="D12" s="188"/>
      <c r="E12" s="188"/>
      <c r="F12" s="188"/>
      <c r="G12" s="188"/>
      <c r="H12" s="188"/>
      <c r="I12" s="188"/>
      <c r="J12" s="188"/>
      <c r="K12" s="188"/>
      <c r="L12" s="188"/>
      <c r="M12" s="188"/>
      <c r="N12" s="188"/>
      <c r="O12" s="188"/>
      <c r="P12" s="188"/>
      <c r="Q12" s="188"/>
      <c r="R12" s="188"/>
      <c r="S12" s="188"/>
      <c r="T12" s="188"/>
      <c r="U12" s="188"/>
      <c r="V12" s="223"/>
      <c r="Y12" s="216"/>
      <c r="Z12" s="216"/>
      <c r="AA12" s="216"/>
      <c r="AB12" s="216"/>
    </row>
    <row r="13" spans="2:28" s="459" customFormat="1">
      <c r="B13" s="186"/>
      <c r="C13" s="188"/>
      <c r="D13" s="188"/>
      <c r="E13" s="188"/>
      <c r="F13" s="188"/>
      <c r="G13" s="188"/>
      <c r="H13" s="188"/>
      <c r="I13" s="188"/>
      <c r="J13" s="188"/>
      <c r="K13" s="188"/>
      <c r="L13" s="188"/>
      <c r="M13" s="188"/>
      <c r="N13" s="188"/>
      <c r="O13" s="188"/>
      <c r="P13" s="188"/>
      <c r="Q13" s="188"/>
      <c r="R13" s="188"/>
      <c r="S13" s="188"/>
      <c r="T13" s="188"/>
      <c r="U13" s="188"/>
      <c r="V13" s="223"/>
      <c r="Y13" s="216"/>
      <c r="Z13" s="216"/>
      <c r="AA13" s="216"/>
      <c r="AB13" s="216"/>
    </row>
    <row r="14" spans="2:28" s="459" customFormat="1">
      <c r="B14" s="186"/>
      <c r="C14" s="188"/>
      <c r="D14" s="188"/>
      <c r="E14" s="188"/>
      <c r="F14" s="188"/>
      <c r="G14" s="188"/>
      <c r="H14" s="188"/>
      <c r="I14" s="188"/>
      <c r="J14" s="188"/>
      <c r="K14" s="188"/>
      <c r="L14" s="188"/>
      <c r="M14" s="188"/>
      <c r="N14" s="188"/>
      <c r="O14" s="188"/>
      <c r="P14" s="188"/>
      <c r="Q14" s="188"/>
      <c r="R14" s="188"/>
      <c r="S14" s="188"/>
      <c r="T14" s="188"/>
      <c r="U14" s="188"/>
      <c r="V14" s="223"/>
      <c r="Y14" s="216"/>
      <c r="Z14" s="216"/>
      <c r="AA14" s="216"/>
      <c r="AB14" s="216"/>
    </row>
    <row r="15" spans="2:28" s="459" customFormat="1">
      <c r="B15" s="186"/>
      <c r="C15" s="188"/>
      <c r="D15" s="188"/>
      <c r="E15" s="188"/>
      <c r="F15" s="188"/>
      <c r="G15" s="188"/>
      <c r="H15" s="188"/>
      <c r="I15" s="188"/>
      <c r="J15" s="188"/>
      <c r="K15" s="188"/>
      <c r="L15" s="188"/>
      <c r="M15" s="188"/>
      <c r="N15" s="188"/>
      <c r="O15" s="188"/>
      <c r="P15" s="188"/>
      <c r="Q15" s="188"/>
      <c r="R15" s="188"/>
      <c r="S15" s="188"/>
      <c r="T15" s="188"/>
      <c r="U15" s="188"/>
      <c r="V15" s="223"/>
      <c r="Y15" s="216"/>
      <c r="Z15" s="216"/>
      <c r="AA15" s="216"/>
      <c r="AB15" s="216"/>
    </row>
    <row r="16" spans="2:28" s="459" customFormat="1">
      <c r="B16" s="186"/>
      <c r="C16" s="188"/>
      <c r="D16" s="188"/>
      <c r="E16" s="188"/>
      <c r="F16" s="188"/>
      <c r="G16" s="188"/>
      <c r="H16" s="188"/>
      <c r="I16" s="188"/>
      <c r="J16" s="188"/>
      <c r="K16" s="188"/>
      <c r="L16" s="188"/>
      <c r="M16" s="188"/>
      <c r="N16" s="188"/>
      <c r="O16" s="188"/>
      <c r="P16" s="188"/>
      <c r="Q16" s="188"/>
      <c r="R16" s="188"/>
      <c r="S16" s="188"/>
      <c r="T16" s="188"/>
      <c r="U16" s="188"/>
      <c r="V16" s="223"/>
      <c r="Y16" s="216"/>
      <c r="Z16" s="216"/>
      <c r="AA16" s="216"/>
      <c r="AB16" s="216"/>
    </row>
    <row r="17" spans="2:28" s="459" customFormat="1">
      <c r="B17" s="186"/>
      <c r="C17" s="188"/>
      <c r="D17" s="188"/>
      <c r="E17" s="188"/>
      <c r="F17" s="188"/>
      <c r="G17" s="188"/>
      <c r="H17" s="188"/>
      <c r="I17" s="188"/>
      <c r="J17" s="188"/>
      <c r="K17" s="188"/>
      <c r="L17" s="188"/>
      <c r="M17" s="188"/>
      <c r="N17" s="188"/>
      <c r="O17" s="188"/>
      <c r="P17" s="188"/>
      <c r="Q17" s="188"/>
      <c r="R17" s="188"/>
      <c r="S17" s="188"/>
      <c r="T17" s="188"/>
      <c r="U17" s="188"/>
      <c r="V17" s="223"/>
      <c r="Y17" s="216"/>
      <c r="Z17" s="216"/>
      <c r="AA17" s="216"/>
      <c r="AB17" s="216"/>
    </row>
    <row r="18" spans="2:28" s="459" customFormat="1">
      <c r="B18" s="186"/>
      <c r="C18" s="188"/>
      <c r="D18" s="188"/>
      <c r="E18" s="188"/>
      <c r="F18" s="188"/>
      <c r="G18" s="188"/>
      <c r="H18" s="188"/>
      <c r="I18" s="188"/>
      <c r="J18" s="188"/>
      <c r="K18" s="188"/>
      <c r="L18" s="188"/>
      <c r="M18" s="188"/>
      <c r="N18" s="188"/>
      <c r="O18" s="188"/>
      <c r="P18" s="188"/>
      <c r="Q18" s="188"/>
      <c r="R18" s="188"/>
      <c r="S18" s="188"/>
      <c r="T18" s="188"/>
      <c r="U18" s="188"/>
      <c r="V18" s="223"/>
      <c r="Y18" s="216"/>
      <c r="Z18" s="216"/>
      <c r="AA18" s="216"/>
      <c r="AB18" s="216"/>
    </row>
    <row r="19" spans="2:28" s="459" customFormat="1">
      <c r="B19" s="186"/>
      <c r="C19" s="188"/>
      <c r="D19" s="188"/>
      <c r="E19" s="188"/>
      <c r="F19" s="188"/>
      <c r="G19" s="188"/>
      <c r="H19" s="188"/>
      <c r="I19" s="188"/>
      <c r="J19" s="188"/>
      <c r="K19" s="188"/>
      <c r="L19" s="188"/>
      <c r="M19" s="188"/>
      <c r="N19" s="188"/>
      <c r="O19" s="188"/>
      <c r="P19" s="188"/>
      <c r="Q19" s="188"/>
      <c r="R19" s="188"/>
      <c r="S19" s="188"/>
      <c r="T19" s="188"/>
      <c r="U19" s="188"/>
      <c r="V19" s="223"/>
      <c r="Y19" s="216"/>
      <c r="Z19" s="216"/>
      <c r="AA19" s="216"/>
      <c r="AB19" s="216"/>
    </row>
    <row r="20" spans="2:28" s="459" customFormat="1">
      <c r="B20" s="186"/>
      <c r="C20" s="188"/>
      <c r="D20" s="188"/>
      <c r="E20" s="188"/>
      <c r="F20" s="188"/>
      <c r="G20" s="188"/>
      <c r="H20" s="188"/>
      <c r="I20" s="188"/>
      <c r="J20" s="188"/>
      <c r="K20" s="188"/>
      <c r="L20" s="188"/>
      <c r="M20" s="188"/>
      <c r="N20" s="188"/>
      <c r="O20" s="188"/>
      <c r="P20" s="188"/>
      <c r="Q20" s="188"/>
      <c r="R20" s="188"/>
      <c r="S20" s="188"/>
      <c r="T20" s="188"/>
      <c r="U20" s="188"/>
      <c r="V20" s="223"/>
      <c r="Y20" s="216"/>
      <c r="Z20" s="216"/>
      <c r="AA20" s="216"/>
      <c r="AB20" s="216"/>
    </row>
    <row r="21" spans="2:28" s="459" customFormat="1">
      <c r="B21" s="186"/>
      <c r="C21" s="188"/>
      <c r="D21" s="188"/>
      <c r="E21" s="188"/>
      <c r="F21" s="188"/>
      <c r="G21" s="188"/>
      <c r="H21" s="550" t="str">
        <f>CHOOSE(jezyk,n!A1289,n!B1289,n!C1289,n!D1285)</f>
        <v>SPRAWOZDANIE ZARZĄDU Z DZIAŁALNOŚCI JEDNOSTKI</v>
      </c>
      <c r="I21" s="550"/>
      <c r="J21" s="550"/>
      <c r="K21" s="550"/>
      <c r="L21" s="550"/>
      <c r="M21" s="550"/>
      <c r="N21" s="550"/>
      <c r="O21" s="550"/>
      <c r="P21" s="550"/>
      <c r="Q21" s="550"/>
      <c r="R21" s="550"/>
      <c r="S21" s="550"/>
      <c r="T21" s="188"/>
      <c r="U21" s="188"/>
      <c r="V21" s="223"/>
      <c r="Y21" s="216"/>
      <c r="Z21" s="216"/>
      <c r="AA21" s="216"/>
      <c r="AB21" s="216"/>
    </row>
    <row r="22" spans="2:28" s="459" customFormat="1">
      <c r="B22" s="186"/>
      <c r="C22" s="188"/>
      <c r="D22" s="188"/>
      <c r="E22" s="188"/>
      <c r="F22" s="188"/>
      <c r="G22" s="188"/>
      <c r="H22" s="551" t="str">
        <f>GA!D17</f>
        <v>Rhenus Digital Workforce Sp z o.o.</v>
      </c>
      <c r="I22" s="550"/>
      <c r="J22" s="550"/>
      <c r="K22" s="550"/>
      <c r="L22" s="550"/>
      <c r="M22" s="550"/>
      <c r="N22" s="550"/>
      <c r="O22" s="550"/>
      <c r="P22" s="550"/>
      <c r="Q22" s="550"/>
      <c r="R22" s="550"/>
      <c r="S22" s="550"/>
      <c r="T22" s="188"/>
      <c r="U22" s="188"/>
      <c r="V22" s="223"/>
      <c r="W22" s="460"/>
      <c r="Y22" s="216"/>
      <c r="Z22" s="216"/>
      <c r="AA22" s="216"/>
      <c r="AB22" s="216"/>
    </row>
    <row r="23" spans="2:28" s="459" customFormat="1">
      <c r="B23" s="186"/>
      <c r="C23" s="188"/>
      <c r="D23" s="188"/>
      <c r="E23" s="188"/>
      <c r="F23" s="188"/>
      <c r="G23" s="188"/>
      <c r="H23" s="550" t="str">
        <f>CHOOSE(jezyk,n!A1290,n!B1290,n!C1290,n!D1286)</f>
        <v>ZA OKRES OD 19.10.2023 DO 31.12.2024</v>
      </c>
      <c r="I23" s="550"/>
      <c r="J23" s="550"/>
      <c r="K23" s="550"/>
      <c r="L23" s="550"/>
      <c r="M23" s="550"/>
      <c r="N23" s="550"/>
      <c r="O23" s="550"/>
      <c r="P23" s="550"/>
      <c r="Q23" s="550"/>
      <c r="R23" s="550"/>
      <c r="S23" s="550"/>
      <c r="T23" s="188"/>
      <c r="U23" s="188"/>
      <c r="V23" s="223"/>
      <c r="Y23" s="216"/>
      <c r="Z23" s="216"/>
      <c r="AA23" s="216"/>
      <c r="AB23" s="216"/>
    </row>
    <row r="24" spans="2:28" s="459" customFormat="1">
      <c r="B24" s="186"/>
      <c r="C24" s="188"/>
      <c r="D24" s="188"/>
      <c r="E24" s="188"/>
      <c r="F24" s="188"/>
      <c r="G24" s="188"/>
      <c r="H24" s="188"/>
      <c r="I24" s="188"/>
      <c r="J24" s="188"/>
      <c r="K24" s="188"/>
      <c r="L24" s="188"/>
      <c r="M24" s="188"/>
      <c r="N24" s="188"/>
      <c r="O24" s="188"/>
      <c r="P24" s="188"/>
      <c r="Q24" s="188"/>
      <c r="R24" s="188"/>
      <c r="S24" s="188"/>
      <c r="T24" s="188"/>
      <c r="U24" s="188"/>
      <c r="V24" s="223"/>
      <c r="Y24" s="216"/>
      <c r="Z24" s="216"/>
      <c r="AA24" s="216"/>
      <c r="AB24" s="216"/>
    </row>
    <row r="25" spans="2:28" s="459" customFormat="1">
      <c r="B25" s="186"/>
      <c r="C25" s="188"/>
      <c r="D25" s="188"/>
      <c r="E25" s="188"/>
      <c r="F25" s="188"/>
      <c r="G25" s="188"/>
      <c r="H25" s="188"/>
      <c r="I25" s="188"/>
      <c r="J25" s="188"/>
      <c r="K25" s="188"/>
      <c r="L25" s="188"/>
      <c r="M25" s="188"/>
      <c r="N25" s="188"/>
      <c r="O25" s="188"/>
      <c r="P25" s="188"/>
      <c r="Q25" s="188"/>
      <c r="R25" s="188"/>
      <c r="S25" s="188"/>
      <c r="T25" s="188"/>
      <c r="U25" s="188"/>
      <c r="V25" s="223"/>
      <c r="Y25" s="216"/>
      <c r="Z25" s="216"/>
      <c r="AA25" s="216"/>
      <c r="AB25" s="216"/>
    </row>
    <row r="26" spans="2:28" s="459" customFormat="1">
      <c r="B26" s="186"/>
      <c r="C26" s="188"/>
      <c r="D26" s="188"/>
      <c r="E26" s="188"/>
      <c r="F26" s="188"/>
      <c r="G26" s="188"/>
      <c r="H26" s="188"/>
      <c r="I26" s="188"/>
      <c r="J26" s="188"/>
      <c r="K26" s="188"/>
      <c r="L26" s="188"/>
      <c r="M26" s="188"/>
      <c r="N26" s="188"/>
      <c r="O26" s="188"/>
      <c r="P26" s="188"/>
      <c r="Q26" s="188"/>
      <c r="R26" s="188"/>
      <c r="S26" s="188"/>
      <c r="T26" s="188"/>
      <c r="U26" s="188"/>
      <c r="V26" s="223"/>
      <c r="Y26" s="216"/>
      <c r="Z26" s="216"/>
      <c r="AA26" s="216"/>
      <c r="AB26" s="216"/>
    </row>
    <row r="27" spans="2:28" s="459" customFormat="1">
      <c r="B27" s="186"/>
      <c r="C27" s="188"/>
      <c r="D27" s="188"/>
      <c r="E27" s="188"/>
      <c r="F27" s="188"/>
      <c r="G27" s="188"/>
      <c r="H27" s="188"/>
      <c r="I27" s="188"/>
      <c r="J27" s="188"/>
      <c r="K27" s="188"/>
      <c r="L27" s="188"/>
      <c r="M27" s="188"/>
      <c r="N27" s="188"/>
      <c r="O27" s="188"/>
      <c r="P27" s="188"/>
      <c r="Q27" s="188"/>
      <c r="R27" s="188"/>
      <c r="S27" s="188"/>
      <c r="T27" s="188"/>
      <c r="U27" s="188"/>
      <c r="V27" s="223"/>
      <c r="Y27" s="216"/>
      <c r="Z27" s="216"/>
      <c r="AA27" s="216"/>
      <c r="AB27" s="216"/>
    </row>
    <row r="28" spans="2:28" s="459" customFormat="1">
      <c r="B28" s="186"/>
      <c r="C28" s="188"/>
      <c r="D28" s="188"/>
      <c r="E28" s="188"/>
      <c r="F28" s="188"/>
      <c r="G28" s="188"/>
      <c r="H28" s="188"/>
      <c r="I28" s="188"/>
      <c r="J28" s="188"/>
      <c r="K28" s="188"/>
      <c r="L28" s="188"/>
      <c r="M28" s="188"/>
      <c r="N28" s="188"/>
      <c r="O28" s="188"/>
      <c r="P28" s="188"/>
      <c r="Q28" s="188"/>
      <c r="R28" s="188"/>
      <c r="S28" s="188"/>
      <c r="T28" s="188"/>
      <c r="U28" s="188"/>
      <c r="V28" s="223"/>
      <c r="Y28" s="216"/>
      <c r="Z28" s="216"/>
      <c r="AA28" s="216"/>
      <c r="AB28" s="216"/>
    </row>
    <row r="29" spans="2:28" s="459" customFormat="1" ht="25.5" customHeight="1">
      <c r="B29" s="186"/>
      <c r="C29" s="188"/>
      <c r="D29" s="188"/>
      <c r="E29" s="188"/>
      <c r="F29" s="224"/>
      <c r="G29" s="461"/>
      <c r="T29" s="188"/>
      <c r="U29" s="188"/>
      <c r="V29" s="223"/>
      <c r="Y29" s="216"/>
      <c r="Z29" s="216"/>
      <c r="AA29" s="216"/>
      <c r="AB29" s="216"/>
    </row>
    <row r="30" spans="2:28" s="459" customFormat="1" ht="12.75" customHeight="1">
      <c r="B30" s="186"/>
      <c r="C30" s="188"/>
      <c r="D30" s="188"/>
      <c r="E30" s="188"/>
      <c r="F30" s="461"/>
      <c r="G30" s="461"/>
      <c r="T30" s="188"/>
      <c r="U30" s="188"/>
      <c r="V30" s="223"/>
      <c r="Y30" s="216"/>
      <c r="Z30" s="216"/>
      <c r="AA30" s="216"/>
      <c r="AB30" s="216"/>
    </row>
    <row r="31" spans="2:28" s="459" customFormat="1">
      <c r="B31" s="186"/>
      <c r="C31" s="188"/>
      <c r="D31" s="188"/>
      <c r="E31" s="188"/>
      <c r="F31" s="461"/>
      <c r="G31" s="461"/>
      <c r="T31" s="188"/>
      <c r="U31" s="188"/>
      <c r="V31" s="223"/>
      <c r="Y31" s="216"/>
      <c r="Z31" s="216"/>
      <c r="AA31" s="216"/>
      <c r="AB31" s="216"/>
    </row>
    <row r="32" spans="2:28" s="459" customFormat="1">
      <c r="B32" s="186"/>
      <c r="C32" s="188"/>
      <c r="D32" s="188"/>
      <c r="E32" s="188"/>
      <c r="F32" s="461"/>
      <c r="G32" s="461"/>
      <c r="H32" s="461"/>
      <c r="I32" s="461"/>
      <c r="J32" s="461"/>
      <c r="K32" s="461"/>
      <c r="L32" s="461"/>
      <c r="M32" s="461"/>
      <c r="N32" s="461"/>
      <c r="O32" s="461"/>
      <c r="P32" s="461"/>
      <c r="Q32" s="461"/>
      <c r="R32" s="461"/>
      <c r="S32" s="461"/>
      <c r="T32" s="188"/>
      <c r="U32" s="188"/>
      <c r="V32" s="223"/>
      <c r="Y32" s="216"/>
      <c r="Z32" s="216"/>
      <c r="AA32" s="216"/>
      <c r="AB32" s="216"/>
    </row>
    <row r="33" spans="2:28" s="459" customFormat="1" ht="12.75" customHeight="1">
      <c r="B33" s="186"/>
      <c r="C33" s="188"/>
      <c r="D33" s="188"/>
      <c r="E33" s="188"/>
      <c r="F33" s="188"/>
      <c r="G33" s="188"/>
      <c r="H33" s="188"/>
      <c r="I33" s="188"/>
      <c r="J33" s="188"/>
      <c r="K33" s="188"/>
      <c r="L33" s="188"/>
      <c r="M33" s="188"/>
      <c r="N33" s="188"/>
      <c r="O33" s="188"/>
      <c r="P33" s="188"/>
      <c r="Q33" s="188"/>
      <c r="R33" s="188"/>
      <c r="S33" s="188"/>
      <c r="T33" s="188"/>
      <c r="U33" s="188"/>
      <c r="V33" s="223"/>
      <c r="Y33" s="216"/>
      <c r="Z33" s="216"/>
      <c r="AA33" s="216"/>
      <c r="AB33" s="216"/>
    </row>
    <row r="34" spans="2:28" s="459" customFormat="1">
      <c r="B34" s="186"/>
      <c r="C34" s="188"/>
      <c r="D34" s="188"/>
      <c r="E34" s="188"/>
      <c r="F34" s="188"/>
      <c r="G34" s="188"/>
      <c r="H34" s="188"/>
      <c r="I34" s="188"/>
      <c r="J34" s="188"/>
      <c r="K34" s="188"/>
      <c r="L34" s="188"/>
      <c r="M34" s="188"/>
      <c r="N34" s="188"/>
      <c r="O34" s="188"/>
      <c r="P34" s="188"/>
      <c r="Q34" s="188"/>
      <c r="R34" s="188"/>
      <c r="S34" s="188"/>
      <c r="T34" s="188"/>
      <c r="U34" s="188"/>
      <c r="V34" s="223"/>
      <c r="Y34" s="216"/>
      <c r="Z34" s="216"/>
      <c r="AA34" s="216"/>
      <c r="AB34" s="216"/>
    </row>
    <row r="35" spans="2:28" s="459" customFormat="1">
      <c r="B35" s="186"/>
      <c r="C35" s="188"/>
      <c r="D35" s="188"/>
      <c r="E35" s="188"/>
      <c r="F35" s="188"/>
      <c r="G35" s="188"/>
      <c r="H35" s="188"/>
      <c r="I35" s="188"/>
      <c r="J35" s="188"/>
      <c r="K35" s="188"/>
      <c r="L35" s="188"/>
      <c r="M35" s="188"/>
      <c r="N35" s="188"/>
      <c r="O35" s="188"/>
      <c r="P35" s="188"/>
      <c r="Q35" s="188"/>
      <c r="R35" s="188"/>
      <c r="S35" s="188"/>
      <c r="T35" s="188"/>
      <c r="U35" s="188"/>
      <c r="V35" s="223"/>
      <c r="Y35" s="216"/>
      <c r="Z35" s="216"/>
      <c r="AA35" s="216"/>
      <c r="AB35" s="216"/>
    </row>
    <row r="36" spans="2:28" s="459" customFormat="1">
      <c r="B36" s="186"/>
      <c r="C36" s="188"/>
      <c r="D36" s="188"/>
      <c r="E36" s="188"/>
      <c r="F36" s="188"/>
      <c r="G36" s="188"/>
      <c r="H36" s="188"/>
      <c r="I36" s="188"/>
      <c r="J36" s="188"/>
      <c r="K36" s="188"/>
      <c r="L36" s="188"/>
      <c r="M36" s="188"/>
      <c r="N36" s="188"/>
      <c r="O36" s="188"/>
      <c r="P36" s="188"/>
      <c r="Q36" s="188"/>
      <c r="R36" s="188"/>
      <c r="S36" s="188"/>
      <c r="T36" s="188"/>
      <c r="U36" s="188"/>
      <c r="V36" s="223"/>
      <c r="Y36" s="216"/>
      <c r="Z36" s="216"/>
      <c r="AA36" s="216"/>
      <c r="AB36" s="216"/>
    </row>
    <row r="37" spans="2:28" s="459" customFormat="1">
      <c r="B37" s="186"/>
      <c r="C37" s="188"/>
      <c r="D37" s="188"/>
      <c r="E37" s="188"/>
      <c r="F37" s="188"/>
      <c r="G37" s="188"/>
      <c r="H37" s="188"/>
      <c r="I37" s="188"/>
      <c r="J37" s="188"/>
      <c r="K37" s="188"/>
      <c r="L37" s="188"/>
      <c r="M37" s="188"/>
      <c r="N37" s="188"/>
      <c r="O37" s="188"/>
      <c r="P37" s="188"/>
      <c r="Q37" s="188"/>
      <c r="R37" s="188"/>
      <c r="S37" s="188"/>
      <c r="T37" s="188"/>
      <c r="U37" s="188"/>
      <c r="V37" s="223"/>
      <c r="Y37" s="216"/>
      <c r="Z37" s="216"/>
      <c r="AA37" s="216"/>
      <c r="AB37" s="216"/>
    </row>
    <row r="38" spans="2:28" s="459" customFormat="1">
      <c r="B38" s="186"/>
      <c r="C38" s="188"/>
      <c r="D38" s="188"/>
      <c r="E38" s="188"/>
      <c r="F38" s="188"/>
      <c r="G38" s="188"/>
      <c r="H38" s="188"/>
      <c r="I38" s="188"/>
      <c r="J38" s="188"/>
      <c r="K38" s="188"/>
      <c r="L38" s="188"/>
      <c r="M38" s="188"/>
      <c r="N38" s="188"/>
      <c r="O38" s="188"/>
      <c r="P38" s="188"/>
      <c r="Q38" s="188"/>
      <c r="R38" s="188"/>
      <c r="S38" s="188"/>
      <c r="T38" s="188"/>
      <c r="U38" s="188"/>
      <c r="V38" s="223"/>
      <c r="Y38" s="216"/>
      <c r="Z38" s="216"/>
      <c r="AA38" s="216"/>
      <c r="AB38" s="216"/>
    </row>
    <row r="39" spans="2:28" s="459" customFormat="1">
      <c r="B39" s="186"/>
      <c r="C39" s="188"/>
      <c r="D39" s="188"/>
      <c r="E39" s="188"/>
      <c r="F39" s="188"/>
      <c r="G39" s="188"/>
      <c r="H39" s="188"/>
      <c r="I39" s="188"/>
      <c r="J39" s="188"/>
      <c r="K39" s="188"/>
      <c r="L39" s="188"/>
      <c r="M39" s="188"/>
      <c r="N39" s="188"/>
      <c r="O39" s="188"/>
      <c r="P39" s="188"/>
      <c r="Q39" s="188"/>
      <c r="R39" s="188"/>
      <c r="S39" s="188"/>
      <c r="T39" s="188"/>
      <c r="U39" s="188"/>
      <c r="V39" s="223"/>
      <c r="Y39" s="216"/>
      <c r="Z39" s="216"/>
      <c r="AA39" s="216"/>
      <c r="AB39" s="216"/>
    </row>
    <row r="40" spans="2:28" s="459" customFormat="1">
      <c r="B40" s="186"/>
      <c r="C40" s="188"/>
      <c r="D40" s="188"/>
      <c r="E40" s="188"/>
      <c r="F40" s="188"/>
      <c r="G40" s="188"/>
      <c r="H40" s="188"/>
      <c r="I40" s="188"/>
      <c r="J40" s="188"/>
      <c r="K40" s="188"/>
      <c r="L40" s="188"/>
      <c r="M40" s="188"/>
      <c r="N40" s="188"/>
      <c r="O40" s="188"/>
      <c r="P40" s="188"/>
      <c r="Q40" s="188"/>
      <c r="R40" s="188"/>
      <c r="S40" s="188"/>
      <c r="T40" s="188"/>
      <c r="U40" s="188"/>
      <c r="V40" s="223"/>
      <c r="Y40" s="216"/>
      <c r="Z40" s="216"/>
      <c r="AA40" s="216"/>
      <c r="AB40" s="216"/>
    </row>
    <row r="41" spans="2:28" s="459" customFormat="1">
      <c r="B41" s="186"/>
      <c r="C41" s="188"/>
      <c r="D41" s="188"/>
      <c r="E41" s="188"/>
      <c r="F41" s="188"/>
      <c r="G41" s="188"/>
      <c r="H41" s="188"/>
      <c r="I41" s="188"/>
      <c r="J41" s="188"/>
      <c r="K41" s="188"/>
      <c r="L41" s="188"/>
      <c r="M41" s="188"/>
      <c r="N41" s="188"/>
      <c r="O41" s="188"/>
      <c r="P41" s="188"/>
      <c r="Q41" s="188"/>
      <c r="R41" s="188"/>
      <c r="S41" s="188"/>
      <c r="T41" s="188"/>
      <c r="U41" s="188"/>
      <c r="V41" s="223"/>
      <c r="Y41" s="216"/>
      <c r="Z41" s="216"/>
      <c r="AA41" s="216"/>
      <c r="AB41" s="216"/>
    </row>
    <row r="42" spans="2:28" s="459" customFormat="1">
      <c r="B42" s="186"/>
      <c r="C42" s="188"/>
      <c r="D42" s="188"/>
      <c r="E42" s="188"/>
      <c r="F42" s="188"/>
      <c r="G42" s="188"/>
      <c r="H42" s="188"/>
      <c r="I42" s="188"/>
      <c r="J42" s="188"/>
      <c r="K42" s="188"/>
      <c r="L42" s="188"/>
      <c r="M42" s="188"/>
      <c r="N42" s="188"/>
      <c r="O42" s="188"/>
      <c r="P42" s="188"/>
      <c r="Q42" s="188"/>
      <c r="R42" s="188"/>
      <c r="S42" s="188"/>
      <c r="T42" s="188"/>
      <c r="U42" s="188"/>
      <c r="V42" s="223"/>
      <c r="Y42" s="216"/>
      <c r="Z42" s="216"/>
      <c r="AA42" s="216"/>
      <c r="AB42" s="216"/>
    </row>
    <row r="43" spans="2:28" s="459" customFormat="1">
      <c r="B43" s="186"/>
      <c r="C43" s="188"/>
      <c r="D43" s="188"/>
      <c r="E43" s="188"/>
      <c r="F43" s="188"/>
      <c r="G43" s="188"/>
      <c r="H43" s="188"/>
      <c r="I43" s="188"/>
      <c r="J43" s="188"/>
      <c r="K43" s="188"/>
      <c r="L43" s="188"/>
      <c r="M43" s="188"/>
      <c r="N43" s="188"/>
      <c r="O43" s="188"/>
      <c r="P43" s="188"/>
      <c r="Q43" s="188"/>
      <c r="R43" s="188"/>
      <c r="S43" s="188"/>
      <c r="T43" s="188"/>
      <c r="U43" s="188"/>
      <c r="V43" s="223"/>
      <c r="Y43" s="216"/>
      <c r="Z43" s="216"/>
      <c r="AA43" s="216"/>
      <c r="AB43" s="216"/>
    </row>
    <row r="44" spans="2:28" s="459" customFormat="1">
      <c r="B44" s="186"/>
      <c r="C44" s="188"/>
      <c r="D44" s="188"/>
      <c r="E44" s="188"/>
      <c r="F44" s="188"/>
      <c r="G44" s="188"/>
      <c r="H44" s="188"/>
      <c r="I44" s="188"/>
      <c r="J44" s="188"/>
      <c r="K44" s="188"/>
      <c r="L44" s="188"/>
      <c r="M44" s="188"/>
      <c r="N44" s="188"/>
      <c r="O44" s="188"/>
      <c r="P44" s="188"/>
      <c r="Q44" s="188"/>
      <c r="R44" s="188"/>
      <c r="S44" s="188"/>
      <c r="T44" s="188"/>
      <c r="U44" s="188"/>
      <c r="V44" s="223"/>
      <c r="Y44" s="216"/>
      <c r="Z44" s="216"/>
      <c r="AA44" s="216"/>
      <c r="AB44" s="216"/>
    </row>
    <row r="45" spans="2:28" s="459" customFormat="1">
      <c r="B45" s="186"/>
      <c r="C45" s="188"/>
      <c r="D45" s="188"/>
      <c r="E45" s="188"/>
      <c r="F45" s="188"/>
      <c r="G45" s="188"/>
      <c r="H45" s="188"/>
      <c r="I45" s="188"/>
      <c r="J45" s="188"/>
      <c r="K45" s="188"/>
      <c r="L45" s="188"/>
      <c r="M45" s="188"/>
      <c r="N45" s="188"/>
      <c r="O45" s="188"/>
      <c r="P45" s="188"/>
      <c r="Q45" s="188"/>
      <c r="R45" s="188"/>
      <c r="S45" s="188"/>
      <c r="T45" s="188"/>
      <c r="U45" s="188"/>
      <c r="V45" s="223"/>
      <c r="Y45" s="216"/>
      <c r="Z45" s="216"/>
      <c r="AA45" s="216"/>
      <c r="AB45" s="216"/>
    </row>
    <row r="46" spans="2:28" s="462" customFormat="1">
      <c r="B46" s="186"/>
      <c r="C46" s="188"/>
      <c r="D46" s="188"/>
      <c r="E46" s="188"/>
      <c r="F46" s="188"/>
      <c r="G46" s="188"/>
      <c r="H46" s="188"/>
      <c r="I46" s="188"/>
      <c r="J46" s="188"/>
      <c r="K46" s="188"/>
      <c r="L46" s="188"/>
      <c r="M46" s="188"/>
      <c r="N46" s="188"/>
      <c r="O46" s="188"/>
      <c r="P46" s="188"/>
      <c r="Q46" s="188"/>
      <c r="R46" s="188"/>
      <c r="S46" s="188"/>
      <c r="T46" s="188"/>
      <c r="U46" s="188"/>
      <c r="V46" s="188"/>
    </row>
    <row r="47" spans="2:28" s="462" customFormat="1">
      <c r="B47" s="549" t="str">
        <f>CHOOSE(jezyk,n!A1291,n!B1291,n!C1291,n!D1287)</f>
        <v>Spis treści</v>
      </c>
      <c r="C47" s="549"/>
      <c r="D47" s="549"/>
      <c r="E47" s="549"/>
      <c r="F47" s="188"/>
      <c r="G47" s="188"/>
      <c r="H47" s="188"/>
      <c r="I47" s="188"/>
      <c r="J47" s="188"/>
      <c r="K47" s="188"/>
      <c r="L47" s="188"/>
      <c r="M47" s="188"/>
      <c r="N47" s="188"/>
      <c r="O47" s="188"/>
      <c r="P47" s="188"/>
      <c r="Q47" s="188"/>
      <c r="R47" s="188"/>
      <c r="S47" s="188"/>
      <c r="T47" s="188"/>
      <c r="U47" s="188"/>
      <c r="V47" s="188"/>
    </row>
    <row r="48" spans="2:28" s="462" customFormat="1">
      <c r="B48" s="186"/>
      <c r="C48" s="188"/>
      <c r="D48" s="188"/>
      <c r="E48" s="188"/>
      <c r="F48" s="188"/>
      <c r="G48" s="188"/>
      <c r="H48" s="188"/>
      <c r="I48" s="188"/>
      <c r="J48" s="188"/>
      <c r="K48" s="188"/>
      <c r="L48" s="188"/>
      <c r="M48" s="188"/>
      <c r="N48" s="188"/>
      <c r="O48" s="188"/>
      <c r="P48" s="188"/>
      <c r="Q48" s="188"/>
      <c r="R48" s="188"/>
      <c r="S48" s="188"/>
      <c r="T48" s="188" t="str">
        <f>CHOOSE(jezyk,n!A1292,n!B1292,n!C1292,n!D1288)</f>
        <v>Strona</v>
      </c>
      <c r="U48" s="188"/>
      <c r="V48" s="188"/>
    </row>
    <row r="49" spans="2:28" s="462" customFormat="1">
      <c r="B49" s="186"/>
      <c r="C49" s="188"/>
      <c r="D49" s="188"/>
      <c r="E49" s="188"/>
      <c r="F49" s="188"/>
      <c r="G49" s="188"/>
      <c r="H49" s="188"/>
      <c r="I49" s="188"/>
      <c r="J49" s="188"/>
      <c r="K49" s="188"/>
      <c r="L49" s="188"/>
      <c r="M49" s="188"/>
      <c r="N49" s="188"/>
      <c r="O49" s="188"/>
      <c r="P49" s="188"/>
      <c r="Q49" s="188"/>
      <c r="R49" s="188"/>
      <c r="S49" s="188"/>
      <c r="T49" s="188"/>
      <c r="U49" s="188"/>
      <c r="V49" s="188"/>
    </row>
    <row r="50" spans="2:28" s="462" customFormat="1">
      <c r="B50" s="186"/>
      <c r="C50" s="188"/>
      <c r="D50" s="188"/>
      <c r="E50" s="188"/>
      <c r="F50" s="188"/>
      <c r="G50" s="188"/>
      <c r="H50" s="188"/>
      <c r="I50" s="188"/>
      <c r="J50" s="188"/>
      <c r="K50" s="188"/>
      <c r="L50" s="188"/>
      <c r="M50" s="188"/>
      <c r="N50" s="188"/>
      <c r="O50" s="188"/>
      <c r="P50" s="188"/>
      <c r="Q50" s="188"/>
      <c r="R50" s="188"/>
      <c r="S50" s="188"/>
      <c r="T50" s="188"/>
      <c r="U50" s="188"/>
      <c r="V50" s="188"/>
    </row>
    <row r="51" spans="2:28" s="462" customFormat="1">
      <c r="B51" s="463" t="str">
        <f>CHOOSE(jezyk,n!A1293,n!B1293,n!C1293,n!D1289)</f>
        <v>CZĘŚĆ OGÓLNA</v>
      </c>
      <c r="C51" s="463"/>
      <c r="D51" s="463"/>
      <c r="E51" s="463"/>
      <c r="F51" s="188"/>
      <c r="G51" s="188"/>
      <c r="H51" s="188"/>
      <c r="I51" s="188"/>
      <c r="J51" s="188"/>
      <c r="K51" s="188"/>
      <c r="L51" s="188"/>
      <c r="M51" s="188"/>
      <c r="N51" s="188"/>
      <c r="O51" s="188"/>
      <c r="P51" s="188"/>
      <c r="Q51" s="188"/>
      <c r="R51" s="188"/>
      <c r="S51" s="188"/>
      <c r="T51" s="188"/>
      <c r="U51" s="188"/>
      <c r="V51" s="188"/>
    </row>
    <row r="52" spans="2:28" s="462" customFormat="1" ht="15" customHeight="1">
      <c r="B52" s="186"/>
      <c r="C52" s="188"/>
      <c r="D52" s="188"/>
      <c r="E52" s="188"/>
      <c r="F52" s="188"/>
      <c r="G52" s="188"/>
      <c r="H52" s="188"/>
      <c r="I52" s="188"/>
      <c r="J52" s="188"/>
      <c r="K52" s="188"/>
      <c r="L52" s="188"/>
      <c r="M52" s="188"/>
      <c r="N52" s="188"/>
      <c r="O52" s="188"/>
      <c r="P52" s="188"/>
      <c r="Q52" s="188"/>
      <c r="R52" s="188"/>
      <c r="S52" s="188"/>
      <c r="T52" s="188"/>
      <c r="U52" s="188"/>
      <c r="V52" s="188"/>
    </row>
    <row r="53" spans="2:28" s="462" customFormat="1" ht="15" customHeight="1">
      <c r="B53" s="186"/>
      <c r="C53" s="188"/>
      <c r="D53" s="188"/>
      <c r="E53" s="188"/>
      <c r="F53" s="188"/>
      <c r="G53" s="188"/>
      <c r="H53" s="188"/>
      <c r="I53" s="188"/>
      <c r="J53" s="188"/>
      <c r="K53" s="188"/>
      <c r="L53" s="188"/>
      <c r="M53" s="188"/>
      <c r="N53" s="188"/>
      <c r="O53" s="188"/>
      <c r="P53" s="188"/>
      <c r="Q53" s="188"/>
      <c r="R53" s="188"/>
      <c r="S53" s="188"/>
      <c r="T53" s="188"/>
      <c r="U53" s="188"/>
      <c r="V53" s="188"/>
      <c r="W53" s="460"/>
    </row>
    <row r="54" spans="2:28" s="462" customFormat="1">
      <c r="B54" s="186"/>
      <c r="C54" s="187" t="s">
        <v>1412</v>
      </c>
      <c r="D54" s="547" t="str">
        <f>CHOOSE(jezyk,n!A1294,n!B1294,n!C1294,n!D1290)</f>
        <v>WIZYTÓWKA SPÓŁKI</v>
      </c>
      <c r="E54" s="547"/>
      <c r="F54" s="547"/>
      <c r="G54" s="547"/>
      <c r="H54" s="547"/>
      <c r="I54" s="547"/>
      <c r="J54" s="547"/>
      <c r="K54" s="547"/>
      <c r="L54" s="547"/>
      <c r="M54" s="547"/>
      <c r="N54" s="188"/>
      <c r="O54" s="188"/>
      <c r="P54" s="188"/>
      <c r="Q54" s="188"/>
      <c r="R54" s="188"/>
      <c r="S54" s="188"/>
      <c r="T54" s="188"/>
      <c r="U54" s="187">
        <f>W73</f>
        <v>3</v>
      </c>
      <c r="V54" s="188"/>
    </row>
    <row r="55" spans="2:28" s="462" customFormat="1" ht="18.75" customHeight="1">
      <c r="B55" s="186"/>
      <c r="C55" s="188"/>
      <c r="D55" s="188"/>
      <c r="E55" s="188"/>
      <c r="F55" s="188"/>
      <c r="G55" s="188"/>
      <c r="H55" s="188"/>
      <c r="I55" s="188"/>
      <c r="J55" s="188"/>
      <c r="K55" s="188"/>
      <c r="L55" s="188"/>
      <c r="M55" s="188"/>
      <c r="N55" s="188"/>
      <c r="O55" s="188"/>
      <c r="P55" s="188"/>
      <c r="Q55" s="188"/>
      <c r="R55" s="188"/>
      <c r="S55" s="188"/>
      <c r="T55" s="188"/>
      <c r="U55" s="187"/>
      <c r="V55" s="188"/>
    </row>
    <row r="56" spans="2:28" s="462" customFormat="1">
      <c r="B56" s="186"/>
      <c r="C56" s="187" t="s">
        <v>1413</v>
      </c>
      <c r="D56" s="547" t="str">
        <f>CHOOSE(jezyk,n!A1295,n!B1295,n!C1295,n!D1291)</f>
        <v>SPRZEDAŻ</v>
      </c>
      <c r="E56" s="547"/>
      <c r="F56" s="547"/>
      <c r="G56" s="547"/>
      <c r="H56" s="547"/>
      <c r="I56" s="47"/>
      <c r="J56" s="47"/>
      <c r="K56" s="47"/>
      <c r="L56" s="47"/>
      <c r="M56" s="47"/>
      <c r="N56" s="47"/>
      <c r="O56" s="188"/>
      <c r="P56" s="188"/>
      <c r="Q56" s="188"/>
      <c r="R56" s="188"/>
      <c r="S56" s="188"/>
      <c r="T56" s="188"/>
      <c r="U56" s="187">
        <f>W121</f>
        <v>4</v>
      </c>
      <c r="V56" s="188"/>
    </row>
    <row r="57" spans="2:28" s="459" customFormat="1" ht="18.75" customHeight="1">
      <c r="B57" s="186"/>
      <c r="C57" s="188"/>
      <c r="D57" s="47"/>
      <c r="E57" s="47"/>
      <c r="F57" s="47"/>
      <c r="G57" s="47"/>
      <c r="H57" s="47"/>
      <c r="I57" s="47"/>
      <c r="J57" s="47"/>
      <c r="K57" s="47"/>
      <c r="L57" s="47"/>
      <c r="M57" s="47"/>
      <c r="N57" s="47"/>
      <c r="O57" s="188"/>
      <c r="P57" s="188"/>
      <c r="Q57" s="188"/>
      <c r="R57" s="188"/>
      <c r="S57" s="188"/>
      <c r="T57" s="188"/>
      <c r="U57" s="187"/>
      <c r="V57" s="188"/>
      <c r="Y57" s="216"/>
      <c r="Z57" s="216"/>
      <c r="AA57" s="216"/>
      <c r="AB57" s="216"/>
    </row>
    <row r="58" spans="2:28" s="459" customFormat="1">
      <c r="B58" s="186"/>
      <c r="C58" s="187" t="s">
        <v>773</v>
      </c>
      <c r="D58" s="547" t="str">
        <f>CHOOSE(jezyk,n!A1296,n!B1296,n!C1296,n!D1292)</f>
        <v>PERSONEL</v>
      </c>
      <c r="E58" s="547"/>
      <c r="F58" s="547"/>
      <c r="G58" s="547"/>
      <c r="H58" s="547"/>
      <c r="I58" s="547"/>
      <c r="J58" s="547"/>
      <c r="K58" s="547"/>
      <c r="L58" s="547"/>
      <c r="M58" s="547"/>
      <c r="N58" s="547"/>
      <c r="O58" s="188"/>
      <c r="P58" s="188"/>
      <c r="Q58" s="188"/>
      <c r="R58" s="188"/>
      <c r="S58" s="188"/>
      <c r="T58" s="188"/>
      <c r="U58" s="187">
        <f>W131</f>
        <v>4</v>
      </c>
      <c r="V58" s="188"/>
      <c r="Y58" s="216"/>
      <c r="Z58" s="216"/>
      <c r="AA58" s="216"/>
      <c r="AB58" s="216"/>
    </row>
    <row r="59" spans="2:28" s="459" customFormat="1" ht="18.75" customHeight="1">
      <c r="B59" s="186"/>
      <c r="C59" s="188"/>
      <c r="D59" s="47"/>
      <c r="E59" s="47"/>
      <c r="F59" s="47"/>
      <c r="G59" s="47"/>
      <c r="H59" s="47"/>
      <c r="I59" s="47"/>
      <c r="J59" s="47"/>
      <c r="K59" s="47"/>
      <c r="L59" s="47"/>
      <c r="M59" s="47"/>
      <c r="N59" s="47"/>
      <c r="O59" s="188"/>
      <c r="P59" s="188"/>
      <c r="Q59" s="188"/>
      <c r="R59" s="188"/>
      <c r="S59" s="188"/>
      <c r="T59" s="188"/>
      <c r="U59" s="187"/>
      <c r="V59" s="188"/>
      <c r="Y59" s="216"/>
      <c r="Z59" s="216"/>
      <c r="AA59" s="216"/>
      <c r="AB59" s="216"/>
    </row>
    <row r="60" spans="2:28" s="459" customFormat="1">
      <c r="B60" s="186"/>
      <c r="C60" s="187" t="s">
        <v>1414</v>
      </c>
      <c r="D60" s="547" t="str">
        <f>CHOOSE(jezyk,n!A1297,n!B1297,n!C1297,n!D1293)</f>
        <v>ANALIZA FINANSOWA</v>
      </c>
      <c r="E60" s="547"/>
      <c r="F60" s="547"/>
      <c r="G60" s="547"/>
      <c r="H60" s="547"/>
      <c r="I60" s="547"/>
      <c r="J60" s="547"/>
      <c r="K60" s="547"/>
      <c r="L60" s="547"/>
      <c r="M60" s="547"/>
      <c r="N60" s="547"/>
      <c r="O60" s="188"/>
      <c r="P60" s="188"/>
      <c r="Q60" s="188"/>
      <c r="R60" s="188"/>
      <c r="S60" s="188"/>
      <c r="T60" s="188"/>
      <c r="U60" s="187">
        <f>W149</f>
        <v>4</v>
      </c>
      <c r="V60" s="188"/>
      <c r="Y60" s="216"/>
      <c r="Z60" s="216"/>
      <c r="AA60" s="216"/>
      <c r="AB60" s="216"/>
    </row>
    <row r="61" spans="2:28" s="459" customFormat="1" ht="18.75" customHeight="1">
      <c r="B61" s="186"/>
      <c r="C61" s="188"/>
      <c r="D61" s="47"/>
      <c r="E61" s="47"/>
      <c r="F61" s="47"/>
      <c r="G61" s="47"/>
      <c r="H61" s="47"/>
      <c r="I61" s="47"/>
      <c r="J61" s="47"/>
      <c r="K61" s="47"/>
      <c r="L61" s="47"/>
      <c r="M61" s="47"/>
      <c r="N61" s="47"/>
      <c r="O61" s="188"/>
      <c r="P61" s="188"/>
      <c r="Q61" s="188"/>
      <c r="R61" s="188"/>
      <c r="S61" s="188"/>
      <c r="T61" s="188"/>
      <c r="U61" s="187"/>
      <c r="V61" s="188"/>
      <c r="Y61" s="216"/>
      <c r="Z61" s="216"/>
      <c r="AA61" s="216"/>
      <c r="AB61" s="216"/>
    </row>
    <row r="62" spans="2:28" s="459" customFormat="1" ht="15" customHeight="1">
      <c r="B62" s="186"/>
      <c r="C62" s="187" t="s">
        <v>1415</v>
      </c>
      <c r="D62" s="547" t="str">
        <f>CHOOSE(jezyk,n!A1298,n!B1298,n!C1298,n!D1294)</f>
        <v>PRZEWIDYWANY ROZWÓJ SPÓŁKI</v>
      </c>
      <c r="E62" s="547"/>
      <c r="F62" s="547"/>
      <c r="G62" s="547"/>
      <c r="H62" s="547"/>
      <c r="I62" s="547"/>
      <c r="J62" s="547"/>
      <c r="K62" s="547"/>
      <c r="L62" s="547"/>
      <c r="M62" s="547"/>
      <c r="N62" s="547"/>
      <c r="O62" s="547"/>
      <c r="P62" s="547"/>
      <c r="Q62" s="547"/>
      <c r="R62" s="547"/>
      <c r="S62" s="195"/>
      <c r="T62" s="195"/>
      <c r="U62" s="191">
        <f>W154</f>
        <v>4</v>
      </c>
      <c r="V62" s="196"/>
      <c r="Y62" s="216"/>
      <c r="Z62" s="216"/>
      <c r="AA62" s="216"/>
      <c r="AB62" s="216"/>
    </row>
    <row r="63" spans="2:28" s="459" customFormat="1" ht="15" customHeight="1">
      <c r="B63" s="186"/>
      <c r="C63" s="187"/>
      <c r="D63" s="455"/>
      <c r="E63" s="195"/>
      <c r="F63" s="195"/>
      <c r="G63" s="195"/>
      <c r="H63" s="195"/>
      <c r="I63" s="195"/>
      <c r="J63" s="195"/>
      <c r="K63" s="195"/>
      <c r="L63" s="195"/>
      <c r="M63" s="195"/>
      <c r="N63" s="195"/>
      <c r="O63" s="195"/>
      <c r="P63" s="195"/>
      <c r="Q63" s="195"/>
      <c r="R63" s="195"/>
      <c r="S63" s="195"/>
      <c r="T63" s="195"/>
      <c r="U63" s="191"/>
      <c r="V63" s="196"/>
      <c r="Y63" s="216"/>
      <c r="Z63" s="216"/>
      <c r="AA63" s="216"/>
      <c r="AB63" s="216"/>
    </row>
    <row r="64" spans="2:28" s="459" customFormat="1" ht="28.15" customHeight="1">
      <c r="B64" s="186"/>
      <c r="C64" s="452" t="s">
        <v>774</v>
      </c>
      <c r="D64" s="545" t="str">
        <f>CHOOSE(jezyk,n!A1299,n!B1299,n!C1299,n!D1295)</f>
        <v>CZYNNIKI RYZYKA ZWIĄZANE Z PROWADZONĄ DZIAŁALNOŚCIĄ,  W TYM W ZAKRESIE INSTRUMENTÓW FINANSOWYCH</v>
      </c>
      <c r="E64" s="545"/>
      <c r="F64" s="545"/>
      <c r="G64" s="545"/>
      <c r="H64" s="545"/>
      <c r="I64" s="545"/>
      <c r="J64" s="545"/>
      <c r="K64" s="545"/>
      <c r="L64" s="545"/>
      <c r="M64" s="545"/>
      <c r="N64" s="545"/>
      <c r="O64" s="545"/>
      <c r="P64" s="545"/>
      <c r="Q64" s="545"/>
      <c r="R64" s="545"/>
      <c r="S64" s="195"/>
      <c r="T64" s="195"/>
      <c r="U64" s="453">
        <f>W159</f>
        <v>4</v>
      </c>
      <c r="V64" s="196"/>
      <c r="Y64" s="216"/>
      <c r="Z64" s="216"/>
      <c r="AA64" s="216"/>
      <c r="AB64" s="216"/>
    </row>
    <row r="65" spans="2:28" s="459" customFormat="1" ht="15" customHeight="1">
      <c r="B65" s="186"/>
      <c r="C65" s="187"/>
      <c r="D65" s="455"/>
      <c r="E65" s="195"/>
      <c r="F65" s="195"/>
      <c r="G65" s="195"/>
      <c r="H65" s="195"/>
      <c r="I65" s="195"/>
      <c r="J65" s="195"/>
      <c r="K65" s="195"/>
      <c r="L65" s="195"/>
      <c r="M65" s="195"/>
      <c r="N65" s="195"/>
      <c r="O65" s="195"/>
      <c r="P65" s="195"/>
      <c r="Q65" s="195"/>
      <c r="R65" s="195"/>
      <c r="S65" s="195"/>
      <c r="T65" s="195"/>
      <c r="U65" s="191"/>
      <c r="V65" s="196"/>
      <c r="Y65" s="216"/>
      <c r="Z65" s="216"/>
      <c r="AA65" s="216"/>
      <c r="AB65" s="216"/>
    </row>
    <row r="66" spans="2:28" s="459" customFormat="1" ht="15" customHeight="1">
      <c r="B66" s="186"/>
      <c r="C66" s="187" t="s">
        <v>92</v>
      </c>
      <c r="D66" s="546" t="str">
        <f>CHOOSE(jezyk,n!A1301,n!B1301,n!C1301,n!D1296)</f>
        <v>WAŻNIEJSZE OSIĄGNIĘCIA W DZIEDZINIE BADAŃ I ROZWOJU</v>
      </c>
      <c r="E66" s="546"/>
      <c r="F66" s="546"/>
      <c r="G66" s="546"/>
      <c r="H66" s="546"/>
      <c r="I66" s="546"/>
      <c r="J66" s="546"/>
      <c r="K66" s="546"/>
      <c r="L66" s="546"/>
      <c r="M66" s="546"/>
      <c r="N66" s="546"/>
      <c r="O66" s="546"/>
      <c r="P66" s="546"/>
      <c r="Q66" s="546"/>
      <c r="R66" s="546"/>
      <c r="S66" s="195"/>
      <c r="T66" s="195"/>
      <c r="U66" s="191">
        <f>W172</f>
        <v>5</v>
      </c>
      <c r="V66" s="196"/>
      <c r="Y66" s="216"/>
      <c r="Z66" s="216"/>
      <c r="AA66" s="216"/>
      <c r="AB66" s="216"/>
    </row>
    <row r="67" spans="2:28" s="459" customFormat="1" ht="15" customHeight="1">
      <c r="B67" s="186"/>
      <c r="C67" s="187"/>
      <c r="D67" s="455"/>
      <c r="E67" s="455"/>
      <c r="F67" s="455"/>
      <c r="G67" s="455"/>
      <c r="H67" s="455"/>
      <c r="I67" s="455"/>
      <c r="J67" s="455"/>
      <c r="K67" s="455"/>
      <c r="L67" s="455"/>
      <c r="M67" s="455"/>
      <c r="N67" s="455"/>
      <c r="O67" s="455"/>
      <c r="P67" s="455"/>
      <c r="Q67" s="455"/>
      <c r="R67" s="455"/>
      <c r="S67" s="195"/>
      <c r="T67" s="195"/>
      <c r="U67" s="191"/>
      <c r="V67" s="196"/>
      <c r="Y67" s="216"/>
      <c r="Z67" s="216"/>
      <c r="AA67" s="216"/>
      <c r="AB67" s="216"/>
    </row>
    <row r="68" spans="2:28" s="459" customFormat="1">
      <c r="B68" s="186"/>
      <c r="C68" s="187" t="s">
        <v>1461</v>
      </c>
      <c r="D68" s="546" t="str">
        <f>CHOOSE(jezyk,n!A1318,n!B1318,n!C1318,n!D1318)</f>
        <v>POZOSTAŁE INFORMACJE</v>
      </c>
      <c r="E68" s="546"/>
      <c r="F68" s="546"/>
      <c r="G68" s="546"/>
      <c r="H68" s="546"/>
      <c r="I68" s="546"/>
      <c r="J68" s="546"/>
      <c r="K68" s="546"/>
      <c r="L68" s="546"/>
      <c r="M68" s="546"/>
      <c r="N68" s="546"/>
      <c r="O68" s="546"/>
      <c r="P68" s="546"/>
      <c r="Q68" s="546"/>
      <c r="R68" s="546"/>
      <c r="S68" s="195"/>
      <c r="T68" s="195"/>
      <c r="U68" s="191">
        <f>W183</f>
        <v>5</v>
      </c>
      <c r="V68" s="196"/>
      <c r="Y68" s="216"/>
      <c r="Z68" s="216"/>
      <c r="AA68" s="216"/>
      <c r="AB68" s="216"/>
    </row>
    <row r="69" spans="2:28" s="459" customFormat="1">
      <c r="B69" s="186"/>
      <c r="C69" s="187"/>
      <c r="D69" s="198"/>
      <c r="E69" s="198"/>
      <c r="F69" s="198"/>
      <c r="G69" s="198"/>
      <c r="H69" s="198"/>
      <c r="I69" s="198"/>
      <c r="J69" s="198"/>
      <c r="K69" s="198"/>
      <c r="L69" s="198"/>
      <c r="M69" s="198"/>
      <c r="N69" s="198"/>
      <c r="O69" s="198"/>
      <c r="P69" s="198"/>
      <c r="Q69" s="198"/>
      <c r="R69" s="198"/>
      <c r="S69" s="198"/>
      <c r="T69" s="198"/>
      <c r="U69" s="191"/>
      <c r="V69" s="199"/>
      <c r="Y69" s="216"/>
      <c r="Z69" s="216"/>
      <c r="AA69" s="216"/>
      <c r="AB69" s="216"/>
    </row>
    <row r="70" spans="2:28" s="459" customFormat="1" ht="15" customHeight="1">
      <c r="B70" s="186"/>
      <c r="C70" s="187" t="s">
        <v>1462</v>
      </c>
      <c r="D70" s="547" t="str">
        <f>CHOOSE(jezyk,n!A1304,n!B1304,n!C1304,n!D1300)</f>
        <v>PODSUMOWANIE</v>
      </c>
      <c r="E70" s="547"/>
      <c r="F70" s="547"/>
      <c r="G70" s="547"/>
      <c r="H70" s="547"/>
      <c r="I70" s="547"/>
      <c r="J70" s="547"/>
      <c r="K70" s="547"/>
      <c r="L70" s="547"/>
      <c r="M70" s="547"/>
      <c r="N70" s="547"/>
      <c r="O70" s="188"/>
      <c r="P70" s="188"/>
      <c r="Q70" s="188"/>
      <c r="R70" s="188"/>
      <c r="S70" s="188"/>
      <c r="T70" s="188"/>
      <c r="U70" s="187">
        <f>W187</f>
        <v>5</v>
      </c>
      <c r="V70" s="188"/>
      <c r="Y70" s="216"/>
      <c r="Z70" s="216"/>
      <c r="AA70" s="216"/>
      <c r="AB70" s="216"/>
    </row>
    <row r="71" spans="2:28" s="459" customFormat="1">
      <c r="B71" s="186"/>
      <c r="C71" s="188"/>
      <c r="D71" s="188"/>
      <c r="E71" s="188"/>
      <c r="F71" s="188"/>
      <c r="G71" s="188"/>
      <c r="H71" s="188"/>
      <c r="I71" s="188"/>
      <c r="J71" s="188"/>
      <c r="K71" s="188"/>
      <c r="L71" s="188"/>
      <c r="M71" s="188"/>
      <c r="N71" s="188"/>
      <c r="O71" s="188"/>
      <c r="P71" s="188"/>
      <c r="Q71" s="188"/>
      <c r="R71" s="188"/>
      <c r="S71" s="188"/>
      <c r="T71" s="188"/>
      <c r="U71" s="188"/>
      <c r="V71" s="188"/>
      <c r="Y71" s="216"/>
      <c r="Z71" s="216"/>
      <c r="AA71" s="216"/>
      <c r="AB71" s="216"/>
    </row>
    <row r="72" spans="2:28" s="459" customFormat="1">
      <c r="B72" s="186"/>
      <c r="C72" s="188"/>
      <c r="D72" s="188"/>
      <c r="E72" s="188"/>
      <c r="F72" s="188"/>
      <c r="G72" s="188"/>
      <c r="H72" s="188"/>
      <c r="I72" s="188"/>
      <c r="J72" s="188"/>
      <c r="K72" s="188"/>
      <c r="L72" s="188"/>
      <c r="M72" s="188"/>
      <c r="N72" s="188"/>
      <c r="O72" s="188"/>
      <c r="P72" s="188"/>
      <c r="Q72" s="188"/>
      <c r="R72" s="188"/>
      <c r="S72" s="188"/>
      <c r="T72" s="188"/>
      <c r="U72" s="188"/>
      <c r="V72" s="188"/>
      <c r="Y72" s="216"/>
      <c r="Z72" s="216"/>
      <c r="AA72" s="216"/>
      <c r="AB72" s="216"/>
    </row>
    <row r="73" spans="2:28" s="459" customFormat="1">
      <c r="B73" s="46" t="s">
        <v>1412</v>
      </c>
      <c r="C73" s="47" t="str">
        <f>CHOOSE(jezyk,n!A1294,n!B1294,n!C1294,n!D1290)</f>
        <v>WIZYTÓWKA SPÓŁKI</v>
      </c>
      <c r="D73" s="188"/>
      <c r="E73" s="188"/>
      <c r="F73" s="188"/>
      <c r="G73" s="188"/>
      <c r="H73" s="188"/>
      <c r="I73" s="188"/>
      <c r="J73" s="188"/>
      <c r="K73" s="188"/>
      <c r="L73" s="188"/>
      <c r="M73" s="188"/>
      <c r="N73" s="188"/>
      <c r="O73" s="188"/>
      <c r="P73" s="188"/>
      <c r="Q73" s="188"/>
      <c r="R73" s="188"/>
      <c r="S73" s="188"/>
      <c r="T73" s="188"/>
      <c r="U73" s="188"/>
      <c r="V73" s="188"/>
      <c r="W73" s="464">
        <v>3</v>
      </c>
      <c r="X73" s="465" t="s">
        <v>1478</v>
      </c>
      <c r="Y73" s="216"/>
      <c r="Z73" s="216"/>
      <c r="AA73" s="216"/>
      <c r="AB73" s="216"/>
    </row>
    <row r="74" spans="2:28" s="459" customFormat="1">
      <c r="B74" s="186"/>
      <c r="C74" s="188"/>
      <c r="D74" s="188"/>
      <c r="E74" s="188"/>
      <c r="F74" s="188"/>
      <c r="G74" s="188"/>
      <c r="H74" s="188"/>
      <c r="I74" s="188"/>
      <c r="J74" s="188"/>
      <c r="K74" s="188"/>
      <c r="L74" s="188"/>
      <c r="M74" s="188"/>
      <c r="N74" s="188"/>
      <c r="O74" s="188"/>
      <c r="P74" s="188"/>
      <c r="Q74" s="188"/>
      <c r="R74" s="188"/>
      <c r="S74" s="188"/>
      <c r="T74" s="188"/>
      <c r="U74" s="188"/>
      <c r="V74" s="188"/>
      <c r="Y74" s="216"/>
      <c r="Z74" s="216"/>
      <c r="AA74" s="216"/>
      <c r="AB74" s="216"/>
    </row>
    <row r="75" spans="2:28" s="248" customFormat="1">
      <c r="B75" s="206"/>
      <c r="C75" s="208" t="str">
        <f>CHOOSE(jezyk,n!A1305,n!B1305,n!C1305,n!D1301)</f>
        <v>Spółka jest zarejestrowana pod firmą:</v>
      </c>
      <c r="D75" s="208"/>
      <c r="E75" s="208"/>
      <c r="F75" s="208"/>
      <c r="G75" s="208"/>
      <c r="H75" s="208"/>
      <c r="I75" s="208"/>
      <c r="J75" s="208"/>
      <c r="K75" s="208"/>
      <c r="L75" s="208"/>
      <c r="M75" s="208"/>
      <c r="N75" s="208"/>
      <c r="O75" s="209"/>
      <c r="P75" s="209"/>
      <c r="Q75" s="210"/>
      <c r="R75" s="210"/>
      <c r="S75" s="210"/>
      <c r="T75" s="210"/>
      <c r="U75" s="209"/>
      <c r="V75" s="210"/>
    </row>
    <row r="76" spans="2:28" s="248" customFormat="1">
      <c r="B76" s="206"/>
      <c r="C76" s="208"/>
      <c r="D76" s="208"/>
      <c r="E76" s="208"/>
      <c r="F76" s="208"/>
      <c r="G76" s="208"/>
      <c r="H76" s="208"/>
      <c r="I76" s="208"/>
      <c r="J76" s="208"/>
      <c r="K76" s="208"/>
      <c r="L76" s="208"/>
      <c r="M76" s="208"/>
      <c r="N76" s="208"/>
      <c r="O76" s="209"/>
      <c r="P76" s="209"/>
      <c r="Q76" s="210"/>
      <c r="R76" s="210"/>
      <c r="S76" s="210"/>
      <c r="T76" s="210"/>
      <c r="U76" s="209"/>
      <c r="V76" s="210"/>
      <c r="W76" s="466"/>
    </row>
    <row r="77" spans="2:28" s="248" customFormat="1">
      <c r="B77" s="206"/>
      <c r="C77" s="467" t="str">
        <f>nazwa_spolki</f>
        <v>Rhenus Digital Workforce Sp z o.o.</v>
      </c>
      <c r="D77" s="208"/>
      <c r="E77" s="208"/>
      <c r="F77" s="208"/>
      <c r="G77" s="208"/>
      <c r="H77" s="208"/>
      <c r="I77" s="208"/>
      <c r="J77" s="208"/>
      <c r="K77" s="208"/>
      <c r="L77" s="208"/>
      <c r="M77" s="208"/>
      <c r="N77" s="208"/>
      <c r="O77" s="209"/>
      <c r="P77" s="209"/>
      <c r="Q77" s="210"/>
      <c r="R77" s="210"/>
      <c r="S77" s="210"/>
      <c r="T77" s="210"/>
      <c r="U77" s="209"/>
      <c r="V77" s="210"/>
    </row>
    <row r="78" spans="2:28" s="248" customFormat="1">
      <c r="B78" s="206"/>
      <c r="C78" s="208"/>
      <c r="D78" s="208"/>
      <c r="E78" s="208"/>
      <c r="F78" s="208"/>
      <c r="G78" s="208"/>
      <c r="H78" s="208"/>
      <c r="I78" s="208"/>
      <c r="J78" s="208"/>
      <c r="K78" s="208"/>
      <c r="L78" s="208"/>
      <c r="M78" s="208"/>
      <c r="N78" s="208"/>
      <c r="O78" s="209"/>
      <c r="P78" s="209"/>
      <c r="Q78" s="210"/>
      <c r="R78" s="210"/>
      <c r="S78" s="210"/>
      <c r="T78" s="210"/>
      <c r="U78" s="209"/>
      <c r="V78" s="210"/>
    </row>
    <row r="79" spans="2:28" s="248" customFormat="1" ht="25.5" customHeight="1">
      <c r="B79" s="206"/>
      <c r="C79" s="552" t="s">
        <v>8792</v>
      </c>
      <c r="D79" s="552"/>
      <c r="E79" s="552"/>
      <c r="F79" s="552"/>
      <c r="G79" s="552"/>
      <c r="H79" s="552"/>
      <c r="I79" s="552"/>
      <c r="J79" s="552"/>
      <c r="K79" s="552"/>
      <c r="L79" s="552"/>
      <c r="M79" s="552"/>
      <c r="N79" s="552"/>
      <c r="O79" s="552"/>
      <c r="P79" s="552"/>
      <c r="Q79" s="552"/>
      <c r="R79" s="552"/>
      <c r="S79" s="552"/>
      <c r="T79" s="552"/>
      <c r="U79" s="552"/>
      <c r="V79" s="552"/>
    </row>
    <row r="80" spans="2:28" s="248" customFormat="1">
      <c r="B80" s="206"/>
      <c r="C80" s="208"/>
      <c r="D80" s="208"/>
      <c r="E80" s="208"/>
      <c r="F80" s="208"/>
      <c r="G80" s="208"/>
      <c r="H80" s="208"/>
      <c r="I80" s="208"/>
      <c r="J80" s="208"/>
      <c r="K80" s="208"/>
      <c r="L80" s="208"/>
      <c r="M80" s="208"/>
      <c r="N80" s="208"/>
      <c r="O80" s="209"/>
      <c r="P80" s="209"/>
      <c r="Q80" s="210"/>
      <c r="R80" s="210"/>
      <c r="S80" s="210"/>
      <c r="T80" s="210"/>
      <c r="U80" s="209"/>
      <c r="V80" s="210"/>
    </row>
    <row r="81" spans="2:28" s="248" customFormat="1">
      <c r="B81" s="206"/>
      <c r="C81" s="207" t="str">
        <f>CHOOSE(jezyk,n!A1306,n!B1306,n!C1306,n!D1302)</f>
        <v>Siedzibą Spółki jest Warszawa 02-595, ul. Puławska 99</v>
      </c>
      <c r="D81" s="208"/>
      <c r="E81" s="208"/>
      <c r="F81" s="208"/>
      <c r="G81" s="208"/>
      <c r="H81" s="208"/>
      <c r="I81" s="208"/>
      <c r="J81" s="208"/>
      <c r="K81" s="208"/>
      <c r="L81" s="208"/>
      <c r="M81" s="208"/>
      <c r="N81" s="208"/>
      <c r="O81" s="209"/>
      <c r="P81" s="209"/>
      <c r="Q81" s="210"/>
      <c r="R81" s="210"/>
      <c r="S81" s="210"/>
      <c r="T81" s="210"/>
      <c r="U81" s="209"/>
      <c r="V81" s="210"/>
    </row>
    <row r="82" spans="2:28" s="248" customFormat="1">
      <c r="B82" s="206"/>
      <c r="C82" s="208"/>
      <c r="D82" s="208"/>
      <c r="E82" s="208"/>
      <c r="F82" s="208"/>
      <c r="G82" s="208"/>
      <c r="H82" s="208"/>
      <c r="I82" s="208"/>
      <c r="J82" s="208"/>
      <c r="K82" s="208"/>
      <c r="L82" s="208"/>
      <c r="M82" s="208"/>
      <c r="N82" s="208"/>
      <c r="O82" s="209"/>
      <c r="P82" s="209"/>
      <c r="Q82" s="210"/>
      <c r="R82" s="210"/>
      <c r="S82" s="210"/>
      <c r="T82" s="210"/>
      <c r="U82" s="209"/>
      <c r="V82" s="210"/>
    </row>
    <row r="83" spans="2:28" s="459" customFormat="1" ht="38.25" customHeight="1">
      <c r="B83" s="186"/>
      <c r="C83" s="538" t="s">
        <v>8796</v>
      </c>
      <c r="D83" s="538"/>
      <c r="E83" s="538"/>
      <c r="F83" s="538"/>
      <c r="G83" s="538"/>
      <c r="H83" s="538"/>
      <c r="I83" s="538"/>
      <c r="J83" s="538"/>
      <c r="K83" s="538"/>
      <c r="L83" s="538"/>
      <c r="M83" s="538"/>
      <c r="N83" s="538"/>
      <c r="O83" s="538"/>
      <c r="P83" s="538"/>
      <c r="Q83" s="538"/>
      <c r="R83" s="538"/>
      <c r="S83" s="538"/>
      <c r="T83" s="538"/>
      <c r="U83" s="538"/>
      <c r="V83" s="538"/>
      <c r="Y83" s="216"/>
      <c r="Z83" s="216"/>
      <c r="AA83" s="216"/>
      <c r="AB83" s="216"/>
    </row>
    <row r="84" spans="2:28" s="459" customFormat="1" ht="12.75" customHeight="1">
      <c r="B84" s="468"/>
      <c r="C84" s="468"/>
      <c r="D84" s="468"/>
      <c r="E84" s="468"/>
      <c r="F84" s="468"/>
      <c r="G84" s="468"/>
      <c r="H84" s="468"/>
      <c r="I84" s="468"/>
      <c r="J84" s="468"/>
      <c r="K84" s="468"/>
      <c r="L84" s="468"/>
      <c r="M84" s="468"/>
      <c r="N84" s="468"/>
      <c r="O84" s="468"/>
      <c r="P84" s="468"/>
      <c r="Q84" s="468"/>
      <c r="R84" s="468"/>
      <c r="S84" s="468"/>
      <c r="T84" s="468"/>
      <c r="U84" s="468"/>
      <c r="V84" s="468"/>
      <c r="Y84" s="216"/>
      <c r="Z84" s="216"/>
      <c r="AA84" s="216"/>
      <c r="AB84" s="216"/>
    </row>
    <row r="85" spans="2:28" s="248" customFormat="1">
      <c r="B85" s="469" t="str">
        <f>CHOOSE(jezyk,n!A1307,n!B1307,n!C1307,n!D1303)</f>
        <v>Kapitał zakładowy</v>
      </c>
      <c r="C85" s="208"/>
      <c r="D85" s="208"/>
      <c r="E85" s="208"/>
      <c r="F85" s="208"/>
      <c r="G85" s="208"/>
      <c r="H85" s="208"/>
      <c r="I85" s="208"/>
      <c r="J85" s="208"/>
      <c r="K85" s="208"/>
      <c r="L85" s="208"/>
      <c r="M85" s="208"/>
      <c r="N85" s="208"/>
      <c r="O85" s="209"/>
      <c r="P85" s="209"/>
      <c r="Q85" s="210"/>
      <c r="R85" s="210"/>
      <c r="S85" s="210"/>
      <c r="T85" s="210"/>
      <c r="U85" s="209"/>
      <c r="V85" s="210"/>
    </row>
    <row r="86" spans="2:28" s="459" customFormat="1">
      <c r="B86" s="186"/>
      <c r="C86" s="188"/>
      <c r="D86" s="188"/>
      <c r="E86" s="188"/>
      <c r="F86" s="188"/>
      <c r="G86" s="188"/>
      <c r="H86" s="188"/>
      <c r="I86" s="188"/>
      <c r="J86" s="188"/>
      <c r="K86" s="188"/>
      <c r="L86" s="188"/>
      <c r="M86" s="188"/>
      <c r="N86" s="188"/>
      <c r="O86" s="188"/>
      <c r="P86" s="188"/>
      <c r="Q86" s="188"/>
      <c r="R86" s="188"/>
      <c r="S86" s="188"/>
      <c r="T86" s="188"/>
      <c r="U86" s="188"/>
      <c r="V86" s="188"/>
      <c r="Y86" s="216"/>
      <c r="Z86" s="216"/>
      <c r="AA86" s="216"/>
      <c r="AB86" s="216"/>
    </row>
    <row r="87" spans="2:28" s="459" customFormat="1" ht="25.5" customHeight="1">
      <c r="B87" s="186"/>
      <c r="C87" s="538" t="s">
        <v>8805</v>
      </c>
      <c r="D87" s="538"/>
      <c r="E87" s="538"/>
      <c r="F87" s="538"/>
      <c r="G87" s="538"/>
      <c r="H87" s="538"/>
      <c r="I87" s="538"/>
      <c r="J87" s="538"/>
      <c r="K87" s="538"/>
      <c r="L87" s="538"/>
      <c r="M87" s="538"/>
      <c r="N87" s="538"/>
      <c r="O87" s="538"/>
      <c r="P87" s="538"/>
      <c r="Q87" s="538"/>
      <c r="R87" s="538"/>
      <c r="S87" s="538"/>
      <c r="T87" s="538"/>
      <c r="U87" s="538"/>
      <c r="V87" s="538"/>
      <c r="Y87" s="216"/>
      <c r="Z87" s="216"/>
      <c r="AA87" s="216"/>
      <c r="AB87" s="216"/>
    </row>
    <row r="88" spans="2:28" s="459" customFormat="1">
      <c r="B88" s="186"/>
      <c r="C88" s="188"/>
      <c r="D88" s="188"/>
      <c r="E88" s="188"/>
      <c r="F88" s="188"/>
      <c r="G88" s="188"/>
      <c r="H88" s="188"/>
      <c r="I88" s="188"/>
      <c r="J88" s="188"/>
      <c r="K88" s="188"/>
      <c r="L88" s="188"/>
      <c r="M88" s="188"/>
      <c r="N88" s="188"/>
      <c r="O88" s="188"/>
      <c r="P88" s="188"/>
      <c r="Q88" s="188"/>
      <c r="R88" s="188"/>
      <c r="S88" s="188"/>
      <c r="T88" s="188"/>
      <c r="U88" s="188"/>
      <c r="V88" s="188"/>
      <c r="Y88" s="216"/>
      <c r="Z88" s="216"/>
      <c r="AA88" s="216"/>
      <c r="AB88" s="216"/>
    </row>
    <row r="89" spans="2:28" s="459" customFormat="1" ht="38.25" customHeight="1">
      <c r="B89" s="186"/>
      <c r="C89" s="538" t="s">
        <v>8797</v>
      </c>
      <c r="D89" s="538"/>
      <c r="E89" s="538"/>
      <c r="F89" s="538"/>
      <c r="G89" s="538"/>
      <c r="H89" s="538"/>
      <c r="I89" s="538"/>
      <c r="J89" s="538"/>
      <c r="K89" s="538"/>
      <c r="L89" s="538"/>
      <c r="M89" s="538"/>
      <c r="N89" s="538"/>
      <c r="O89" s="538"/>
      <c r="P89" s="538"/>
      <c r="Q89" s="538"/>
      <c r="R89" s="538"/>
      <c r="S89" s="538"/>
      <c r="T89" s="538"/>
      <c r="U89" s="538"/>
      <c r="V89" s="538"/>
      <c r="Y89" s="216"/>
      <c r="Z89" s="216"/>
      <c r="AA89" s="216"/>
      <c r="AB89" s="216"/>
    </row>
    <row r="90" spans="2:28" s="459" customFormat="1">
      <c r="B90" s="186"/>
      <c r="C90" s="188"/>
      <c r="D90" s="188"/>
      <c r="E90" s="188"/>
      <c r="F90" s="188"/>
      <c r="G90" s="188"/>
      <c r="H90" s="188"/>
      <c r="I90" s="188"/>
      <c r="J90" s="188"/>
      <c r="K90" s="188"/>
      <c r="L90" s="188"/>
      <c r="M90" s="188"/>
      <c r="N90" s="188"/>
      <c r="O90" s="188"/>
      <c r="P90" s="188"/>
      <c r="Q90" s="188"/>
      <c r="R90" s="188"/>
      <c r="S90" s="188"/>
      <c r="T90" s="188"/>
      <c r="U90" s="188"/>
      <c r="V90" s="188"/>
      <c r="Y90" s="216"/>
      <c r="Z90" s="216"/>
      <c r="AA90" s="216"/>
      <c r="AB90" s="216"/>
    </row>
    <row r="91" spans="2:28" s="248" customFormat="1">
      <c r="B91" s="469" t="str">
        <f>CHOOSE(jezyk,n!A1308,n!B1308,n!C1308,n!D1304)</f>
        <v>Zarząd i przedstawicielstwo</v>
      </c>
      <c r="C91" s="208"/>
      <c r="D91" s="208"/>
      <c r="E91" s="208"/>
      <c r="F91" s="208"/>
      <c r="G91" s="208"/>
      <c r="H91" s="208"/>
      <c r="I91" s="208"/>
      <c r="J91" s="208"/>
      <c r="K91" s="208"/>
      <c r="L91" s="208"/>
      <c r="M91" s="208"/>
      <c r="N91" s="208"/>
      <c r="O91" s="209"/>
      <c r="P91" s="209"/>
      <c r="Q91" s="210"/>
      <c r="R91" s="210"/>
      <c r="S91" s="210"/>
      <c r="T91" s="210"/>
      <c r="U91" s="209"/>
      <c r="V91" s="210"/>
    </row>
    <row r="92" spans="2:28" s="248" customFormat="1">
      <c r="B92" s="206"/>
      <c r="C92" s="208"/>
      <c r="D92" s="208"/>
      <c r="E92" s="208"/>
      <c r="F92" s="208"/>
      <c r="G92" s="208"/>
      <c r="H92" s="208"/>
      <c r="I92" s="208"/>
      <c r="J92" s="208"/>
      <c r="K92" s="208"/>
      <c r="L92" s="208"/>
      <c r="M92" s="208"/>
      <c r="N92" s="208"/>
      <c r="O92" s="209"/>
      <c r="P92" s="209"/>
      <c r="Q92" s="210"/>
      <c r="R92" s="210"/>
      <c r="S92" s="210"/>
      <c r="T92" s="210"/>
      <c r="U92" s="209"/>
      <c r="V92" s="210"/>
    </row>
    <row r="93" spans="2:28" s="248" customFormat="1">
      <c r="B93" s="206"/>
      <c r="C93" s="208" t="str">
        <f>CHOOSE(jezyk,n!A1309,n!B1309,n!C1309,n!D1305)</f>
        <v>W okresie sprawozdawczym Zarząd sprawowali:</v>
      </c>
      <c r="D93" s="208"/>
      <c r="E93" s="208"/>
      <c r="F93" s="208"/>
      <c r="G93" s="208"/>
      <c r="H93" s="208"/>
      <c r="I93" s="208"/>
      <c r="J93" s="208"/>
      <c r="K93" s="208"/>
      <c r="L93" s="208"/>
      <c r="M93" s="208"/>
      <c r="N93" s="208"/>
      <c r="O93" s="209"/>
      <c r="P93" s="209"/>
      <c r="Q93" s="210"/>
      <c r="R93" s="210"/>
      <c r="S93" s="210"/>
      <c r="T93" s="210"/>
      <c r="U93" s="209"/>
      <c r="V93" s="210"/>
    </row>
    <row r="94" spans="2:28" s="248" customFormat="1">
      <c r="B94" s="206"/>
      <c r="C94" s="208"/>
      <c r="D94" s="208"/>
      <c r="E94" s="208"/>
      <c r="F94" s="208"/>
      <c r="G94" s="208"/>
      <c r="H94" s="208"/>
      <c r="I94" s="208"/>
      <c r="J94" s="208"/>
      <c r="K94" s="208"/>
      <c r="L94" s="208"/>
      <c r="M94" s="208"/>
      <c r="N94" s="208"/>
      <c r="O94" s="209"/>
      <c r="P94" s="209"/>
      <c r="Q94" s="210"/>
      <c r="R94" s="210"/>
      <c r="S94" s="210"/>
      <c r="T94" s="210"/>
      <c r="U94" s="209"/>
      <c r="V94" s="210"/>
    </row>
    <row r="95" spans="2:28" s="248" customFormat="1">
      <c r="B95" s="206"/>
      <c r="C95" s="208"/>
      <c r="D95" s="208"/>
      <c r="E95" s="536" t="s">
        <v>8806</v>
      </c>
      <c r="F95" s="536"/>
      <c r="G95" s="536"/>
      <c r="H95" s="536"/>
      <c r="I95" s="536"/>
      <c r="J95" s="536"/>
      <c r="K95" s="536"/>
      <c r="L95" s="536"/>
      <c r="M95" s="536"/>
      <c r="N95" s="208"/>
      <c r="O95" s="209"/>
      <c r="P95" s="209"/>
      <c r="Q95" s="210"/>
      <c r="R95" s="210"/>
      <c r="S95" s="210"/>
      <c r="T95" s="210"/>
      <c r="U95" s="209"/>
      <c r="V95" s="210"/>
    </row>
    <row r="96" spans="2:28" s="248" customFormat="1">
      <c r="B96" s="206"/>
      <c r="C96" s="208"/>
      <c r="D96" s="208"/>
      <c r="E96" s="208"/>
      <c r="F96" s="208"/>
      <c r="G96" s="208"/>
      <c r="H96" s="208"/>
      <c r="I96" s="208"/>
      <c r="J96" s="208"/>
      <c r="K96" s="208"/>
      <c r="L96" s="208"/>
      <c r="M96" s="208"/>
      <c r="N96" s="208"/>
      <c r="O96" s="209"/>
      <c r="P96" s="209"/>
      <c r="Q96" s="210"/>
      <c r="R96" s="210"/>
      <c r="S96" s="210"/>
      <c r="T96" s="210"/>
      <c r="U96" s="209"/>
      <c r="V96" s="210"/>
    </row>
    <row r="97" spans="2:23" s="248" customFormat="1" hidden="1">
      <c r="B97" s="469" t="str">
        <f>CHOOSE(jezyk,n!A1310,n!B1310,n!C1310,n!D1306)</f>
        <v>Rada Nadzorcza</v>
      </c>
      <c r="C97" s="208"/>
      <c r="D97" s="208"/>
      <c r="E97" s="208"/>
      <c r="F97" s="208"/>
      <c r="G97" s="208"/>
      <c r="H97" s="208"/>
      <c r="I97" s="208"/>
      <c r="J97" s="208"/>
      <c r="K97" s="208"/>
      <c r="L97" s="208"/>
      <c r="M97" s="208"/>
      <c r="N97" s="208"/>
      <c r="O97" s="209"/>
      <c r="P97" s="209"/>
      <c r="Q97" s="210"/>
      <c r="R97" s="210"/>
      <c r="S97" s="210"/>
      <c r="T97" s="210"/>
      <c r="U97" s="209"/>
      <c r="V97" s="210"/>
    </row>
    <row r="98" spans="2:23" s="248" customFormat="1" hidden="1">
      <c r="B98" s="206"/>
      <c r="C98" s="208"/>
      <c r="D98" s="208"/>
      <c r="E98" s="208"/>
      <c r="F98" s="208"/>
      <c r="G98" s="208"/>
      <c r="H98" s="208"/>
      <c r="I98" s="208"/>
      <c r="J98" s="208"/>
      <c r="K98" s="208"/>
      <c r="L98" s="208"/>
      <c r="M98" s="208"/>
      <c r="N98" s="208"/>
      <c r="O98" s="209"/>
      <c r="P98" s="209"/>
      <c r="Q98" s="210"/>
      <c r="R98" s="210"/>
      <c r="S98" s="210"/>
      <c r="T98" s="210"/>
      <c r="U98" s="209"/>
      <c r="V98" s="210"/>
    </row>
    <row r="99" spans="2:23" s="248" customFormat="1" hidden="1">
      <c r="B99" s="206"/>
      <c r="C99" s="208" t="str">
        <f>CHOOSE(jezyk,n!A1311,n!B1311,n!C1311,n!D1307)</f>
        <v>W Radzie Nadzorczej zasiadają:</v>
      </c>
      <c r="D99" s="208"/>
      <c r="E99" s="208"/>
      <c r="F99" s="208"/>
      <c r="G99" s="208"/>
      <c r="H99" s="208"/>
      <c r="I99" s="208"/>
      <c r="J99" s="208"/>
      <c r="K99" s="208"/>
      <c r="L99" s="208"/>
      <c r="M99" s="208"/>
      <c r="N99" s="208"/>
      <c r="O99" s="209"/>
      <c r="P99" s="209"/>
      <c r="Q99" s="210"/>
      <c r="R99" s="210"/>
      <c r="S99" s="210"/>
      <c r="T99" s="210"/>
      <c r="U99" s="209"/>
      <c r="V99" s="210"/>
    </row>
    <row r="100" spans="2:23" s="248" customFormat="1" hidden="1">
      <c r="B100" s="206"/>
      <c r="C100" s="208"/>
      <c r="D100" s="208"/>
      <c r="E100" s="208"/>
      <c r="F100" s="208"/>
      <c r="G100" s="208"/>
      <c r="H100" s="208"/>
      <c r="I100" s="208"/>
      <c r="J100" s="208"/>
      <c r="K100" s="208"/>
      <c r="L100" s="208"/>
      <c r="M100" s="208"/>
      <c r="N100" s="208"/>
      <c r="O100" s="209"/>
      <c r="P100" s="209"/>
      <c r="Q100" s="210"/>
      <c r="R100" s="210"/>
      <c r="S100" s="210"/>
      <c r="T100" s="210"/>
      <c r="U100" s="209"/>
      <c r="V100" s="210"/>
    </row>
    <row r="101" spans="2:23" s="248" customFormat="1">
      <c r="B101" s="206"/>
      <c r="C101" s="208"/>
      <c r="D101" s="208"/>
      <c r="E101" s="536" t="s">
        <v>8807</v>
      </c>
      <c r="F101" s="536"/>
      <c r="G101" s="536"/>
      <c r="H101" s="536"/>
      <c r="I101" s="536"/>
      <c r="J101" s="536"/>
      <c r="K101" s="536"/>
      <c r="L101" s="536"/>
      <c r="M101" s="536"/>
      <c r="N101" s="208"/>
      <c r="O101" s="209"/>
      <c r="P101" s="209"/>
      <c r="Q101" s="210"/>
      <c r="R101" s="210"/>
      <c r="S101" s="210"/>
      <c r="T101" s="210"/>
      <c r="U101" s="209"/>
      <c r="V101" s="210"/>
    </row>
    <row r="102" spans="2:23" s="248" customFormat="1">
      <c r="B102" s="206"/>
      <c r="C102" s="208"/>
      <c r="D102" s="208"/>
      <c r="E102" s="208"/>
      <c r="F102" s="208"/>
      <c r="G102" s="208"/>
      <c r="H102" s="208"/>
      <c r="I102" s="208"/>
      <c r="J102" s="208"/>
      <c r="K102" s="208"/>
      <c r="L102" s="208"/>
      <c r="M102" s="208"/>
      <c r="N102" s="208"/>
      <c r="O102" s="209"/>
      <c r="P102" s="209"/>
      <c r="Q102" s="210"/>
      <c r="R102" s="210"/>
      <c r="S102" s="210"/>
      <c r="T102" s="210"/>
      <c r="U102" s="209"/>
      <c r="V102" s="210"/>
    </row>
    <row r="103" spans="2:23" s="248" customFormat="1">
      <c r="B103" s="206"/>
      <c r="C103" s="208"/>
      <c r="D103" s="208"/>
      <c r="E103" s="536" t="s">
        <v>8808</v>
      </c>
      <c r="F103" s="536"/>
      <c r="G103" s="536"/>
      <c r="H103" s="536"/>
      <c r="I103" s="536"/>
      <c r="J103" s="536"/>
      <c r="K103" s="536"/>
      <c r="L103" s="536"/>
      <c r="M103" s="536"/>
      <c r="N103" s="208"/>
      <c r="O103" s="209"/>
      <c r="P103" s="209"/>
      <c r="Q103" s="210"/>
      <c r="R103" s="210"/>
      <c r="S103" s="210"/>
      <c r="T103" s="210"/>
      <c r="U103" s="209"/>
      <c r="V103" s="210"/>
    </row>
    <row r="104" spans="2:23" s="248" customFormat="1">
      <c r="B104" s="206"/>
      <c r="C104" s="208"/>
      <c r="D104" s="208"/>
      <c r="E104" s="210"/>
      <c r="F104" s="210"/>
      <c r="G104" s="210"/>
      <c r="H104" s="210"/>
      <c r="I104" s="210"/>
      <c r="J104" s="210"/>
      <c r="K104" s="210"/>
      <c r="L104" s="210"/>
      <c r="M104" s="210"/>
      <c r="N104" s="208"/>
      <c r="O104" s="209"/>
      <c r="P104" s="209"/>
      <c r="Q104" s="210"/>
      <c r="R104" s="210"/>
      <c r="S104" s="210"/>
      <c r="T104" s="210"/>
      <c r="U104" s="209"/>
      <c r="V104" s="210"/>
    </row>
    <row r="105" spans="2:23" s="248" customFormat="1">
      <c r="B105" s="206"/>
      <c r="C105" s="208"/>
      <c r="D105" s="208"/>
      <c r="E105" s="208"/>
      <c r="F105" s="208"/>
      <c r="G105" s="208"/>
      <c r="H105" s="208"/>
      <c r="I105" s="208"/>
      <c r="J105" s="208"/>
      <c r="K105" s="208"/>
      <c r="L105" s="208"/>
      <c r="M105" s="208"/>
      <c r="N105" s="208"/>
      <c r="O105" s="209"/>
      <c r="P105" s="209"/>
      <c r="Q105" s="210"/>
      <c r="R105" s="210"/>
      <c r="S105" s="210"/>
      <c r="T105" s="210"/>
      <c r="U105" s="209"/>
      <c r="V105" s="210"/>
    </row>
    <row r="106" spans="2:23" s="248" customFormat="1">
      <c r="B106" s="469" t="str">
        <f>CHOOSE(jezyk,n!A1312,n!B1312,n!C1312,n!D1308)</f>
        <v>Przedmiot działalności jednostki</v>
      </c>
      <c r="C106" s="208"/>
      <c r="D106" s="208"/>
      <c r="E106" s="208"/>
      <c r="F106" s="208"/>
      <c r="G106" s="208"/>
      <c r="H106" s="208"/>
      <c r="I106" s="208"/>
      <c r="J106" s="208"/>
      <c r="K106" s="208"/>
      <c r="L106" s="208"/>
      <c r="M106" s="208"/>
      <c r="N106" s="208"/>
      <c r="O106" s="209"/>
      <c r="P106" s="209"/>
      <c r="Q106" s="210"/>
      <c r="R106" s="210"/>
      <c r="S106" s="210"/>
      <c r="T106" s="210"/>
      <c r="U106" s="209"/>
      <c r="V106" s="210"/>
    </row>
    <row r="107" spans="2:23" s="248" customFormat="1">
      <c r="B107" s="206"/>
      <c r="C107" s="208"/>
      <c r="D107" s="208"/>
      <c r="E107" s="208"/>
      <c r="F107" s="208"/>
      <c r="G107" s="208"/>
      <c r="H107" s="208"/>
      <c r="I107" s="208"/>
      <c r="J107" s="208"/>
      <c r="K107" s="208"/>
      <c r="L107" s="208"/>
      <c r="M107" s="208"/>
      <c r="N107" s="208"/>
      <c r="O107" s="209"/>
      <c r="P107" s="209"/>
      <c r="Q107" s="210"/>
      <c r="R107" s="210"/>
      <c r="S107" s="210"/>
      <c r="T107" s="210"/>
      <c r="U107" s="209"/>
      <c r="V107" s="210"/>
    </row>
    <row r="108" spans="2:23" s="248" customFormat="1">
      <c r="B108" s="206"/>
      <c r="C108" s="208" t="str">
        <f>CHOOSE(jezyk,n!A1313,n!B1313,n!C1313,n!D1309)</f>
        <v>Przedmiotem działalności jednostki jest:</v>
      </c>
      <c r="D108" s="208"/>
      <c r="E108" s="208"/>
      <c r="F108" s="208"/>
      <c r="G108" s="208"/>
      <c r="H108" s="208"/>
      <c r="I108" s="208"/>
      <c r="J108" s="208"/>
      <c r="K108" s="208"/>
      <c r="L108" s="208"/>
      <c r="M108" s="208"/>
      <c r="N108" s="208"/>
      <c r="O108" s="209"/>
      <c r="P108" s="209"/>
      <c r="Q108" s="210"/>
      <c r="R108" s="210"/>
      <c r="S108" s="210"/>
      <c r="T108" s="210"/>
      <c r="U108" s="209"/>
      <c r="V108" s="210"/>
      <c r="W108" s="466"/>
    </row>
    <row r="109" spans="2:23" s="248" customFormat="1" ht="14.25" customHeight="1">
      <c r="B109" s="206"/>
      <c r="C109" s="208"/>
      <c r="D109" s="208"/>
      <c r="E109" s="208"/>
      <c r="F109" s="208"/>
      <c r="G109" s="208"/>
      <c r="H109" s="208"/>
      <c r="I109" s="208"/>
      <c r="J109" s="208"/>
      <c r="K109" s="208"/>
      <c r="L109" s="208"/>
      <c r="M109" s="208"/>
      <c r="N109" s="208"/>
      <c r="O109" s="209"/>
      <c r="P109" s="209"/>
      <c r="Q109" s="210"/>
      <c r="R109" s="210"/>
      <c r="S109" s="210"/>
      <c r="T109" s="210"/>
      <c r="U109" s="209"/>
      <c r="V109" s="210"/>
    </row>
    <row r="110" spans="2:23" s="248" customFormat="1" ht="27.75" customHeight="1">
      <c r="B110" s="206"/>
      <c r="C110" s="450" t="s">
        <v>522</v>
      </c>
      <c r="D110" s="534" t="s">
        <v>8748</v>
      </c>
      <c r="E110" s="534"/>
      <c r="F110" s="534"/>
      <c r="G110" s="534"/>
      <c r="H110" s="534"/>
      <c r="I110" s="534"/>
      <c r="J110" s="534"/>
      <c r="K110" s="534"/>
      <c r="L110" s="534"/>
      <c r="M110" s="534"/>
      <c r="N110" s="534"/>
      <c r="O110" s="534"/>
      <c r="P110" s="534"/>
      <c r="Q110" s="534"/>
      <c r="R110" s="534"/>
      <c r="S110" s="534"/>
      <c r="T110" s="213"/>
      <c r="U110" s="213"/>
      <c r="V110" s="210"/>
    </row>
    <row r="111" spans="2:23" s="248" customFormat="1" ht="14.25" customHeight="1">
      <c r="B111" s="206"/>
      <c r="C111" s="208"/>
      <c r="D111" s="208"/>
      <c r="E111" s="208"/>
      <c r="F111" s="208"/>
      <c r="G111" s="208"/>
      <c r="H111" s="208"/>
      <c r="I111" s="208"/>
      <c r="J111" s="208"/>
      <c r="K111" s="208"/>
      <c r="L111" s="208"/>
      <c r="M111" s="208"/>
      <c r="N111" s="208"/>
      <c r="O111" s="209"/>
      <c r="P111" s="209"/>
      <c r="Q111" s="210"/>
      <c r="R111" s="210"/>
      <c r="S111" s="210"/>
      <c r="T111" s="210"/>
      <c r="U111" s="209"/>
      <c r="V111" s="210"/>
    </row>
    <row r="112" spans="2:23" s="248" customFormat="1" ht="27" customHeight="1">
      <c r="B112" s="206"/>
      <c r="C112" s="450" t="s">
        <v>522</v>
      </c>
      <c r="D112" s="534" t="s">
        <v>8742</v>
      </c>
      <c r="E112" s="534"/>
      <c r="F112" s="534"/>
      <c r="G112" s="534"/>
      <c r="H112" s="534"/>
      <c r="I112" s="534"/>
      <c r="J112" s="534"/>
      <c r="K112" s="534"/>
      <c r="L112" s="534"/>
      <c r="M112" s="534"/>
      <c r="N112" s="534"/>
      <c r="O112" s="534"/>
      <c r="P112" s="534"/>
      <c r="Q112" s="534"/>
      <c r="R112" s="534"/>
      <c r="S112" s="534"/>
      <c r="T112" s="210"/>
      <c r="U112" s="209"/>
      <c r="V112" s="210"/>
    </row>
    <row r="113" spans="2:28" s="459" customFormat="1" ht="14.25" customHeight="1">
      <c r="B113" s="535"/>
      <c r="C113" s="535"/>
      <c r="D113" s="535"/>
      <c r="E113" s="535"/>
      <c r="F113" s="535"/>
      <c r="G113" s="535"/>
      <c r="H113" s="535"/>
      <c r="I113" s="535"/>
      <c r="J113" s="535"/>
      <c r="K113" s="535"/>
      <c r="L113" s="535"/>
      <c r="M113" s="535"/>
      <c r="N113" s="535"/>
      <c r="O113" s="535"/>
      <c r="P113" s="535"/>
      <c r="Q113" s="535"/>
      <c r="R113" s="535"/>
      <c r="S113" s="535"/>
      <c r="T113" s="535"/>
      <c r="U113" s="535"/>
      <c r="V113" s="535"/>
      <c r="Y113" s="216"/>
      <c r="Z113" s="216"/>
      <c r="AA113" s="216"/>
      <c r="AB113" s="216"/>
    </row>
    <row r="114" spans="2:28" s="248" customFormat="1" ht="27.75" customHeight="1">
      <c r="B114" s="206"/>
      <c r="C114" s="450" t="s">
        <v>522</v>
      </c>
      <c r="D114" s="534" t="s">
        <v>8741</v>
      </c>
      <c r="E114" s="534"/>
      <c r="F114" s="534"/>
      <c r="G114" s="534"/>
      <c r="H114" s="534"/>
      <c r="I114" s="534"/>
      <c r="J114" s="534"/>
      <c r="K114" s="534"/>
      <c r="L114" s="534"/>
      <c r="M114" s="534"/>
      <c r="N114" s="534"/>
      <c r="O114" s="534"/>
      <c r="P114" s="534"/>
      <c r="Q114" s="534"/>
      <c r="R114" s="534"/>
      <c r="S114" s="534"/>
      <c r="T114" s="215"/>
      <c r="U114" s="215"/>
      <c r="V114" s="215"/>
    </row>
    <row r="115" spans="2:28" s="248" customFormat="1" ht="14.25" customHeight="1">
      <c r="B115" s="206"/>
      <c r="C115" s="208"/>
      <c r="D115" s="208"/>
      <c r="E115" s="208"/>
      <c r="F115" s="208"/>
      <c r="G115" s="208"/>
      <c r="H115" s="208"/>
      <c r="I115" s="208"/>
      <c r="J115" s="208"/>
      <c r="K115" s="208"/>
      <c r="L115" s="208"/>
      <c r="M115" s="208"/>
      <c r="N115" s="208"/>
      <c r="O115" s="209"/>
      <c r="P115" s="209"/>
      <c r="Q115" s="210"/>
      <c r="R115" s="210"/>
      <c r="S115" s="210"/>
      <c r="T115" s="210"/>
      <c r="U115" s="209"/>
      <c r="V115" s="210"/>
    </row>
    <row r="116" spans="2:28" s="248" customFormat="1" ht="27" customHeight="1">
      <c r="B116" s="206"/>
      <c r="C116" s="450" t="s">
        <v>522</v>
      </c>
      <c r="D116" s="534" t="s">
        <v>8740</v>
      </c>
      <c r="E116" s="534"/>
      <c r="F116" s="534"/>
      <c r="G116" s="534"/>
      <c r="H116" s="534"/>
      <c r="I116" s="534"/>
      <c r="J116" s="534"/>
      <c r="K116" s="534"/>
      <c r="L116" s="534"/>
      <c r="M116" s="534"/>
      <c r="N116" s="534"/>
      <c r="O116" s="534"/>
      <c r="P116" s="534"/>
      <c r="Q116" s="534"/>
      <c r="R116" s="534"/>
      <c r="S116" s="534"/>
      <c r="T116" s="210"/>
      <c r="U116" s="209"/>
      <c r="V116" s="210"/>
    </row>
    <row r="117" spans="2:28" s="248" customFormat="1" ht="14.25" customHeight="1">
      <c r="B117" s="206"/>
      <c r="C117" s="208"/>
      <c r="D117" s="208"/>
      <c r="E117" s="208"/>
      <c r="F117" s="208"/>
      <c r="G117" s="208"/>
      <c r="H117" s="208"/>
      <c r="I117" s="208"/>
      <c r="J117" s="208"/>
      <c r="K117" s="208"/>
      <c r="L117" s="208"/>
      <c r="M117" s="208"/>
      <c r="N117" s="208"/>
      <c r="O117" s="209"/>
      <c r="P117" s="209"/>
      <c r="Q117" s="210"/>
      <c r="R117" s="210"/>
      <c r="S117" s="210"/>
      <c r="T117" s="210"/>
      <c r="U117" s="209"/>
      <c r="V117" s="210"/>
    </row>
    <row r="118" spans="2:28" s="248" customFormat="1">
      <c r="B118" s="206"/>
      <c r="C118" s="450" t="s">
        <v>522</v>
      </c>
      <c r="D118" s="534" t="s">
        <v>8739</v>
      </c>
      <c r="E118" s="534"/>
      <c r="F118" s="534"/>
      <c r="G118" s="534"/>
      <c r="H118" s="534"/>
      <c r="I118" s="534"/>
      <c r="J118" s="534"/>
      <c r="K118" s="534"/>
      <c r="L118" s="534"/>
      <c r="M118" s="534"/>
      <c r="N118" s="534"/>
      <c r="O118" s="534"/>
      <c r="P118" s="534"/>
      <c r="Q118" s="534"/>
      <c r="R118" s="534"/>
      <c r="S118" s="534"/>
      <c r="T118" s="210"/>
      <c r="U118" s="209"/>
      <c r="V118" s="210"/>
    </row>
    <row r="119" spans="2:28" s="459" customFormat="1" ht="14.25" customHeight="1">
      <c r="B119" s="535"/>
      <c r="C119" s="535"/>
      <c r="D119" s="535"/>
      <c r="E119" s="535"/>
      <c r="F119" s="535"/>
      <c r="G119" s="535"/>
      <c r="H119" s="535"/>
      <c r="I119" s="535"/>
      <c r="J119" s="535"/>
      <c r="K119" s="535"/>
      <c r="L119" s="535"/>
      <c r="M119" s="535"/>
      <c r="N119" s="535"/>
      <c r="O119" s="535"/>
      <c r="P119" s="535"/>
      <c r="Q119" s="535"/>
      <c r="R119" s="535"/>
      <c r="S119" s="535"/>
      <c r="T119" s="535"/>
      <c r="U119" s="535"/>
      <c r="V119" s="535"/>
      <c r="Y119" s="216"/>
      <c r="Z119" s="216"/>
      <c r="AA119" s="216"/>
      <c r="AB119" s="216"/>
    </row>
    <row r="120" spans="2:28" s="459" customFormat="1">
      <c r="B120" s="186"/>
      <c r="C120" s="188"/>
      <c r="D120" s="188"/>
      <c r="E120" s="188"/>
      <c r="F120" s="188"/>
      <c r="G120" s="188"/>
      <c r="H120" s="188"/>
      <c r="I120" s="188"/>
      <c r="J120" s="188"/>
      <c r="K120" s="188"/>
      <c r="L120" s="188"/>
      <c r="M120" s="188"/>
      <c r="N120" s="188"/>
      <c r="O120" s="188"/>
      <c r="P120" s="188"/>
      <c r="Q120" s="188"/>
      <c r="R120" s="188"/>
      <c r="S120" s="188"/>
      <c r="T120" s="188"/>
      <c r="U120" s="188"/>
      <c r="V120" s="188"/>
      <c r="Y120" s="216"/>
      <c r="Z120" s="216"/>
      <c r="AA120" s="216"/>
      <c r="AB120" s="216"/>
    </row>
    <row r="121" spans="2:28" s="459" customFormat="1">
      <c r="B121" s="46" t="s">
        <v>1413</v>
      </c>
      <c r="C121" s="47" t="str">
        <f>CHOOSE(jezyk,n!A1295,n!B1295,n!C1295,n!D1291)</f>
        <v>SPRZEDAŻ</v>
      </c>
      <c r="D121" s="188"/>
      <c r="E121" s="188"/>
      <c r="F121" s="188"/>
      <c r="G121" s="188"/>
      <c r="H121" s="188"/>
      <c r="I121" s="188"/>
      <c r="J121" s="188"/>
      <c r="K121" s="188"/>
      <c r="L121" s="188"/>
      <c r="M121" s="188"/>
      <c r="N121" s="188"/>
      <c r="O121" s="188"/>
      <c r="P121" s="188"/>
      <c r="Q121" s="188"/>
      <c r="R121" s="188"/>
      <c r="S121" s="188"/>
      <c r="T121" s="188"/>
      <c r="U121" s="188"/>
      <c r="V121" s="188"/>
      <c r="W121" s="464">
        <v>4</v>
      </c>
      <c r="X121" s="465" t="s">
        <v>1478</v>
      </c>
      <c r="Y121" s="216"/>
      <c r="Z121" s="216"/>
      <c r="AA121" s="216"/>
      <c r="AB121" s="216"/>
    </row>
    <row r="122" spans="2:28" s="459" customFormat="1">
      <c r="B122" s="186"/>
      <c r="C122" s="188"/>
      <c r="D122" s="188"/>
      <c r="E122" s="188"/>
      <c r="F122" s="188"/>
      <c r="G122" s="188"/>
      <c r="H122" s="188"/>
      <c r="I122" s="188"/>
      <c r="J122" s="188"/>
      <c r="K122" s="188"/>
      <c r="L122" s="188"/>
      <c r="M122" s="188"/>
      <c r="N122" s="188"/>
      <c r="O122" s="188"/>
      <c r="P122" s="188"/>
      <c r="Q122" s="188"/>
      <c r="R122" s="188"/>
      <c r="S122" s="188"/>
      <c r="T122" s="188"/>
      <c r="U122" s="188"/>
      <c r="V122" s="188"/>
      <c r="Y122" s="216"/>
      <c r="Z122" s="216"/>
      <c r="AA122" s="216"/>
      <c r="AB122" s="216"/>
    </row>
    <row r="123" spans="2:28" s="459" customFormat="1" ht="13.5" customHeight="1">
      <c r="B123" s="538" t="str">
        <f>CHOOSE(jezyk,n!A1478,n!B1478,n!C1478,n!D1478)</f>
        <v>Spółka uzyskuje przychody ze sprzedaży usług na terenie kraju i za granicą.</v>
      </c>
      <c r="C123" s="538"/>
      <c r="D123" s="538"/>
      <c r="E123" s="538"/>
      <c r="F123" s="538"/>
      <c r="G123" s="538"/>
      <c r="H123" s="538"/>
      <c r="I123" s="538"/>
      <c r="J123" s="538"/>
      <c r="K123" s="538"/>
      <c r="L123" s="538"/>
      <c r="M123" s="538"/>
      <c r="N123" s="538"/>
      <c r="O123" s="538"/>
      <c r="P123" s="538"/>
      <c r="Q123" s="538"/>
      <c r="R123" s="538"/>
      <c r="S123" s="538"/>
      <c r="T123" s="538"/>
      <c r="U123" s="538"/>
      <c r="V123" s="538"/>
      <c r="Y123" s="216"/>
      <c r="Z123" s="216"/>
      <c r="AA123" s="216"/>
      <c r="AB123" s="216"/>
    </row>
    <row r="124" spans="2:28" s="459" customFormat="1">
      <c r="B124" s="186"/>
      <c r="C124" s="188"/>
      <c r="D124" s="188"/>
      <c r="E124" s="188"/>
      <c r="F124" s="188"/>
      <c r="G124" s="188"/>
      <c r="H124" s="188"/>
      <c r="I124" s="188"/>
      <c r="J124" s="188"/>
      <c r="K124" s="188"/>
      <c r="L124" s="188"/>
      <c r="M124" s="188"/>
      <c r="N124" s="188"/>
      <c r="O124" s="188"/>
      <c r="P124" s="188"/>
      <c r="Q124" s="188"/>
      <c r="R124" s="188"/>
      <c r="S124" s="188"/>
      <c r="T124" s="188"/>
      <c r="U124" s="188"/>
      <c r="V124" s="188"/>
      <c r="Y124" s="216"/>
      <c r="Z124" s="216"/>
      <c r="AA124" s="216"/>
      <c r="AB124" s="216"/>
    </row>
    <row r="125" spans="2:28" s="459" customFormat="1">
      <c r="B125" s="538" t="s">
        <v>8798</v>
      </c>
      <c r="C125" s="538"/>
      <c r="D125" s="538"/>
      <c r="E125" s="538"/>
      <c r="F125" s="538"/>
      <c r="G125" s="538"/>
      <c r="H125" s="538"/>
      <c r="I125" s="538"/>
      <c r="J125" s="538"/>
      <c r="K125" s="538"/>
      <c r="L125" s="538"/>
      <c r="M125" s="538"/>
      <c r="N125" s="538"/>
      <c r="O125" s="538"/>
      <c r="P125" s="538"/>
      <c r="Q125" s="538"/>
      <c r="R125" s="538"/>
      <c r="S125" s="538"/>
      <c r="T125" s="538"/>
      <c r="U125" s="538"/>
      <c r="V125" s="538"/>
      <c r="Y125" s="216"/>
      <c r="Z125" s="216"/>
      <c r="AA125" s="216"/>
      <c r="AB125" s="216"/>
    </row>
    <row r="126" spans="2:28" s="459" customFormat="1">
      <c r="B126" s="186"/>
      <c r="C126" s="188"/>
      <c r="D126" s="188"/>
      <c r="E126" s="188"/>
      <c r="F126" s="188"/>
      <c r="G126" s="188"/>
      <c r="H126" s="188"/>
      <c r="I126" s="188"/>
      <c r="J126" s="188"/>
      <c r="K126" s="188"/>
      <c r="L126" s="188"/>
      <c r="M126" s="188"/>
      <c r="N126" s="188"/>
      <c r="O126" s="188"/>
      <c r="P126" s="188"/>
      <c r="Q126" s="188"/>
      <c r="R126" s="188"/>
      <c r="S126" s="188"/>
      <c r="T126" s="188"/>
      <c r="U126" s="188"/>
      <c r="V126" s="188"/>
      <c r="Y126" s="216"/>
      <c r="Z126" s="216"/>
      <c r="AA126" s="216"/>
      <c r="AB126" s="216"/>
    </row>
    <row r="127" spans="2:28" s="459" customFormat="1" ht="42.75" customHeight="1">
      <c r="B127" s="538" t="str">
        <f>CHOOSE(jezyk,n!A1481,n!B1481,n!C1481,n!D1477)</f>
        <v xml:space="preserve">Znane naszej spółce fakty, z których najistotniejsze zostały przedstawione w niniejszym sprawozdaniu, wskazują, że sytuacja spółki nie budzi obaw, co do funkcjonowania w dającej się przewidzieć przyszłości. </v>
      </c>
      <c r="C127" s="538"/>
      <c r="D127" s="538"/>
      <c r="E127" s="538"/>
      <c r="F127" s="538"/>
      <c r="G127" s="538"/>
      <c r="H127" s="538"/>
      <c r="I127" s="538"/>
      <c r="J127" s="538"/>
      <c r="K127" s="538"/>
      <c r="L127" s="538"/>
      <c r="M127" s="538"/>
      <c r="N127" s="538"/>
      <c r="O127" s="538"/>
      <c r="P127" s="538"/>
      <c r="Q127" s="538"/>
      <c r="R127" s="538"/>
      <c r="S127" s="538"/>
      <c r="T127" s="538"/>
      <c r="U127" s="538"/>
      <c r="V127" s="538"/>
      <c r="Y127" s="216"/>
      <c r="Z127" s="216"/>
      <c r="AA127" s="216"/>
      <c r="AB127" s="216"/>
    </row>
    <row r="128" spans="2:28" s="459" customFormat="1">
      <c r="B128" s="186"/>
      <c r="C128" s="188"/>
      <c r="D128" s="188"/>
      <c r="E128" s="188"/>
      <c r="F128" s="188"/>
      <c r="G128" s="188"/>
      <c r="H128" s="188"/>
      <c r="I128" s="188"/>
      <c r="J128" s="188"/>
      <c r="K128" s="188"/>
      <c r="L128" s="188"/>
      <c r="M128" s="188"/>
      <c r="N128" s="188"/>
      <c r="O128" s="188"/>
      <c r="P128" s="188"/>
      <c r="Q128" s="188"/>
      <c r="R128" s="188"/>
      <c r="S128" s="188"/>
      <c r="T128" s="188"/>
      <c r="U128" s="188"/>
      <c r="V128" s="188"/>
      <c r="Y128" s="216"/>
      <c r="Z128" s="216"/>
      <c r="AA128" s="216"/>
      <c r="AB128" s="216"/>
    </row>
    <row r="129" spans="2:28" s="459" customFormat="1">
      <c r="B129" s="186"/>
      <c r="C129" s="188"/>
      <c r="D129" s="188"/>
      <c r="E129" s="188"/>
      <c r="F129" s="188"/>
      <c r="G129" s="188"/>
      <c r="H129" s="188"/>
      <c r="I129" s="188"/>
      <c r="J129" s="188"/>
      <c r="K129" s="188"/>
      <c r="L129" s="188"/>
      <c r="M129" s="188"/>
      <c r="N129" s="188"/>
      <c r="O129" s="188"/>
      <c r="P129" s="188"/>
      <c r="Q129" s="188"/>
      <c r="R129" s="188"/>
      <c r="S129" s="188"/>
      <c r="T129" s="188"/>
      <c r="U129" s="188"/>
      <c r="V129" s="188"/>
      <c r="Y129" s="216"/>
      <c r="Z129" s="216"/>
      <c r="AA129" s="216"/>
      <c r="AB129" s="216"/>
    </row>
    <row r="130" spans="2:28" s="248" customFormat="1">
      <c r="B130" s="206"/>
      <c r="C130" s="208"/>
      <c r="D130" s="208"/>
      <c r="E130" s="208"/>
      <c r="F130" s="208"/>
      <c r="G130" s="208"/>
      <c r="H130" s="208"/>
      <c r="I130" s="208"/>
      <c r="J130" s="208"/>
      <c r="K130" s="208"/>
      <c r="L130" s="208"/>
      <c r="M130" s="208"/>
      <c r="N130" s="208"/>
      <c r="O130" s="209"/>
      <c r="P130" s="209"/>
      <c r="Q130" s="210"/>
      <c r="R130" s="210"/>
      <c r="S130" s="210"/>
      <c r="T130" s="210"/>
      <c r="U130" s="209"/>
      <c r="V130" s="210"/>
    </row>
    <row r="131" spans="2:28" s="248" customFormat="1">
      <c r="B131" s="469" t="s">
        <v>773</v>
      </c>
      <c r="C131" s="467" t="str">
        <f>CHOOSE(jezyk,n!A1296,n!B1296,n!C1296,n!D1292)</f>
        <v>PERSONEL</v>
      </c>
      <c r="D131" s="208"/>
      <c r="E131" s="208"/>
      <c r="F131" s="208"/>
      <c r="G131" s="208"/>
      <c r="H131" s="208"/>
      <c r="I131" s="208"/>
      <c r="J131" s="208"/>
      <c r="K131" s="208"/>
      <c r="L131" s="208"/>
      <c r="M131" s="208"/>
      <c r="N131" s="208"/>
      <c r="O131" s="209"/>
      <c r="P131" s="209"/>
      <c r="Q131" s="210"/>
      <c r="R131" s="210"/>
      <c r="S131" s="210"/>
      <c r="T131" s="210"/>
      <c r="U131" s="209"/>
      <c r="V131" s="210"/>
      <c r="W131" s="464">
        <v>4</v>
      </c>
      <c r="X131" s="465" t="s">
        <v>1478</v>
      </c>
    </row>
    <row r="132" spans="2:28" s="248" customFormat="1">
      <c r="B132" s="206"/>
      <c r="C132" s="208"/>
      <c r="D132" s="208"/>
      <c r="E132" s="208"/>
      <c r="F132" s="208"/>
      <c r="G132" s="208"/>
      <c r="H132" s="208"/>
      <c r="I132" s="208"/>
      <c r="J132" s="208"/>
      <c r="K132" s="208"/>
      <c r="L132" s="208"/>
      <c r="M132" s="208"/>
      <c r="N132" s="208"/>
      <c r="O132" s="209"/>
      <c r="P132" s="209"/>
      <c r="Q132" s="210"/>
      <c r="R132" s="210"/>
      <c r="S132" s="210"/>
      <c r="T132" s="210"/>
      <c r="U132" s="209"/>
      <c r="V132" s="210"/>
      <c r="W132" s="460"/>
    </row>
    <row r="133" spans="2:28" s="248" customFormat="1">
      <c r="B133" s="544" t="s">
        <v>8799</v>
      </c>
      <c r="C133" s="544"/>
      <c r="D133" s="544"/>
      <c r="E133" s="544"/>
      <c r="F133" s="544"/>
      <c r="G133" s="544"/>
      <c r="H133" s="544"/>
      <c r="I133" s="544"/>
      <c r="J133" s="544"/>
      <c r="K133" s="544"/>
      <c r="L133" s="544"/>
      <c r="M133" s="544"/>
      <c r="N133" s="544"/>
      <c r="O133" s="544"/>
      <c r="P133" s="544"/>
      <c r="Q133" s="544"/>
      <c r="R133" s="544"/>
      <c r="S133" s="544"/>
      <c r="T133" s="544"/>
      <c r="U133" s="544"/>
      <c r="V133" s="544"/>
      <c r="W133" s="460"/>
    </row>
    <row r="134" spans="2:28" s="248" customFormat="1" hidden="1">
      <c r="B134" s="39"/>
      <c r="C134" s="40"/>
      <c r="D134" s="40"/>
      <c r="E134" s="40"/>
      <c r="F134" s="40"/>
      <c r="G134" s="40"/>
      <c r="H134" s="40"/>
      <c r="I134" s="41"/>
      <c r="J134" s="41"/>
      <c r="K134" s="40"/>
      <c r="L134" s="40"/>
      <c r="M134" s="41"/>
      <c r="N134" s="41"/>
      <c r="O134" s="49"/>
      <c r="P134" s="49"/>
      <c r="Q134" s="50"/>
      <c r="R134" s="50"/>
      <c r="S134" s="50"/>
      <c r="U134" s="49"/>
      <c r="W134" s="460"/>
    </row>
    <row r="135" spans="2:28" s="248" customFormat="1" hidden="1">
      <c r="B135" s="39"/>
      <c r="C135" s="40"/>
      <c r="D135" s="40"/>
      <c r="E135" s="40"/>
      <c r="F135" s="40"/>
      <c r="G135" s="40"/>
      <c r="H135" s="40"/>
      <c r="I135" s="41"/>
      <c r="J135" s="41"/>
      <c r="K135" s="40"/>
      <c r="L135" s="40"/>
      <c r="M135" s="41"/>
      <c r="N135" s="41"/>
      <c r="O135" s="49"/>
      <c r="P135" s="49"/>
      <c r="Q135" s="50"/>
      <c r="R135" s="50"/>
      <c r="S135" s="50"/>
      <c r="U135" s="49"/>
      <c r="W135" s="460"/>
    </row>
    <row r="136" spans="2:28" s="248" customFormat="1" hidden="1">
      <c r="B136" s="39"/>
      <c r="C136" s="40"/>
      <c r="D136" s="40"/>
      <c r="E136" s="40"/>
      <c r="F136" s="40"/>
      <c r="G136" s="40"/>
      <c r="H136" s="40"/>
      <c r="I136" s="41"/>
      <c r="J136" s="41"/>
      <c r="K136" s="40"/>
      <c r="L136" s="40"/>
      <c r="M136" s="41"/>
      <c r="N136" s="41"/>
      <c r="O136" s="49"/>
      <c r="P136" s="49"/>
      <c r="Q136" s="50"/>
      <c r="R136" s="50"/>
      <c r="S136" s="50"/>
      <c r="U136" s="49"/>
      <c r="W136" s="460"/>
    </row>
    <row r="137" spans="2:28" s="248" customFormat="1" hidden="1">
      <c r="B137" s="39"/>
      <c r="C137" s="40"/>
      <c r="D137" s="40"/>
      <c r="E137" s="40"/>
      <c r="F137" s="40"/>
      <c r="G137" s="40"/>
      <c r="H137" s="40"/>
      <c r="I137" s="41"/>
      <c r="J137" s="41"/>
      <c r="K137" s="40"/>
      <c r="L137" s="40"/>
      <c r="M137" s="41"/>
      <c r="N137" s="41"/>
      <c r="O137" s="49"/>
      <c r="P137" s="49"/>
      <c r="Q137" s="50"/>
      <c r="R137" s="50"/>
      <c r="S137" s="50"/>
      <c r="U137" s="49"/>
      <c r="W137" s="460"/>
    </row>
    <row r="138" spans="2:28" s="248" customFormat="1" hidden="1">
      <c r="B138" s="39"/>
      <c r="C138" s="40"/>
      <c r="D138" s="40"/>
      <c r="E138" s="40"/>
      <c r="F138" s="40"/>
      <c r="G138" s="40"/>
      <c r="H138" s="40"/>
      <c r="I138" s="41"/>
      <c r="J138" s="41"/>
      <c r="K138" s="40"/>
      <c r="L138" s="40"/>
      <c r="M138" s="41"/>
      <c r="N138" s="41"/>
      <c r="O138" s="49"/>
      <c r="P138" s="49"/>
      <c r="Q138" s="50"/>
      <c r="R138" s="50"/>
      <c r="S138" s="50"/>
      <c r="U138" s="49"/>
      <c r="W138" s="460"/>
    </row>
    <row r="139" spans="2:28" s="248" customFormat="1" hidden="1">
      <c r="B139" s="39"/>
      <c r="C139" s="40"/>
      <c r="D139" s="40"/>
      <c r="E139" s="40"/>
      <c r="F139" s="40"/>
      <c r="G139" s="40"/>
      <c r="H139" s="40"/>
      <c r="I139" s="41"/>
      <c r="J139" s="41"/>
      <c r="K139" s="40"/>
      <c r="L139" s="40"/>
      <c r="M139" s="41"/>
      <c r="N139" s="41"/>
      <c r="O139" s="49"/>
      <c r="P139" s="49"/>
      <c r="Q139" s="50"/>
      <c r="R139" s="50"/>
      <c r="S139" s="50"/>
      <c r="U139" s="49"/>
      <c r="W139" s="460"/>
    </row>
    <row r="140" spans="2:28" s="248" customFormat="1" hidden="1">
      <c r="B140" s="39"/>
      <c r="C140" s="40"/>
      <c r="D140" s="40"/>
      <c r="E140" s="40"/>
      <c r="F140" s="40"/>
      <c r="G140" s="40"/>
      <c r="H140" s="40"/>
      <c r="I140" s="41"/>
      <c r="J140" s="41"/>
      <c r="K140" s="40"/>
      <c r="L140" s="40"/>
      <c r="M140" s="41"/>
      <c r="N140" s="41"/>
      <c r="O140" s="49"/>
      <c r="P140" s="49"/>
      <c r="Q140" s="50"/>
      <c r="R140" s="50"/>
      <c r="S140" s="50"/>
      <c r="U140" s="49"/>
      <c r="W140" s="460"/>
    </row>
    <row r="141" spans="2:28" s="248" customFormat="1" hidden="1">
      <c r="B141" s="39"/>
      <c r="C141" s="40"/>
      <c r="D141" s="40"/>
      <c r="E141" s="40"/>
      <c r="F141" s="40"/>
      <c r="G141" s="40"/>
      <c r="H141" s="40"/>
      <c r="I141" s="41"/>
      <c r="J141" s="41"/>
      <c r="K141" s="40"/>
      <c r="L141" s="40"/>
      <c r="M141" s="41"/>
      <c r="N141" s="41"/>
      <c r="O141" s="49"/>
      <c r="P141" s="49"/>
      <c r="Q141" s="50"/>
      <c r="R141" s="50"/>
      <c r="S141" s="50"/>
      <c r="U141" s="49"/>
      <c r="W141" s="460"/>
    </row>
    <row r="142" spans="2:28" s="248" customFormat="1" hidden="1">
      <c r="B142" s="39"/>
      <c r="C142" s="40"/>
      <c r="D142" s="40"/>
      <c r="E142" s="40"/>
      <c r="F142" s="40"/>
      <c r="G142" s="40"/>
      <c r="H142" s="40"/>
      <c r="I142" s="41"/>
      <c r="J142" s="41"/>
      <c r="K142" s="40"/>
      <c r="L142" s="40"/>
      <c r="M142" s="41"/>
      <c r="N142" s="41"/>
      <c r="O142" s="49"/>
      <c r="P142" s="49"/>
      <c r="Q142" s="50"/>
      <c r="R142" s="50"/>
      <c r="S142" s="50"/>
      <c r="U142" s="49"/>
      <c r="W142" s="460"/>
    </row>
    <row r="143" spans="2:28" s="248" customFormat="1" hidden="1">
      <c r="B143" s="39"/>
      <c r="C143" s="40"/>
      <c r="D143" s="40"/>
      <c r="E143" s="40"/>
      <c r="F143" s="40"/>
      <c r="G143" s="40"/>
      <c r="H143" s="40"/>
      <c r="I143" s="41"/>
      <c r="J143" s="41"/>
      <c r="K143" s="40"/>
      <c r="L143" s="40"/>
      <c r="M143" s="41"/>
      <c r="N143" s="41"/>
      <c r="O143" s="49"/>
      <c r="P143" s="49"/>
      <c r="Q143" s="50"/>
      <c r="R143" s="50"/>
      <c r="S143" s="50"/>
      <c r="U143" s="49"/>
      <c r="W143" s="460"/>
    </row>
    <row r="144" spans="2:28" s="248" customFormat="1" hidden="1">
      <c r="B144" s="39"/>
      <c r="C144" s="40"/>
      <c r="D144" s="40"/>
      <c r="E144" s="40"/>
      <c r="F144" s="40"/>
      <c r="G144" s="40"/>
      <c r="H144" s="40"/>
      <c r="I144" s="41"/>
      <c r="J144" s="41"/>
      <c r="K144" s="40"/>
      <c r="L144" s="40"/>
      <c r="M144" s="41"/>
      <c r="N144" s="41"/>
      <c r="O144" s="49"/>
      <c r="P144" s="49"/>
      <c r="Q144" s="50"/>
      <c r="R144" s="50"/>
      <c r="S144" s="50"/>
      <c r="U144" s="49"/>
      <c r="W144" s="460"/>
    </row>
    <row r="145" spans="2:24" s="248" customFormat="1" hidden="1">
      <c r="B145" s="39"/>
      <c r="C145" s="40"/>
      <c r="D145" s="40"/>
      <c r="E145" s="40"/>
      <c r="F145" s="40"/>
      <c r="G145" s="40"/>
      <c r="H145" s="40"/>
      <c r="I145" s="41"/>
      <c r="J145" s="41"/>
      <c r="K145" s="40"/>
      <c r="L145" s="40"/>
      <c r="M145" s="41"/>
      <c r="N145" s="41"/>
      <c r="O145" s="49"/>
      <c r="P145" s="49"/>
      <c r="Q145" s="50"/>
      <c r="R145" s="50"/>
      <c r="S145" s="50"/>
      <c r="U145" s="49"/>
      <c r="W145" s="460"/>
    </row>
    <row r="146" spans="2:24" s="248" customFormat="1" hidden="1">
      <c r="B146" s="39"/>
      <c r="C146" s="40"/>
      <c r="D146" s="40"/>
      <c r="E146" s="40"/>
      <c r="F146" s="40"/>
      <c r="G146" s="40"/>
      <c r="H146" s="40"/>
      <c r="I146" s="41"/>
      <c r="J146" s="41"/>
      <c r="K146" s="40"/>
      <c r="L146" s="40"/>
      <c r="M146" s="41"/>
      <c r="N146" s="41"/>
      <c r="O146" s="49"/>
      <c r="P146" s="49"/>
      <c r="Q146" s="50"/>
      <c r="R146" s="50"/>
      <c r="S146" s="50"/>
      <c r="U146" s="49"/>
      <c r="W146" s="460"/>
    </row>
    <row r="147" spans="2:24" s="248" customFormat="1">
      <c r="B147" s="39"/>
      <c r="C147" s="532"/>
      <c r="D147" s="532"/>
      <c r="E147" s="532"/>
      <c r="F147" s="532"/>
      <c r="G147" s="532"/>
      <c r="H147" s="532"/>
      <c r="I147" s="532"/>
      <c r="J147" s="532"/>
      <c r="K147" s="532"/>
      <c r="L147" s="532"/>
      <c r="M147" s="532"/>
      <c r="N147" s="532"/>
      <c r="O147" s="532"/>
      <c r="P147" s="532"/>
      <c r="Q147" s="532"/>
      <c r="R147" s="532"/>
      <c r="S147" s="532"/>
      <c r="T147" s="532"/>
      <c r="U147" s="532"/>
      <c r="V147" s="532"/>
    </row>
    <row r="148" spans="2:24" s="248" customFormat="1">
      <c r="B148" s="39"/>
      <c r="C148" s="40"/>
      <c r="D148" s="40"/>
      <c r="E148" s="40"/>
      <c r="F148" s="40"/>
      <c r="G148" s="40"/>
      <c r="H148" s="40"/>
      <c r="I148" s="41"/>
      <c r="J148" s="41"/>
      <c r="K148" s="40"/>
      <c r="L148" s="40"/>
      <c r="M148" s="41"/>
      <c r="N148" s="41"/>
      <c r="O148" s="49"/>
      <c r="P148" s="49"/>
      <c r="Q148" s="50"/>
      <c r="R148" s="50"/>
      <c r="S148" s="50"/>
      <c r="U148" s="49"/>
    </row>
    <row r="149" spans="2:24" s="248" customFormat="1" ht="12" customHeight="1">
      <c r="B149" s="42" t="s">
        <v>1414</v>
      </c>
      <c r="C149" s="43" t="str">
        <f>CHOOSE(jezyk,n!A1297,n!B1297,n!C1297,n!D1293)</f>
        <v>ANALIZA FINANSOWA</v>
      </c>
      <c r="D149" s="40"/>
      <c r="E149" s="40"/>
      <c r="F149" s="40"/>
      <c r="G149" s="40"/>
      <c r="H149" s="40"/>
      <c r="I149" s="41"/>
      <c r="J149" s="41"/>
      <c r="K149" s="40"/>
      <c r="L149" s="40"/>
      <c r="M149" s="41"/>
      <c r="N149" s="41"/>
      <c r="O149" s="49"/>
      <c r="P149" s="49"/>
      <c r="Q149" s="50"/>
      <c r="R149" s="50"/>
      <c r="S149" s="50"/>
      <c r="U149" s="49"/>
      <c r="W149" s="464">
        <v>4</v>
      </c>
      <c r="X149" s="465" t="s">
        <v>1478</v>
      </c>
    </row>
    <row r="150" spans="2:24" s="248" customFormat="1">
      <c r="B150" s="532"/>
      <c r="C150" s="532"/>
      <c r="D150" s="532"/>
      <c r="E150" s="532"/>
      <c r="F150" s="540"/>
      <c r="G150" s="540"/>
      <c r="H150" s="540"/>
      <c r="I150" s="540"/>
      <c r="J150" s="540"/>
      <c r="K150" s="540"/>
      <c r="L150" s="540"/>
      <c r="M150" s="540"/>
      <c r="N150" s="539"/>
      <c r="O150" s="539"/>
      <c r="P150" s="539"/>
      <c r="Q150" s="539"/>
      <c r="R150" s="539"/>
      <c r="S150" s="539"/>
      <c r="T150" s="539"/>
      <c r="U150" s="539"/>
      <c r="V150" s="539"/>
    </row>
    <row r="151" spans="2:24" s="248" customFormat="1" ht="42.75" customHeight="1">
      <c r="B151" s="532" t="s">
        <v>8800</v>
      </c>
      <c r="C151" s="532"/>
      <c r="D151" s="532"/>
      <c r="E151" s="532"/>
      <c r="F151" s="532"/>
      <c r="G151" s="532"/>
      <c r="H151" s="532"/>
      <c r="I151" s="532"/>
      <c r="J151" s="532"/>
      <c r="K151" s="532"/>
      <c r="L151" s="532"/>
      <c r="M151" s="532"/>
      <c r="N151" s="532"/>
      <c r="O151" s="532"/>
      <c r="P151" s="532"/>
      <c r="Q151" s="532"/>
      <c r="R151" s="532"/>
      <c r="S151" s="532"/>
      <c r="T151" s="532"/>
      <c r="U151" s="532"/>
      <c r="V151" s="532"/>
    </row>
    <row r="152" spans="2:24" s="248" customFormat="1" ht="14.25" customHeight="1">
      <c r="B152" s="219"/>
      <c r="C152" s="219"/>
      <c r="D152" s="219"/>
      <c r="E152" s="219"/>
      <c r="F152" s="219"/>
      <c r="G152" s="219"/>
      <c r="H152" s="219"/>
      <c r="I152" s="219"/>
      <c r="J152" s="219"/>
      <c r="K152" s="219"/>
      <c r="L152" s="219"/>
      <c r="M152" s="219"/>
      <c r="N152" s="219"/>
      <c r="O152" s="219"/>
      <c r="P152" s="219"/>
      <c r="Q152" s="219"/>
      <c r="R152" s="219"/>
      <c r="S152" s="219"/>
      <c r="T152" s="219"/>
      <c r="U152" s="219"/>
      <c r="V152" s="219"/>
      <c r="W152" s="470"/>
    </row>
    <row r="153" spans="2:24" s="459" customFormat="1">
      <c r="B153" s="456"/>
      <c r="C153" s="224"/>
      <c r="D153" s="224"/>
      <c r="E153" s="224"/>
      <c r="F153" s="224"/>
      <c r="G153" s="224"/>
      <c r="H153" s="224"/>
      <c r="I153" s="223"/>
      <c r="J153" s="223"/>
      <c r="K153" s="224"/>
      <c r="L153" s="224"/>
      <c r="M153" s="223"/>
      <c r="N153" s="223"/>
      <c r="O153" s="471"/>
      <c r="P153" s="471"/>
      <c r="Q153" s="216"/>
      <c r="R153" s="216"/>
      <c r="S153" s="216"/>
    </row>
    <row r="154" spans="2:24" s="459" customFormat="1">
      <c r="B154" s="472" t="s">
        <v>1725</v>
      </c>
      <c r="C154" s="43" t="str">
        <f>CHOOSE(jezyk,n!A1298,n!B1298,n!C1298,n!D1294)</f>
        <v>PRZEWIDYWANY ROZWÓJ SPÓŁKI</v>
      </c>
      <c r="D154" s="224"/>
      <c r="E154" s="224"/>
      <c r="F154" s="224"/>
      <c r="G154" s="224"/>
      <c r="H154" s="224"/>
      <c r="I154" s="223"/>
      <c r="J154" s="223"/>
      <c r="K154" s="224"/>
      <c r="L154" s="224"/>
      <c r="M154" s="223"/>
      <c r="N154" s="223"/>
      <c r="O154" s="471"/>
      <c r="P154" s="471"/>
      <c r="Q154" s="216"/>
      <c r="R154" s="216"/>
      <c r="S154" s="216"/>
      <c r="W154" s="464">
        <v>4</v>
      </c>
      <c r="X154" s="465" t="s">
        <v>1478</v>
      </c>
    </row>
    <row r="155" spans="2:24" s="459" customFormat="1">
      <c r="B155" s="456"/>
      <c r="C155" s="224"/>
      <c r="D155" s="224"/>
      <c r="E155" s="224"/>
      <c r="F155" s="224"/>
      <c r="G155" s="224"/>
      <c r="H155" s="224"/>
      <c r="I155" s="223"/>
      <c r="J155" s="223"/>
      <c r="K155" s="224"/>
      <c r="L155" s="224"/>
      <c r="M155" s="223"/>
      <c r="N155" s="223"/>
      <c r="O155" s="471"/>
      <c r="P155" s="471"/>
      <c r="Q155" s="216"/>
      <c r="R155" s="216"/>
      <c r="S155" s="216"/>
    </row>
    <row r="156" spans="2:24" s="248" customFormat="1" ht="55.5" customHeight="1">
      <c r="B156" s="532" t="s">
        <v>8801</v>
      </c>
      <c r="C156" s="532"/>
      <c r="D156" s="532"/>
      <c r="E156" s="532"/>
      <c r="F156" s="532"/>
      <c r="G156" s="532"/>
      <c r="H156" s="532"/>
      <c r="I156" s="532"/>
      <c r="J156" s="532"/>
      <c r="K156" s="532"/>
      <c r="L156" s="532"/>
      <c r="M156" s="532"/>
      <c r="N156" s="532"/>
      <c r="O156" s="532"/>
      <c r="P156" s="532"/>
      <c r="Q156" s="532"/>
      <c r="R156" s="532"/>
      <c r="S156" s="532"/>
      <c r="T156" s="532"/>
      <c r="U156" s="532"/>
      <c r="V156" s="532"/>
    </row>
    <row r="157" spans="2:24" s="459" customFormat="1">
      <c r="B157" s="456"/>
      <c r="C157" s="224"/>
      <c r="D157" s="224"/>
      <c r="E157" s="224"/>
      <c r="F157" s="224"/>
      <c r="G157" s="224"/>
      <c r="H157" s="224"/>
      <c r="I157" s="223"/>
      <c r="J157" s="223"/>
      <c r="K157" s="224"/>
      <c r="L157" s="224"/>
      <c r="M157" s="223"/>
      <c r="N157" s="223"/>
      <c r="O157" s="471"/>
      <c r="P157" s="471"/>
      <c r="Q157" s="216"/>
      <c r="R157" s="216"/>
      <c r="S157" s="216"/>
    </row>
    <row r="158" spans="2:24" s="459" customFormat="1">
      <c r="B158" s="456"/>
      <c r="D158" s="224"/>
      <c r="E158" s="224"/>
      <c r="F158" s="224"/>
      <c r="G158" s="224"/>
      <c r="H158" s="224"/>
      <c r="I158" s="223"/>
      <c r="J158" s="223"/>
      <c r="K158" s="224"/>
      <c r="L158" s="224"/>
      <c r="M158" s="223"/>
      <c r="N158" s="223"/>
      <c r="O158" s="471"/>
      <c r="P158" s="471"/>
      <c r="Q158" s="216"/>
      <c r="R158" s="216"/>
      <c r="S158" s="216"/>
    </row>
    <row r="159" spans="2:24" s="248" customFormat="1" ht="12" customHeight="1">
      <c r="B159" s="42" t="s">
        <v>774</v>
      </c>
      <c r="C159" s="537" t="str">
        <f>CHOOSE(jezyk,n!A1299,n!B1299,n!C1299,n!D1297)</f>
        <v>CZYNNIKI RYZYKA ZWIĄZANE Z PROWADZONĄ DZIAŁALNOŚCIĄ,  W TYM W ZAKRESIE INSTRUMENTÓW FINANSOWYCH</v>
      </c>
      <c r="D159" s="537"/>
      <c r="E159" s="537"/>
      <c r="F159" s="537"/>
      <c r="G159" s="537"/>
      <c r="H159" s="537"/>
      <c r="I159" s="537"/>
      <c r="J159" s="537"/>
      <c r="K159" s="537"/>
      <c r="L159" s="537"/>
      <c r="M159" s="537"/>
      <c r="N159" s="537"/>
      <c r="O159" s="537"/>
      <c r="P159" s="537"/>
      <c r="Q159" s="537"/>
      <c r="R159" s="537"/>
      <c r="S159" s="537"/>
      <c r="T159" s="537"/>
      <c r="U159" s="537"/>
      <c r="V159" s="537"/>
      <c r="W159" s="464">
        <v>4</v>
      </c>
      <c r="X159" s="465" t="s">
        <v>1478</v>
      </c>
    </row>
    <row r="160" spans="2:24" s="248" customFormat="1" ht="14.25" customHeight="1">
      <c r="B160" s="42"/>
      <c r="C160" s="537"/>
      <c r="D160" s="537"/>
      <c r="E160" s="537"/>
      <c r="F160" s="537"/>
      <c r="G160" s="537"/>
      <c r="H160" s="537"/>
      <c r="I160" s="537"/>
      <c r="J160" s="537"/>
      <c r="K160" s="537"/>
      <c r="L160" s="537"/>
      <c r="M160" s="537"/>
      <c r="N160" s="537"/>
      <c r="O160" s="537"/>
      <c r="P160" s="537"/>
      <c r="Q160" s="537"/>
      <c r="R160" s="537"/>
      <c r="S160" s="537"/>
      <c r="T160" s="537"/>
      <c r="U160" s="537"/>
      <c r="V160" s="537"/>
    </row>
    <row r="161" spans="2:24" s="248" customFormat="1" ht="14.25" customHeight="1">
      <c r="B161" s="39"/>
      <c r="C161" s="40"/>
      <c r="D161" s="40"/>
      <c r="E161" s="40"/>
      <c r="F161" s="40"/>
      <c r="G161" s="40"/>
      <c r="H161" s="40"/>
      <c r="I161" s="41"/>
      <c r="J161" s="41"/>
      <c r="K161" s="40"/>
      <c r="L161" s="40"/>
      <c r="M161" s="41"/>
      <c r="N161" s="41"/>
      <c r="O161" s="49"/>
      <c r="P161" s="49"/>
      <c r="Q161" s="50"/>
      <c r="R161" s="50"/>
      <c r="S161" s="50"/>
      <c r="U161" s="49"/>
    </row>
    <row r="162" spans="2:24" s="248" customFormat="1" ht="38.25" hidden="1" customHeight="1">
      <c r="B162" s="532" t="s">
        <v>1726</v>
      </c>
      <c r="C162" s="532"/>
      <c r="D162" s="532"/>
      <c r="E162" s="532"/>
      <c r="F162" s="532"/>
      <c r="G162" s="532"/>
      <c r="H162" s="532"/>
      <c r="I162" s="532"/>
      <c r="J162" s="532"/>
      <c r="K162" s="532"/>
      <c r="L162" s="532"/>
      <c r="M162" s="532"/>
      <c r="N162" s="532"/>
      <c r="O162" s="532"/>
      <c r="P162" s="532"/>
      <c r="Q162" s="532"/>
      <c r="R162" s="532"/>
      <c r="S162" s="532"/>
      <c r="T162" s="532"/>
      <c r="U162" s="532"/>
      <c r="V162" s="532"/>
      <c r="W162" s="260" t="s">
        <v>2397</v>
      </c>
    </row>
    <row r="163" spans="2:24" s="248" customFormat="1" ht="38.25" hidden="1" customHeight="1">
      <c r="B163" s="532" t="s">
        <v>1727</v>
      </c>
      <c r="C163" s="532"/>
      <c r="D163" s="532"/>
      <c r="E163" s="532"/>
      <c r="F163" s="532"/>
      <c r="G163" s="532"/>
      <c r="H163" s="532"/>
      <c r="I163" s="532"/>
      <c r="J163" s="532"/>
      <c r="K163" s="532"/>
      <c r="L163" s="532"/>
      <c r="M163" s="532"/>
      <c r="N163" s="532"/>
      <c r="O163" s="532"/>
      <c r="P163" s="532"/>
      <c r="Q163" s="532"/>
      <c r="R163" s="532"/>
      <c r="S163" s="532"/>
      <c r="T163" s="532"/>
      <c r="U163" s="532"/>
      <c r="V163" s="532"/>
      <c r="W163" s="260" t="s">
        <v>2397</v>
      </c>
    </row>
    <row r="164" spans="2:24" s="248" customFormat="1" ht="12.75" hidden="1" customHeight="1">
      <c r="B164" s="39"/>
      <c r="C164" s="40"/>
      <c r="D164" s="40"/>
      <c r="E164" s="40"/>
      <c r="F164" s="40"/>
      <c r="G164" s="40"/>
      <c r="H164" s="40"/>
      <c r="I164" s="41"/>
      <c r="J164" s="41"/>
      <c r="K164" s="40"/>
      <c r="L164" s="40"/>
      <c r="M164" s="41"/>
      <c r="N164" s="41"/>
      <c r="O164" s="49"/>
      <c r="P164" s="49"/>
      <c r="Q164" s="50"/>
      <c r="R164" s="50"/>
      <c r="S164" s="50"/>
      <c r="U164" s="49"/>
    </row>
    <row r="165" spans="2:24" s="248" customFormat="1" ht="40.5" customHeight="1">
      <c r="B165" s="532" t="s">
        <v>8809</v>
      </c>
      <c r="C165" s="532"/>
      <c r="D165" s="532"/>
      <c r="E165" s="532"/>
      <c r="F165" s="532"/>
      <c r="G165" s="532"/>
      <c r="H165" s="532"/>
      <c r="I165" s="532"/>
      <c r="J165" s="532"/>
      <c r="K165" s="532"/>
      <c r="L165" s="532"/>
      <c r="M165" s="532"/>
      <c r="N165" s="532"/>
      <c r="O165" s="532"/>
      <c r="P165" s="532"/>
      <c r="Q165" s="532"/>
      <c r="R165" s="532"/>
      <c r="S165" s="532"/>
      <c r="T165" s="532"/>
      <c r="U165" s="532"/>
      <c r="V165" s="532"/>
    </row>
    <row r="166" spans="2:24" s="248" customFormat="1" ht="41.45" customHeight="1">
      <c r="B166" s="532" t="s">
        <v>8756</v>
      </c>
      <c r="C166" s="532"/>
      <c r="D166" s="532"/>
      <c r="E166" s="532"/>
      <c r="F166" s="532"/>
      <c r="G166" s="532"/>
      <c r="H166" s="532"/>
      <c r="I166" s="532"/>
      <c r="J166" s="532"/>
      <c r="K166" s="532"/>
      <c r="L166" s="532"/>
      <c r="M166" s="532"/>
      <c r="N166" s="532"/>
      <c r="O166" s="532"/>
      <c r="P166" s="532"/>
      <c r="Q166" s="532"/>
      <c r="R166" s="532"/>
      <c r="S166" s="532"/>
      <c r="T166" s="532"/>
      <c r="U166" s="532"/>
      <c r="V166" s="532"/>
    </row>
    <row r="167" spans="2:24" s="248" customFormat="1" ht="14.25" customHeight="1">
      <c r="B167" s="457"/>
      <c r="C167" s="457"/>
      <c r="D167" s="457"/>
      <c r="E167" s="457"/>
      <c r="F167" s="457"/>
      <c r="G167" s="457"/>
      <c r="H167" s="457"/>
      <c r="I167" s="457"/>
      <c r="J167" s="457"/>
      <c r="K167" s="457"/>
      <c r="L167" s="457"/>
      <c r="M167" s="457"/>
      <c r="N167" s="457"/>
      <c r="O167" s="457"/>
      <c r="P167" s="457"/>
      <c r="Q167" s="457"/>
      <c r="R167" s="457"/>
      <c r="S167" s="457"/>
      <c r="T167" s="457"/>
      <c r="U167" s="457"/>
      <c r="V167" s="457"/>
    </row>
    <row r="168" spans="2:24" s="248" customFormat="1" hidden="1">
      <c r="B168" s="457"/>
      <c r="C168" s="532" t="str">
        <f>CHOOSE(jezyk,n!A1300,n!B1300,n!C1300,n!D1298)</f>
        <v>Czynniki ryzyka związane z instrumentami finansowymi</v>
      </c>
      <c r="D168" s="532"/>
      <c r="E168" s="532"/>
      <c r="F168" s="532"/>
      <c r="G168" s="532"/>
      <c r="H168" s="532"/>
      <c r="I168" s="532"/>
      <c r="J168" s="532"/>
      <c r="K168" s="532"/>
      <c r="L168" s="532"/>
      <c r="M168" s="532"/>
      <c r="N168" s="532"/>
      <c r="O168" s="532"/>
      <c r="P168" s="532"/>
      <c r="Q168" s="532"/>
      <c r="R168" s="532"/>
      <c r="S168" s="532"/>
      <c r="T168" s="532"/>
      <c r="U168" s="532"/>
      <c r="V168" s="532"/>
    </row>
    <row r="169" spans="2:24" s="248" customFormat="1" ht="27.75" customHeight="1">
      <c r="B169" s="532" t="s">
        <v>8722</v>
      </c>
      <c r="C169" s="532"/>
      <c r="D169" s="532"/>
      <c r="E169" s="532"/>
      <c r="F169" s="532"/>
      <c r="G169" s="532"/>
      <c r="H169" s="532"/>
      <c r="I169" s="532"/>
      <c r="J169" s="532"/>
      <c r="K169" s="532"/>
      <c r="L169" s="532"/>
      <c r="M169" s="532"/>
      <c r="N169" s="532"/>
      <c r="O169" s="532"/>
      <c r="P169" s="532"/>
      <c r="Q169" s="532"/>
      <c r="R169" s="532"/>
      <c r="S169" s="532"/>
      <c r="T169" s="532"/>
      <c r="U169" s="532"/>
      <c r="V169" s="532"/>
    </row>
    <row r="170" spans="2:24" s="248" customFormat="1" ht="12.75" customHeight="1">
      <c r="B170" s="457"/>
      <c r="C170" s="457"/>
      <c r="D170" s="457"/>
      <c r="E170" s="457"/>
      <c r="F170" s="457"/>
      <c r="G170" s="457"/>
      <c r="H170" s="457"/>
      <c r="I170" s="457"/>
      <c r="J170" s="457"/>
      <c r="K170" s="457"/>
      <c r="L170" s="457"/>
      <c r="M170" s="457"/>
      <c r="N170" s="457"/>
      <c r="O170" s="457"/>
      <c r="P170" s="457"/>
      <c r="Q170" s="457"/>
      <c r="R170" s="457"/>
      <c r="S170" s="457"/>
      <c r="T170" s="457"/>
      <c r="U170" s="457"/>
      <c r="V170" s="457"/>
    </row>
    <row r="171" spans="2:24" s="248" customFormat="1" ht="12.75" customHeight="1">
      <c r="B171" s="39"/>
      <c r="C171" s="40"/>
      <c r="D171" s="40"/>
      <c r="E171" s="40"/>
      <c r="F171" s="40"/>
      <c r="G171" s="40"/>
      <c r="H171" s="40"/>
      <c r="I171" s="41"/>
      <c r="J171" s="41"/>
      <c r="K171" s="40"/>
      <c r="L171" s="40"/>
      <c r="M171" s="41"/>
      <c r="N171" s="41"/>
      <c r="O171" s="49"/>
      <c r="P171" s="49"/>
      <c r="Q171" s="50"/>
      <c r="R171" s="50"/>
      <c r="S171" s="50"/>
      <c r="U171" s="49"/>
    </row>
    <row r="172" spans="2:24" s="248" customFormat="1" ht="12.75" customHeight="1">
      <c r="B172" s="42" t="s">
        <v>92</v>
      </c>
      <c r="C172" s="43" t="str">
        <f>CHOOSE(jezyk,n!A1301,n!B1301,n!C1301,n!D1296)</f>
        <v>WAŻNIEJSZE OSIĄGNIĘCIA W DZIEDZINIE BADAŃ I ROZWOJU</v>
      </c>
      <c r="D172" s="40"/>
      <c r="E172" s="40"/>
      <c r="F172" s="40"/>
      <c r="G172" s="40"/>
      <c r="H172" s="40"/>
      <c r="I172" s="41"/>
      <c r="J172" s="41"/>
      <c r="K172" s="40"/>
      <c r="L172" s="40"/>
      <c r="M172" s="41"/>
      <c r="N172" s="41"/>
      <c r="O172" s="49"/>
      <c r="P172" s="49"/>
      <c r="Q172" s="50"/>
      <c r="R172" s="50"/>
      <c r="S172" s="50"/>
      <c r="U172" s="49"/>
      <c r="W172" s="464">
        <v>5</v>
      </c>
      <c r="X172" s="465" t="s">
        <v>1478</v>
      </c>
    </row>
    <row r="173" spans="2:24" s="248" customFormat="1" ht="12.75" customHeight="1">
      <c r="B173" s="39"/>
      <c r="C173" s="40"/>
      <c r="D173" s="40"/>
      <c r="E173" s="40"/>
      <c r="F173" s="40"/>
      <c r="G173" s="40"/>
      <c r="H173" s="40"/>
      <c r="I173" s="41"/>
      <c r="J173" s="41"/>
      <c r="K173" s="40"/>
      <c r="L173" s="40"/>
      <c r="M173" s="41"/>
      <c r="N173" s="41"/>
      <c r="O173" s="49"/>
      <c r="P173" s="49"/>
      <c r="Q173" s="50"/>
      <c r="R173" s="50"/>
      <c r="S173" s="50"/>
      <c r="U173" s="49"/>
    </row>
    <row r="174" spans="2:24" s="248" customFormat="1" ht="27" customHeight="1">
      <c r="B174" s="532" t="s">
        <v>8802</v>
      </c>
      <c r="C174" s="532"/>
      <c r="D174" s="532"/>
      <c r="E174" s="532"/>
      <c r="F174" s="532"/>
      <c r="G174" s="532"/>
      <c r="H174" s="532"/>
      <c r="I174" s="532"/>
      <c r="J174" s="532"/>
      <c r="K174" s="532"/>
      <c r="L174" s="532"/>
      <c r="M174" s="532"/>
      <c r="N174" s="532"/>
      <c r="O174" s="532"/>
      <c r="P174" s="532"/>
      <c r="Q174" s="532"/>
      <c r="R174" s="532"/>
      <c r="S174" s="532"/>
      <c r="T174" s="532"/>
      <c r="U174" s="532"/>
      <c r="V174" s="532"/>
    </row>
    <row r="175" spans="2:24" s="248" customFormat="1" ht="12.75" customHeight="1">
      <c r="B175" s="39"/>
      <c r="C175" s="40"/>
      <c r="D175" s="40"/>
      <c r="E175" s="40"/>
      <c r="F175" s="40"/>
      <c r="G175" s="40"/>
      <c r="H175" s="40"/>
      <c r="I175" s="41"/>
      <c r="J175" s="41"/>
      <c r="K175" s="40"/>
      <c r="L175" s="40"/>
      <c r="M175" s="41"/>
      <c r="N175" s="41"/>
      <c r="O175" s="49"/>
      <c r="P175" s="49"/>
      <c r="Q175" s="50"/>
      <c r="R175" s="50"/>
      <c r="S175" s="50"/>
      <c r="U175" s="49"/>
    </row>
    <row r="176" spans="2:24" s="248" customFormat="1" ht="12.75" hidden="1" customHeight="1">
      <c r="B176" s="42" t="s">
        <v>1461</v>
      </c>
      <c r="C176" s="43" t="str">
        <f>CHOOSE(jezyk,n!A1302,n!B1302,n!C1302,n!D1297)</f>
        <v>INFORMACJE O NABYCIU UDZIAŁÓW (AKCJI) WŁASNYCH</v>
      </c>
      <c r="D176" s="40"/>
      <c r="E176" s="40"/>
      <c r="F176" s="40"/>
      <c r="G176" s="40"/>
      <c r="H176" s="40"/>
      <c r="I176" s="41"/>
      <c r="J176" s="41"/>
      <c r="K176" s="40"/>
      <c r="L176" s="40"/>
      <c r="M176" s="41"/>
      <c r="N176" s="41"/>
      <c r="O176" s="49"/>
      <c r="P176" s="49"/>
      <c r="Q176" s="50"/>
      <c r="R176" s="50"/>
      <c r="S176" s="50"/>
      <c r="U176" s="49"/>
      <c r="W176" s="464">
        <v>6</v>
      </c>
      <c r="X176" s="465" t="s">
        <v>1478</v>
      </c>
    </row>
    <row r="177" spans="2:24" s="248" customFormat="1" ht="12.75" hidden="1" customHeight="1">
      <c r="B177" s="39"/>
      <c r="C177" s="40"/>
      <c r="D177" s="40"/>
      <c r="E177" s="40"/>
      <c r="F177" s="40"/>
      <c r="G177" s="40"/>
      <c r="H177" s="40"/>
      <c r="I177" s="41"/>
      <c r="J177" s="41"/>
      <c r="K177" s="40"/>
      <c r="L177" s="40"/>
      <c r="M177" s="41"/>
      <c r="N177" s="41"/>
      <c r="O177" s="49"/>
      <c r="P177" s="49"/>
      <c r="Q177" s="50"/>
      <c r="R177" s="50"/>
      <c r="S177" s="50"/>
      <c r="U177" s="49"/>
    </row>
    <row r="178" spans="2:24" s="248" customFormat="1" ht="12.75" hidden="1" customHeight="1">
      <c r="B178" s="39"/>
      <c r="C178" s="40"/>
      <c r="D178" s="40"/>
      <c r="E178" s="40"/>
      <c r="F178" s="40"/>
      <c r="G178" s="40"/>
      <c r="H178" s="40"/>
      <c r="I178" s="41"/>
      <c r="J178" s="41"/>
      <c r="K178" s="40"/>
      <c r="L178" s="40"/>
      <c r="M178" s="41"/>
      <c r="N178" s="41"/>
      <c r="O178" s="49"/>
      <c r="P178" s="49"/>
      <c r="Q178" s="50"/>
      <c r="R178" s="50"/>
      <c r="S178" s="50"/>
      <c r="U178" s="49"/>
    </row>
    <row r="179" spans="2:24" s="248" customFormat="1" ht="38.25" hidden="1" customHeight="1">
      <c r="B179" s="532" t="s">
        <v>1723</v>
      </c>
      <c r="C179" s="532"/>
      <c r="D179" s="532"/>
      <c r="E179" s="532"/>
      <c r="F179" s="532"/>
      <c r="G179" s="532"/>
      <c r="H179" s="532"/>
      <c r="I179" s="532"/>
      <c r="J179" s="532"/>
      <c r="K179" s="532"/>
      <c r="L179" s="532"/>
      <c r="M179" s="532"/>
      <c r="N179" s="532"/>
      <c r="O179" s="532"/>
      <c r="P179" s="532"/>
      <c r="Q179" s="532"/>
      <c r="R179" s="532"/>
      <c r="S179" s="532"/>
      <c r="T179" s="532"/>
      <c r="U179" s="532"/>
      <c r="V179" s="532"/>
      <c r="W179" s="260" t="s">
        <v>2397</v>
      </c>
    </row>
    <row r="180" spans="2:24" s="248" customFormat="1" ht="38.25" hidden="1" customHeight="1">
      <c r="B180" s="532"/>
      <c r="C180" s="532"/>
      <c r="D180" s="532"/>
      <c r="E180" s="532"/>
      <c r="F180" s="532"/>
      <c r="G180" s="532"/>
      <c r="H180" s="532"/>
      <c r="I180" s="532"/>
      <c r="J180" s="532"/>
      <c r="K180" s="532"/>
      <c r="L180" s="532"/>
      <c r="M180" s="532"/>
      <c r="N180" s="532"/>
      <c r="O180" s="532"/>
      <c r="P180" s="532"/>
      <c r="Q180" s="532"/>
      <c r="R180" s="532"/>
      <c r="S180" s="532"/>
      <c r="T180" s="532"/>
      <c r="U180" s="532"/>
      <c r="V180" s="532"/>
    </row>
    <row r="181" spans="2:24" s="248" customFormat="1" ht="12.75" hidden="1" customHeight="1">
      <c r="B181" s="39"/>
      <c r="C181" s="40"/>
      <c r="D181" s="40"/>
      <c r="E181" s="40"/>
      <c r="F181" s="40"/>
      <c r="G181" s="40"/>
      <c r="H181" s="40"/>
      <c r="I181" s="41"/>
      <c r="J181" s="41"/>
      <c r="K181" s="40"/>
      <c r="L181" s="40"/>
      <c r="M181" s="41"/>
      <c r="N181" s="41"/>
      <c r="O181" s="49"/>
      <c r="P181" s="49"/>
      <c r="Q181" s="50"/>
      <c r="R181" s="50"/>
      <c r="S181" s="50"/>
      <c r="U181" s="49"/>
    </row>
    <row r="182" spans="2:24" s="248" customFormat="1" ht="38.25" hidden="1" customHeight="1">
      <c r="B182" s="532"/>
      <c r="C182" s="532"/>
      <c r="D182" s="532"/>
      <c r="E182" s="532"/>
      <c r="F182" s="532"/>
      <c r="G182" s="532"/>
      <c r="H182" s="532"/>
      <c r="I182" s="532"/>
      <c r="J182" s="532"/>
      <c r="K182" s="532"/>
      <c r="L182" s="532"/>
      <c r="M182" s="532"/>
      <c r="N182" s="532"/>
      <c r="O182" s="532"/>
      <c r="P182" s="532"/>
      <c r="Q182" s="532"/>
      <c r="R182" s="532"/>
      <c r="S182" s="532"/>
      <c r="T182" s="532"/>
      <c r="U182" s="532"/>
      <c r="V182" s="532"/>
    </row>
    <row r="183" spans="2:24" s="248" customFormat="1">
      <c r="B183" s="42" t="s">
        <v>1461</v>
      </c>
      <c r="C183" s="43" t="str">
        <f>CHOOSE(jezyk,n!A1318,n!B1318,n!C1318,n!D1318)</f>
        <v>POZOSTAŁE INFORMACJE</v>
      </c>
      <c r="D183" s="40"/>
      <c r="E183" s="40"/>
      <c r="F183" s="40"/>
      <c r="G183" s="40"/>
      <c r="H183" s="40"/>
      <c r="I183" s="41"/>
      <c r="J183" s="41"/>
      <c r="K183" s="40"/>
      <c r="L183" s="40"/>
      <c r="M183" s="41"/>
      <c r="N183" s="41"/>
      <c r="O183" s="49"/>
      <c r="P183" s="49"/>
      <c r="Q183" s="50"/>
      <c r="R183" s="50"/>
      <c r="S183" s="50"/>
      <c r="U183" s="49"/>
      <c r="W183" s="464">
        <v>5</v>
      </c>
      <c r="X183" s="465" t="s">
        <v>1478</v>
      </c>
    </row>
    <row r="184" spans="2:24" s="248" customFormat="1">
      <c r="B184" s="39"/>
      <c r="C184" s="40"/>
      <c r="D184" s="40"/>
      <c r="E184" s="40"/>
      <c r="F184" s="40"/>
      <c r="G184" s="40"/>
      <c r="H184" s="40"/>
      <c r="I184" s="41"/>
      <c r="J184" s="41"/>
      <c r="K184" s="40"/>
      <c r="L184" s="40"/>
      <c r="M184" s="41"/>
      <c r="N184" s="41"/>
      <c r="O184" s="49"/>
      <c r="P184" s="49"/>
      <c r="Q184" s="50"/>
      <c r="R184" s="50"/>
      <c r="S184" s="50"/>
      <c r="U184" s="49"/>
    </row>
    <row r="185" spans="2:24" s="248" customFormat="1" ht="25.5" customHeight="1">
      <c r="B185" s="532" t="s">
        <v>8803</v>
      </c>
      <c r="C185" s="532"/>
      <c r="D185" s="532"/>
      <c r="E185" s="532"/>
      <c r="F185" s="532"/>
      <c r="G185" s="532"/>
      <c r="H185" s="532"/>
      <c r="I185" s="532"/>
      <c r="J185" s="532"/>
      <c r="K185" s="532"/>
      <c r="L185" s="532"/>
      <c r="M185" s="532"/>
      <c r="N185" s="532"/>
      <c r="O185" s="532"/>
      <c r="P185" s="532"/>
      <c r="Q185" s="532"/>
      <c r="R185" s="532"/>
      <c r="S185" s="532"/>
      <c r="T185" s="532"/>
      <c r="U185" s="532"/>
      <c r="V185" s="532"/>
    </row>
    <row r="186" spans="2:24" s="248" customFormat="1" ht="12.75" customHeight="1">
      <c r="B186" s="39"/>
      <c r="C186" s="40"/>
      <c r="D186" s="40"/>
      <c r="E186" s="40"/>
      <c r="F186" s="40"/>
      <c r="G186" s="40"/>
      <c r="H186" s="40"/>
      <c r="I186" s="41"/>
      <c r="J186" s="41"/>
      <c r="K186" s="40"/>
      <c r="L186" s="40"/>
      <c r="M186" s="41"/>
      <c r="N186" s="41"/>
      <c r="O186" s="49"/>
      <c r="P186" s="49"/>
      <c r="Q186" s="50"/>
      <c r="R186" s="50"/>
      <c r="S186" s="50"/>
      <c r="U186" s="49"/>
    </row>
    <row r="187" spans="2:24" s="248" customFormat="1" ht="12" customHeight="1">
      <c r="B187" s="42" t="s">
        <v>1462</v>
      </c>
      <c r="C187" s="43" t="str">
        <f>CHOOSE(jezyk,n!A1304,n!B1304,n!C1304,n!D1300)</f>
        <v>PODSUMOWANIE</v>
      </c>
      <c r="D187" s="40"/>
      <c r="E187" s="40"/>
      <c r="F187" s="40"/>
      <c r="G187" s="40"/>
      <c r="H187" s="40"/>
      <c r="I187" s="41"/>
      <c r="J187" s="41"/>
      <c r="K187" s="40"/>
      <c r="L187" s="40"/>
      <c r="M187" s="41"/>
      <c r="N187" s="41"/>
      <c r="O187" s="49"/>
      <c r="P187" s="49"/>
      <c r="Q187" s="50"/>
      <c r="R187" s="50"/>
      <c r="S187" s="50"/>
      <c r="U187" s="49"/>
      <c r="W187" s="464">
        <v>5</v>
      </c>
      <c r="X187" s="465" t="s">
        <v>1478</v>
      </c>
    </row>
    <row r="188" spans="2:24" s="459" customFormat="1">
      <c r="B188" s="456"/>
      <c r="C188" s="224"/>
      <c r="D188" s="224"/>
      <c r="E188" s="224"/>
      <c r="F188" s="224"/>
      <c r="G188" s="224"/>
      <c r="H188" s="224"/>
      <c r="I188" s="223"/>
      <c r="J188" s="223"/>
      <c r="K188" s="224"/>
      <c r="L188" s="224"/>
      <c r="M188" s="223"/>
      <c r="N188" s="223"/>
      <c r="O188" s="471"/>
      <c r="P188" s="471"/>
      <c r="Q188" s="216"/>
      <c r="R188" s="216"/>
      <c r="S188" s="216"/>
    </row>
    <row r="189" spans="2:24" s="459" customFormat="1" ht="38.25" customHeight="1">
      <c r="B189" s="543" t="str">
        <f>CHOOSE(jezyk,n!A1481,n!B1481,n!C1481,n!D1477)</f>
        <v xml:space="preserve">Znane naszej spółce fakty, z których najistotniejsze zostały przedstawione w niniejszym sprawozdaniu, wskazują, że sytuacja spółki nie budzi obaw, co do funkcjonowania w dającej się przewidzieć przyszłości. </v>
      </c>
      <c r="C189" s="543"/>
      <c r="D189" s="543"/>
      <c r="E189" s="543"/>
      <c r="F189" s="543"/>
      <c r="G189" s="543"/>
      <c r="H189" s="543"/>
      <c r="I189" s="543"/>
      <c r="J189" s="543"/>
      <c r="K189" s="543"/>
      <c r="L189" s="543"/>
      <c r="M189" s="543"/>
      <c r="N189" s="543"/>
      <c r="O189" s="543"/>
      <c r="P189" s="543"/>
      <c r="Q189" s="543"/>
      <c r="R189" s="543"/>
      <c r="S189" s="543"/>
      <c r="T189" s="543"/>
      <c r="U189" s="543"/>
      <c r="V189" s="543"/>
    </row>
    <row r="190" spans="2:24" s="459" customFormat="1" hidden="1">
      <c r="B190" s="456"/>
      <c r="C190" s="224"/>
      <c r="D190" s="224"/>
      <c r="E190" s="224"/>
      <c r="F190" s="224"/>
      <c r="G190" s="224"/>
      <c r="H190" s="224"/>
      <c r="I190" s="223"/>
      <c r="J190" s="223"/>
      <c r="K190" s="224"/>
      <c r="L190" s="224"/>
      <c r="M190" s="223"/>
      <c r="N190" s="223"/>
      <c r="O190" s="471"/>
      <c r="P190" s="471"/>
      <c r="Q190" s="216"/>
      <c r="R190" s="216"/>
      <c r="S190" s="216"/>
    </row>
    <row r="191" spans="2:24" s="459" customFormat="1" ht="38.25" hidden="1" customHeight="1">
      <c r="B191" s="543" t="str">
        <f>CHOOSE(jezyk,n!A1482,n!B1482,n!C1482,n!D1478)</f>
        <v>--</v>
      </c>
      <c r="C191" s="543"/>
      <c r="D191" s="543"/>
      <c r="E191" s="543"/>
      <c r="F191" s="543"/>
      <c r="G191" s="543"/>
      <c r="H191" s="543"/>
      <c r="I191" s="543"/>
      <c r="J191" s="543"/>
      <c r="K191" s="543"/>
      <c r="L191" s="543"/>
      <c r="M191" s="543"/>
      <c r="N191" s="543"/>
      <c r="O191" s="543"/>
      <c r="P191" s="543"/>
      <c r="Q191" s="543"/>
      <c r="R191" s="543"/>
      <c r="S191" s="543"/>
      <c r="T191" s="543"/>
      <c r="U191" s="543"/>
      <c r="V191" s="543"/>
    </row>
    <row r="192" spans="2:24" s="459" customFormat="1" ht="14.25" customHeight="1">
      <c r="B192" s="473"/>
      <c r="C192" s="473"/>
      <c r="D192" s="473"/>
      <c r="E192" s="473"/>
      <c r="F192" s="473"/>
      <c r="G192" s="473"/>
      <c r="H192" s="473"/>
      <c r="I192" s="473"/>
      <c r="J192" s="473"/>
      <c r="K192" s="473"/>
      <c r="L192" s="473"/>
      <c r="M192" s="473"/>
      <c r="N192" s="473"/>
      <c r="O192" s="473"/>
      <c r="P192" s="473"/>
      <c r="Q192" s="473"/>
      <c r="R192" s="473"/>
      <c r="S192" s="473"/>
      <c r="T192" s="473"/>
      <c r="U192" s="473"/>
      <c r="V192" s="473"/>
    </row>
    <row r="193" spans="2:22" s="459" customFormat="1" ht="14.25" customHeight="1">
      <c r="B193" s="473"/>
      <c r="C193" s="473"/>
      <c r="D193" s="473"/>
      <c r="E193" s="473"/>
      <c r="F193" s="473"/>
      <c r="G193" s="473"/>
      <c r="H193" s="473"/>
      <c r="I193" s="473"/>
      <c r="J193" s="473"/>
      <c r="K193" s="473"/>
      <c r="L193" s="473"/>
      <c r="M193" s="473"/>
      <c r="N193" s="473"/>
      <c r="O193" s="473"/>
      <c r="P193" s="473"/>
      <c r="Q193" s="473"/>
      <c r="R193" s="473"/>
      <c r="S193" s="473"/>
      <c r="T193" s="473"/>
      <c r="U193" s="473"/>
      <c r="V193" s="473"/>
    </row>
    <row r="194" spans="2:22" s="459" customFormat="1" ht="14.25" customHeight="1">
      <c r="B194" s="473"/>
      <c r="C194" s="473"/>
      <c r="D194" s="473"/>
      <c r="E194" s="473"/>
      <c r="F194" s="473"/>
      <c r="G194" s="473"/>
      <c r="H194" s="473"/>
      <c r="I194" s="473"/>
      <c r="J194" s="473"/>
      <c r="K194" s="473"/>
      <c r="L194" s="473"/>
      <c r="M194" s="473"/>
      <c r="N194" s="473"/>
      <c r="O194" s="473"/>
      <c r="P194" s="473"/>
      <c r="Q194" s="473"/>
      <c r="R194" s="473"/>
      <c r="S194" s="473"/>
      <c r="T194" s="473"/>
      <c r="U194" s="473"/>
      <c r="V194" s="473"/>
    </row>
    <row r="195" spans="2:22" s="459" customFormat="1">
      <c r="B195" s="542" t="str">
        <f>GA!D20 &amp;", " &amp;GA!D52</f>
        <v>Warszawa, 14.03.2025</v>
      </c>
      <c r="C195" s="542"/>
      <c r="D195" s="542"/>
      <c r="E195" s="542"/>
      <c r="F195" s="542"/>
      <c r="G195" s="542"/>
      <c r="H195" s="542"/>
      <c r="I195" s="542"/>
      <c r="J195" s="223"/>
      <c r="K195" s="224"/>
      <c r="L195" s="224"/>
      <c r="M195" s="223"/>
      <c r="N195" s="223"/>
      <c r="O195" s="49"/>
      <c r="P195" s="49"/>
      <c r="Q195" s="49"/>
      <c r="R195" s="49"/>
      <c r="S195" s="49"/>
      <c r="T195" s="49"/>
      <c r="U195" s="49"/>
      <c r="V195" s="49"/>
    </row>
    <row r="196" spans="2:22" s="459" customFormat="1">
      <c r="B196" s="456"/>
      <c r="C196" s="224"/>
      <c r="D196" s="224"/>
      <c r="E196" s="224"/>
      <c r="F196" s="224"/>
      <c r="G196" s="224"/>
      <c r="H196" s="224"/>
      <c r="I196" s="223"/>
      <c r="J196" s="223"/>
      <c r="K196" s="224"/>
      <c r="L196" s="224"/>
      <c r="M196" s="223"/>
      <c r="N196" s="223"/>
      <c r="O196" s="49"/>
      <c r="P196" s="49"/>
      <c r="Q196" s="49"/>
      <c r="R196" s="49"/>
      <c r="S196" s="49"/>
      <c r="T196" s="49"/>
      <c r="U196" s="49"/>
      <c r="V196" s="49"/>
    </row>
    <row r="197" spans="2:22" s="459" customFormat="1">
      <c r="B197" s="224" t="str">
        <f>nazwa_spolki</f>
        <v>Rhenus Digital Workforce Sp z o.o.</v>
      </c>
      <c r="C197" s="224"/>
      <c r="D197" s="224"/>
      <c r="E197" s="224"/>
      <c r="F197" s="224"/>
      <c r="G197" s="224"/>
      <c r="H197" s="224"/>
      <c r="I197" s="223"/>
      <c r="J197" s="223"/>
      <c r="K197" s="224"/>
      <c r="L197" s="226"/>
      <c r="M197" s="226"/>
      <c r="N197" s="226"/>
      <c r="O197" s="471"/>
      <c r="P197" s="224"/>
      <c r="Q197" s="226"/>
      <c r="R197" s="49"/>
      <c r="S197" s="49"/>
      <c r="T197" s="49"/>
      <c r="V197" s="49"/>
    </row>
    <row r="198" spans="2:22" s="459" customFormat="1">
      <c r="B198" s="456"/>
      <c r="C198" s="224"/>
      <c r="D198" s="224"/>
      <c r="E198" s="224"/>
      <c r="F198" s="224"/>
      <c r="G198" s="224"/>
      <c r="H198" s="224"/>
      <c r="I198" s="223"/>
      <c r="J198" s="223"/>
      <c r="K198" s="224"/>
      <c r="L198" s="224"/>
      <c r="M198" s="223"/>
      <c r="N198" s="451" t="s">
        <v>787</v>
      </c>
      <c r="O198" s="49"/>
      <c r="P198" s="49"/>
      <c r="Q198" s="49"/>
      <c r="R198" s="49"/>
      <c r="S198" s="49"/>
      <c r="T198" s="49"/>
      <c r="U198" s="49"/>
      <c r="V198" s="49"/>
    </row>
    <row r="199" spans="2:22" s="459" customFormat="1">
      <c r="B199" s="456"/>
      <c r="C199" s="224"/>
      <c r="D199" s="224"/>
      <c r="E199" s="224"/>
      <c r="F199" s="224"/>
      <c r="G199" s="224"/>
      <c r="H199" s="224"/>
      <c r="I199" s="223"/>
      <c r="J199" s="223"/>
      <c r="K199" s="224"/>
      <c r="L199" s="224"/>
      <c r="M199" s="223"/>
      <c r="N199" s="223"/>
      <c r="O199" s="49"/>
      <c r="P199" s="49"/>
      <c r="Q199" s="49"/>
      <c r="R199" s="49"/>
      <c r="S199" s="49" t="s">
        <v>8804</v>
      </c>
      <c r="V199" s="49"/>
    </row>
    <row r="200" spans="2:22" s="459" customFormat="1">
      <c r="B200" s="456"/>
      <c r="C200" s="224"/>
      <c r="D200" s="224"/>
      <c r="E200" s="224"/>
      <c r="F200" s="224"/>
      <c r="G200" s="224"/>
      <c r="H200" s="224"/>
      <c r="I200" s="223"/>
      <c r="J200" s="223"/>
      <c r="K200" s="224"/>
      <c r="L200" s="224"/>
      <c r="M200" s="223"/>
      <c r="N200" s="223"/>
      <c r="O200" s="49"/>
      <c r="P200" s="49"/>
      <c r="Q200" s="49"/>
      <c r="R200" s="49"/>
      <c r="S200" s="49"/>
      <c r="T200" s="49"/>
      <c r="U200" s="49"/>
      <c r="V200" s="49"/>
    </row>
    <row r="201" spans="2:22" s="459" customFormat="1">
      <c r="B201" s="533"/>
      <c r="C201" s="533"/>
      <c r="D201" s="533"/>
      <c r="E201" s="533"/>
      <c r="F201" s="533"/>
      <c r="G201" s="224"/>
      <c r="H201" s="224"/>
      <c r="I201" s="223"/>
      <c r="J201" s="223"/>
      <c r="K201" s="224"/>
      <c r="L201" s="224"/>
      <c r="M201" s="223"/>
      <c r="N201" s="223"/>
      <c r="O201" s="541"/>
      <c r="P201" s="541"/>
      <c r="Q201" s="541"/>
      <c r="R201" s="541"/>
      <c r="S201" s="541"/>
      <c r="T201" s="49"/>
      <c r="U201" s="49"/>
      <c r="V201" s="49"/>
    </row>
    <row r="202" spans="2:22" s="459" customFormat="1">
      <c r="B202" s="533"/>
      <c r="C202" s="533"/>
      <c r="D202" s="533"/>
      <c r="E202" s="533"/>
      <c r="F202" s="533"/>
      <c r="G202" s="224"/>
      <c r="H202" s="224"/>
      <c r="I202" s="223"/>
      <c r="J202" s="223"/>
      <c r="K202" s="224"/>
      <c r="L202" s="224"/>
      <c r="M202" s="223"/>
      <c r="N202" s="223"/>
      <c r="O202" s="41"/>
      <c r="P202" s="41"/>
      <c r="Q202" s="49"/>
      <c r="R202" s="49"/>
      <c r="S202" s="49"/>
      <c r="T202" s="49"/>
      <c r="U202" s="49"/>
      <c r="V202" s="49"/>
    </row>
    <row r="203" spans="2:22" s="459" customFormat="1">
      <c r="B203" s="533"/>
      <c r="C203" s="533"/>
      <c r="D203" s="533"/>
      <c r="E203" s="533"/>
      <c r="F203" s="533"/>
      <c r="G203" s="224"/>
      <c r="H203" s="224"/>
      <c r="I203" s="223"/>
      <c r="J203" s="223"/>
      <c r="K203" s="224"/>
      <c r="L203" s="224"/>
      <c r="M203" s="223"/>
      <c r="N203" s="223"/>
      <c r="O203" s="41"/>
      <c r="P203" s="41"/>
      <c r="Q203" s="49"/>
      <c r="R203" s="49"/>
      <c r="S203" s="49"/>
      <c r="T203" s="49"/>
      <c r="U203" s="49"/>
      <c r="V203" s="49"/>
    </row>
  </sheetData>
  <mergeCells count="60">
    <mergeCell ref="D118:S118"/>
    <mergeCell ref="D114:S114"/>
    <mergeCell ref="D58:N58"/>
    <mergeCell ref="C83:V83"/>
    <mergeCell ref="D60:N60"/>
    <mergeCell ref="C79:V79"/>
    <mergeCell ref="E103:M103"/>
    <mergeCell ref="C87:V87"/>
    <mergeCell ref="C89:V89"/>
    <mergeCell ref="D110:S110"/>
    <mergeCell ref="E101:M101"/>
    <mergeCell ref="D70:N70"/>
    <mergeCell ref="E95:M95"/>
    <mergeCell ref="B1:V1"/>
    <mergeCell ref="B47:E47"/>
    <mergeCell ref="D54:M54"/>
    <mergeCell ref="D56:H56"/>
    <mergeCell ref="H21:S21"/>
    <mergeCell ref="H22:S22"/>
    <mergeCell ref="H23:S23"/>
    <mergeCell ref="D64:R64"/>
    <mergeCell ref="D66:R66"/>
    <mergeCell ref="D68:R68"/>
    <mergeCell ref="D62:R62"/>
    <mergeCell ref="D116:S116"/>
    <mergeCell ref="B156:V156"/>
    <mergeCell ref="B201:F201"/>
    <mergeCell ref="O201:S201"/>
    <mergeCell ref="B195:I195"/>
    <mergeCell ref="B189:V189"/>
    <mergeCell ref="B191:V191"/>
    <mergeCell ref="B182:V182"/>
    <mergeCell ref="B180:V180"/>
    <mergeCell ref="Q150:S150"/>
    <mergeCell ref="T150:V150"/>
    <mergeCell ref="B127:V127"/>
    <mergeCell ref="B133:V133"/>
    <mergeCell ref="L150:M150"/>
    <mergeCell ref="N150:P150"/>
    <mergeCell ref="B150:E150"/>
    <mergeCell ref="F150:K150"/>
    <mergeCell ref="C147:V147"/>
    <mergeCell ref="B123:V123"/>
    <mergeCell ref="B119:V119"/>
    <mergeCell ref="B125:V125"/>
    <mergeCell ref="B151:V151"/>
    <mergeCell ref="B166:V166"/>
    <mergeCell ref="C168:V168"/>
    <mergeCell ref="C159:V160"/>
    <mergeCell ref="B165:V165"/>
    <mergeCell ref="B185:V185"/>
    <mergeCell ref="B169:V169"/>
    <mergeCell ref="B202:F202"/>
    <mergeCell ref="B203:F203"/>
    <mergeCell ref="D112:S112"/>
    <mergeCell ref="B113:V113"/>
    <mergeCell ref="B162:V162"/>
    <mergeCell ref="B163:V163"/>
    <mergeCell ref="B179:V179"/>
    <mergeCell ref="B174:V174"/>
  </mergeCells>
  <phoneticPr fontId="31" type="noConversion"/>
  <dataValidations xWindow="755" yWindow="595" count="1">
    <dataValidation type="list" allowBlank="1" showInputMessage="1" showErrorMessage="1" sqref="W152" xr:uid="{00000000-0002-0000-1F00-000000000000}">
      <formula1>"tak,nie"</formula1>
    </dataValidation>
  </dataValidations>
  <hyperlinks>
    <hyperlink ref="B1:V1" location="'spis treści'!A1" display="SPIS TREŚCI" xr:uid="{00000000-0004-0000-1F00-000000000000}"/>
    <hyperlink ref="D54:M54" location="SPRAWOZDANIE!A67" display="SPRAWOZDANIE!A67" xr:uid="{00000000-0004-0000-1F00-000001000000}"/>
    <hyperlink ref="D56:H56" location="SPRAWOZDANIE!A144" display="SPRAWOZDANIE!A144" xr:uid="{00000000-0004-0000-1F00-000002000000}"/>
    <hyperlink ref="D58:N58" location="SPRAWOZDANIE!A155" display="SPRAWOZDANIE!A155" xr:uid="{00000000-0004-0000-1F00-000003000000}"/>
    <hyperlink ref="D60:N60" location="SPRAWOZDANIE!A174" display="SPRAWOZDANIE!A174" xr:uid="{00000000-0004-0000-1F00-000004000000}"/>
    <hyperlink ref="D70:N70" location="SPRAWOZDANIE!A495" display="SPRAWOZDANIE!A495" xr:uid="{00000000-0004-0000-1F00-000005000000}"/>
    <hyperlink ref="D62" location="SPRAWOZDANIE!A481" display="SPRAWOZDANIE!A481" xr:uid="{00000000-0004-0000-1F00-000006000000}"/>
    <hyperlink ref="D70" location="SPRAWOZDANIE!A520" display="SPRAWOZDANIE!A520" xr:uid="{00000000-0004-0000-1F00-000007000000}"/>
    <hyperlink ref="D64" location="SPRAWOZDANIE!A491" display="CZYNNIKI RYZYKA ZWIĄZANE Z PROWADZONĄ DZIAŁALNOŚCIĄ" xr:uid="{00000000-0004-0000-1F00-000008000000}"/>
    <hyperlink ref="D66" location="SPRAWOZDANIE!A501" display="WAŻNIEJSZE OSIĄGNIĘCIA W DZIEDZINIE BADAŃ I ROZWOJU" xr:uid="{00000000-0004-0000-1F00-000009000000}"/>
    <hyperlink ref="D68" location="SPRAWOZDANIE!A511" display="INFORMACJE O NABYCIU UDZIAŁÓW (AKCJI) WŁASNYCH" xr:uid="{00000000-0004-0000-1F00-00000A000000}"/>
  </hyperlinks>
  <pageMargins left="0.59055118110236227" right="0.39370078740157483" top="0.98425196850393704" bottom="0.98425196850393704" header="0.51181102362204722" footer="0.51181102362204722"/>
  <pageSetup paperSize="9" orientation="portrait" r:id="rId1"/>
  <headerFooter differentFirst="1" alignWithMargins="0">
    <oddFooter>&amp;Rstrona &amp;P / &amp;N</oddFooter>
  </headerFooter>
  <rowBreaks count="4" manualBreakCount="4">
    <brk id="46" min="1" max="21" man="1"/>
    <brk id="72" min="1" max="21" man="1"/>
    <brk id="120" min="1" max="21" man="1"/>
    <brk id="171" min="1" max="2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31ca19-41c7-4ecc-aad1-2101d34ef018">
      <Terms xmlns="http://schemas.microsoft.com/office/infopath/2007/PartnerControls"/>
    </lcf76f155ced4ddcb4097134ff3c332f>
    <TaxCatchAll xmlns="3ef33a18-a6bc-46a5-a303-fb96e2d6c95b" xsi:nil="true"/>
    <nr xmlns="4f31ca19-41c7-4ecc-aad1-2101d34ef0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CD620008A6A394A899FFF1D3A0DD3D2" ma:contentTypeVersion="14" ma:contentTypeDescription="Utwórz nowy dokument." ma:contentTypeScope="" ma:versionID="46e9b399afcb20ad816260eeb634360a">
  <xsd:schema xmlns:xsd="http://www.w3.org/2001/XMLSchema" xmlns:xs="http://www.w3.org/2001/XMLSchema" xmlns:p="http://schemas.microsoft.com/office/2006/metadata/properties" xmlns:ns2="4f31ca19-41c7-4ecc-aad1-2101d34ef018" xmlns:ns3="3ef33a18-a6bc-46a5-a303-fb96e2d6c95b" targetNamespace="http://schemas.microsoft.com/office/2006/metadata/properties" ma:root="true" ma:fieldsID="ef6f214e383761d418f94f1e0e2c64c2" ns2:_="" ns3:_="">
    <xsd:import namespace="4f31ca19-41c7-4ecc-aad1-2101d34ef018"/>
    <xsd:import namespace="3ef33a18-a6bc-46a5-a303-fb96e2d6c9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n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31ca19-41c7-4ecc-aad1-2101d34ef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i obrazów" ma:readOnly="false" ma:fieldId="{5cf76f15-5ced-4ddc-b409-7134ff3c332f}" ma:taxonomyMulti="true" ma:sspId="3b23ac7b-5860-49b1-91c9-d74111132d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nr" ma:index="20" nillable="true" ma:displayName="nr" ma:format="Dropdown" ma:internalName="nr" ma:percentage="FALSE">
      <xsd:simpleType>
        <xsd:restriction base="dms:Number"/>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f33a18-a6bc-46a5-a303-fb96e2d6c95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a45c50-e300-4aa8-b238-778c7eea04e6}" ma:internalName="TaxCatchAll" ma:showField="CatchAllData" ma:web="3ef33a18-a6bc-46a5-a303-fb96e2d6c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9530F8-4D51-4FB6-8C36-6BF5AD0AE1AE}">
  <ds:schemaRefs>
    <ds:schemaRef ds:uri="http://purl.org/dc/elements/1.1/"/>
    <ds:schemaRef ds:uri="4f31ca19-41c7-4ecc-aad1-2101d34ef018"/>
    <ds:schemaRef ds:uri="http://purl.org/dc/terms/"/>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3ef33a18-a6bc-46a5-a303-fb96e2d6c95b"/>
    <ds:schemaRef ds:uri="http://schemas.microsoft.com/office/2006/metadata/properties"/>
  </ds:schemaRefs>
</ds:datastoreItem>
</file>

<file path=customXml/itemProps2.xml><?xml version="1.0" encoding="utf-8"?>
<ds:datastoreItem xmlns:ds="http://schemas.openxmlformats.org/officeDocument/2006/customXml" ds:itemID="{39FBB0DB-DDBB-4F7B-A475-8033BB3CCB33}">
  <ds:schemaRefs>
    <ds:schemaRef ds:uri="http://schemas.microsoft.com/sharepoint/v3/contenttype/forms"/>
  </ds:schemaRefs>
</ds:datastoreItem>
</file>

<file path=customXml/itemProps3.xml><?xml version="1.0" encoding="utf-8"?>
<ds:datastoreItem xmlns:ds="http://schemas.openxmlformats.org/officeDocument/2006/customXml" ds:itemID="{FA7ACCE2-D455-45C6-90E4-8A1E8282E4C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8</vt:i4>
      </vt:variant>
      <vt:variant>
        <vt:lpstr>Nazwane zakresy</vt:lpstr>
      </vt:variant>
      <vt:variant>
        <vt:i4>33</vt:i4>
      </vt:variant>
    </vt:vector>
  </HeadingPairs>
  <TitlesOfParts>
    <vt:vector size="41" baseType="lpstr">
      <vt:lpstr>PKD</vt:lpstr>
      <vt:lpstr>Nota do Z. Zm. w Kap.</vt:lpstr>
      <vt:lpstr>nota do CF</vt:lpstr>
      <vt:lpstr>SPRAWOZDANIE</vt:lpstr>
      <vt:lpstr>DE</vt:lpstr>
      <vt:lpstr>GA</vt:lpstr>
      <vt:lpstr>n</vt:lpstr>
      <vt:lpstr>SPRAWOZDANIE S.A.</vt:lpstr>
      <vt:lpstr>adres</vt:lpstr>
      <vt:lpstr>datrap</vt:lpstr>
      <vt:lpstr>dzb</vt:lpstr>
      <vt:lpstr>dzbo</vt:lpstr>
      <vt:lpstr>jezyk</vt:lpstr>
      <vt:lpstr>jezyk1</vt:lpstr>
      <vt:lpstr>kod</vt:lpstr>
      <vt:lpstr>nazwa_spolki</vt:lpstr>
      <vt:lpstr>DE!Obszar_wydruku</vt:lpstr>
      <vt:lpstr>GA!Obszar_wydruku</vt:lpstr>
      <vt:lpstr>'nota do CF'!Obszar_wydruku</vt:lpstr>
      <vt:lpstr>'Nota do Z. Zm. w Kap.'!Obszar_wydruku</vt:lpstr>
      <vt:lpstr>SPRAWOZDANIE!Obszar_wydruku</vt:lpstr>
      <vt:lpstr>'SPRAWOZDANIE S.A.'!Obszar_wydruku</vt:lpstr>
      <vt:lpstr>oddzial_dane_tabela</vt:lpstr>
      <vt:lpstr>oddzial_w_tabela</vt:lpstr>
      <vt:lpstr>n!OLE_LINK1</vt:lpstr>
      <vt:lpstr>p2dz</vt:lpstr>
      <vt:lpstr>p2dzo</vt:lpstr>
      <vt:lpstr>pdz</vt:lpstr>
      <vt:lpstr>pdzo</vt:lpstr>
      <vt:lpstr>ro</vt:lpstr>
      <vt:lpstr>rok</vt:lpstr>
      <vt:lpstr>siedziba</vt:lpstr>
      <vt:lpstr>Spółka</vt:lpstr>
      <vt:lpstr>tytul</vt:lpstr>
      <vt:lpstr>'nota do CF'!Tytuły_wydruku</vt:lpstr>
      <vt:lpstr>'Nota do Z. Zm. w Kap.'!Tytuły_wydruku</vt:lpstr>
      <vt:lpstr>ulica</vt:lpstr>
      <vt:lpstr>UoR</vt:lpstr>
      <vt:lpstr>wCF</vt:lpstr>
      <vt:lpstr>wrach</vt:lpstr>
      <vt:lpstr>ZZwk</vt:lpstr>
    </vt:vector>
  </TitlesOfParts>
  <Company>Roedl &amp; Partner Sp. z 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Sprawozdanie finansowe</dc:title>
  <dc:creator>Audyt Gliwice</dc:creator>
  <dc:description>Wersja ost.skoryg.09.2009</dc:description>
  <cp:lastModifiedBy>Hajduk, Grzegorz</cp:lastModifiedBy>
  <cp:lastPrinted>2025-03-13T09:29:03Z</cp:lastPrinted>
  <dcterms:created xsi:type="dcterms:W3CDTF">2002-04-25T10:20:56Z</dcterms:created>
  <dcterms:modified xsi:type="dcterms:W3CDTF">2025-03-13T09:31:44Z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0x0101005CD620008A6A394A899FFF1D3A0DD3D2</vt:lpwstr>
  </property>
  <property fmtid="{D5CDD505-2E9C-101B-9397-08002B2CF9AE}" pid="3" name="STCat_7289232a-508d-46d5-bb6e-3434663f6014_Version">
    <vt:lpwstr>1</vt:lpwstr>
  </property>
  <property fmtid="{D5CDD505-2E9C-101B-9397-08002B2CF9AE}" pid="4" name="STCat_7289232a-508d-46d5-bb6e-3434663f6014_Id">
    <vt:lpwstr>7289232a-508d-46d5-bb6e-3434663f6014</vt:lpwstr>
  </property>
  <property fmtid="{D5CDD505-2E9C-101B-9397-08002B2CF9AE}" pid="5" name="STCat_7289232a-508d-46d5-bb6e-3434663f6014_Name">
    <vt:lpwstr>SensibleFileserver</vt:lpwstr>
  </property>
  <property fmtid="{D5CDD505-2E9C-101B-9397-08002B2CF9AE}" pid="6" name="MediaServiceImageTags">
    <vt:lpwstr/>
  </property>
</Properties>
</file>