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Bilanse\2024\RDW\"/>
    </mc:Choice>
  </mc:AlternateContent>
  <xr:revisionPtr revIDLastSave="0" documentId="13_ncr:1_{EE18F9E2-4460-4743-BC94-5C593F48233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mport" sheetId="5" r:id="rId1"/>
    <sheet name="kalk" sheetId="1" r:id="rId2"/>
    <sheet name="aktywa" sheetId="2" r:id="rId3"/>
    <sheet name="pasywa" sheetId="3" r:id="rId4"/>
    <sheet name="rzis" sheetId="4" r:id="rId5"/>
    <sheet name="ustawienia" sheetId="7" r:id="rId6"/>
  </sheets>
  <externalReferences>
    <externalReference r:id="rId7"/>
    <externalReference r:id="rId8"/>
  </externalReferences>
  <definedNames>
    <definedName name="_xlnm._FilterDatabase" localSheetId="0" hidden="1">import!$A$1:$G$598</definedName>
    <definedName name="_xlnm._FilterDatabase" localSheetId="1" hidden="1">kalk!$A$1:$H$617</definedName>
    <definedName name="dc">[1]GA!$C$20</definedName>
    <definedName name="dza">[1]GA!$C$20</definedName>
    <definedName name="dzb">[2]GA!$C$20</definedName>
    <definedName name="dzien_bil">'[2]GA-1'!$B$12</definedName>
    <definedName name="dzn">[1]GA!$C$20</definedName>
    <definedName name="jezyk">[2]GA!$C$14</definedName>
    <definedName name="klient">'[2]GA-1'!$B$11</definedName>
    <definedName name="nazwa_spolki">[2]GA!$C$16</definedName>
    <definedName name="_xlnm.Print_Area" localSheetId="2">aktywa!$B$2:$I$126</definedName>
    <definedName name="_xlnm.Print_Area" localSheetId="0">import!$A$1:$D$598</definedName>
    <definedName name="_xlnm.Print_Area" localSheetId="3">pasywa!$B$2:$I$96</definedName>
    <definedName name="_xlnm.Print_Area" localSheetId="4">rzis!$C$2:$H$92</definedName>
    <definedName name="siedziba">[2]GA!$C$19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2" l="1"/>
  <c r="P467" i="1" l="1"/>
  <c r="S467" i="1" s="1"/>
  <c r="O467" i="1"/>
  <c r="N467" i="1"/>
  <c r="M467" i="1"/>
  <c r="L467" i="1"/>
  <c r="K467" i="1"/>
  <c r="I467" i="1"/>
  <c r="D467" i="1" s="1"/>
  <c r="G467" i="1"/>
  <c r="Q466" i="1"/>
  <c r="Q467" i="1" s="1"/>
  <c r="P466" i="1"/>
  <c r="O466" i="1"/>
  <c r="N466" i="1"/>
  <c r="M466" i="1"/>
  <c r="L466" i="1"/>
  <c r="K466" i="1"/>
  <c r="I466" i="1"/>
  <c r="G466" i="1"/>
  <c r="P465" i="1"/>
  <c r="S465" i="1" s="1"/>
  <c r="O465" i="1"/>
  <c r="N465" i="1"/>
  <c r="M465" i="1"/>
  <c r="L465" i="1"/>
  <c r="K465" i="1"/>
  <c r="I465" i="1"/>
  <c r="D465" i="1" s="1"/>
  <c r="G465" i="1"/>
  <c r="P464" i="1"/>
  <c r="S464" i="1" s="1"/>
  <c r="O464" i="1"/>
  <c r="N464" i="1"/>
  <c r="M464" i="1"/>
  <c r="L464" i="1"/>
  <c r="K464" i="1"/>
  <c r="G464" i="1"/>
  <c r="P463" i="1"/>
  <c r="S463" i="1" s="1"/>
  <c r="O463" i="1"/>
  <c r="N463" i="1"/>
  <c r="M463" i="1"/>
  <c r="L463" i="1"/>
  <c r="K463" i="1"/>
  <c r="I463" i="1"/>
  <c r="D463" i="1" s="1"/>
  <c r="G463" i="1"/>
  <c r="D466" i="1"/>
  <c r="E268" i="1"/>
  <c r="E292" i="1"/>
  <c r="G291" i="1"/>
  <c r="P289" i="1"/>
  <c r="S289" i="1" s="1"/>
  <c r="O289" i="1"/>
  <c r="N289" i="1"/>
  <c r="M289" i="1"/>
  <c r="L289" i="1"/>
  <c r="K289" i="1"/>
  <c r="I289" i="1"/>
  <c r="D289" i="1" s="1"/>
  <c r="P377" i="1" l="1"/>
  <c r="S377" i="1" s="1"/>
  <c r="O377" i="1"/>
  <c r="N377" i="1"/>
  <c r="M377" i="1"/>
  <c r="L377" i="1"/>
  <c r="K377" i="1"/>
  <c r="I377" i="1"/>
  <c r="D377" i="1" s="1"/>
  <c r="G377" i="1"/>
  <c r="P376" i="1"/>
  <c r="S376" i="1" s="1"/>
  <c r="O376" i="1"/>
  <c r="N376" i="1"/>
  <c r="M376" i="1"/>
  <c r="L376" i="1"/>
  <c r="K376" i="1"/>
  <c r="I376" i="1"/>
  <c r="D376" i="1" s="1"/>
  <c r="G376" i="1"/>
  <c r="P375" i="1"/>
  <c r="S375" i="1" s="1"/>
  <c r="O375" i="1"/>
  <c r="N375" i="1"/>
  <c r="M375" i="1"/>
  <c r="L375" i="1"/>
  <c r="K375" i="1"/>
  <c r="G375" i="1"/>
  <c r="P374" i="1"/>
  <c r="S374" i="1" s="1"/>
  <c r="O374" i="1"/>
  <c r="N374" i="1"/>
  <c r="M374" i="1"/>
  <c r="L374" i="1"/>
  <c r="K374" i="1"/>
  <c r="G374" i="1"/>
  <c r="P373" i="1"/>
  <c r="S373" i="1" s="1"/>
  <c r="O373" i="1"/>
  <c r="N373" i="1"/>
  <c r="M373" i="1"/>
  <c r="L373" i="1"/>
  <c r="K373" i="1"/>
  <c r="G373" i="1"/>
  <c r="P372" i="1"/>
  <c r="S372" i="1" s="1"/>
  <c r="O372" i="1"/>
  <c r="N372" i="1"/>
  <c r="M372" i="1"/>
  <c r="L372" i="1"/>
  <c r="K372" i="1"/>
  <c r="G372" i="1"/>
  <c r="S618" i="1"/>
  <c r="S619" i="1"/>
  <c r="S620" i="1"/>
  <c r="S621" i="1"/>
  <c r="S622" i="1"/>
  <c r="S623" i="1"/>
  <c r="S624" i="1"/>
  <c r="K618" i="1"/>
  <c r="K619" i="1"/>
  <c r="K620" i="1"/>
  <c r="K621" i="1"/>
  <c r="K622" i="1"/>
  <c r="K623" i="1"/>
  <c r="I618" i="1"/>
  <c r="I619" i="1"/>
  <c r="I620" i="1"/>
  <c r="I621" i="1"/>
  <c r="I622" i="1"/>
  <c r="I623" i="1"/>
  <c r="E605" i="1"/>
  <c r="P588" i="1"/>
  <c r="Q588" i="1" s="1"/>
  <c r="O588" i="1"/>
  <c r="N588" i="1"/>
  <c r="M588" i="1"/>
  <c r="L588" i="1"/>
  <c r="K588" i="1"/>
  <c r="I588" i="1"/>
  <c r="D588" i="1" s="1"/>
  <c r="G588" i="1"/>
  <c r="P587" i="1"/>
  <c r="O587" i="1"/>
  <c r="N587" i="1"/>
  <c r="M587" i="1"/>
  <c r="L587" i="1"/>
  <c r="K587" i="1"/>
  <c r="I587" i="1"/>
  <c r="D587" i="1" s="1"/>
  <c r="G587" i="1"/>
  <c r="P586" i="1"/>
  <c r="O586" i="1"/>
  <c r="N586" i="1"/>
  <c r="M586" i="1"/>
  <c r="L586" i="1"/>
  <c r="K586" i="1"/>
  <c r="I586" i="1"/>
  <c r="D586" i="1" s="1"/>
  <c r="G586" i="1"/>
  <c r="I339" i="1"/>
  <c r="D339" i="1" s="1"/>
  <c r="I337" i="1"/>
  <c r="I336" i="1"/>
  <c r="I334" i="1"/>
  <c r="D334" i="1" s="1"/>
  <c r="I333" i="1"/>
  <c r="D336" i="1"/>
  <c r="E589" i="1"/>
  <c r="D589" i="1" s="1"/>
  <c r="G563" i="1"/>
  <c r="G562" i="1"/>
  <c r="G561" i="1"/>
  <c r="P584" i="1"/>
  <c r="S584" i="1" s="1"/>
  <c r="O584" i="1"/>
  <c r="N584" i="1"/>
  <c r="M584" i="1"/>
  <c r="L584" i="1"/>
  <c r="K584" i="1"/>
  <c r="G584" i="1"/>
  <c r="B584" i="1"/>
  <c r="P583" i="1"/>
  <c r="S583" i="1" s="1"/>
  <c r="O583" i="1"/>
  <c r="N583" i="1"/>
  <c r="M583" i="1"/>
  <c r="L583" i="1"/>
  <c r="K583" i="1"/>
  <c r="G583" i="1"/>
  <c r="B583" i="1"/>
  <c r="D578" i="1" l="1"/>
  <c r="P611" i="1"/>
  <c r="O611" i="1"/>
  <c r="N611" i="1"/>
  <c r="M611" i="1"/>
  <c r="L611" i="1"/>
  <c r="K611" i="1"/>
  <c r="I611" i="1"/>
  <c r="G611" i="1"/>
  <c r="P610" i="1"/>
  <c r="S610" i="1" s="1"/>
  <c r="O610" i="1"/>
  <c r="N610" i="1"/>
  <c r="M610" i="1"/>
  <c r="L610" i="1"/>
  <c r="K610" i="1"/>
  <c r="I610" i="1"/>
  <c r="G610" i="1"/>
  <c r="P609" i="1"/>
  <c r="O609" i="1"/>
  <c r="N609" i="1"/>
  <c r="M609" i="1"/>
  <c r="L609" i="1"/>
  <c r="K609" i="1"/>
  <c r="I609" i="1"/>
  <c r="G609" i="1"/>
  <c r="P608" i="1"/>
  <c r="S608" i="1" s="1"/>
  <c r="O608" i="1"/>
  <c r="N608" i="1"/>
  <c r="M608" i="1"/>
  <c r="L608" i="1"/>
  <c r="K608" i="1"/>
  <c r="I608" i="1"/>
  <c r="G608" i="1"/>
  <c r="P607" i="1"/>
  <c r="Q607" i="1" s="1"/>
  <c r="O607" i="1"/>
  <c r="N607" i="1"/>
  <c r="M607" i="1"/>
  <c r="L607" i="1"/>
  <c r="K607" i="1"/>
  <c r="I607" i="1"/>
  <c r="D607" i="1" s="1"/>
  <c r="G607" i="1"/>
  <c r="P606" i="1"/>
  <c r="O606" i="1"/>
  <c r="N606" i="1"/>
  <c r="M606" i="1"/>
  <c r="L606" i="1"/>
  <c r="K606" i="1"/>
  <c r="I606" i="1"/>
  <c r="D606" i="1" s="1"/>
  <c r="G606" i="1"/>
  <c r="P605" i="1"/>
  <c r="S605" i="1" s="1"/>
  <c r="O605" i="1"/>
  <c r="N605" i="1"/>
  <c r="M605" i="1"/>
  <c r="L605" i="1"/>
  <c r="K605" i="1"/>
  <c r="I605" i="1"/>
  <c r="G605" i="1"/>
  <c r="P604" i="1"/>
  <c r="S604" i="1" s="1"/>
  <c r="O604" i="1"/>
  <c r="N604" i="1"/>
  <c r="M604" i="1"/>
  <c r="L604" i="1"/>
  <c r="K604" i="1"/>
  <c r="I604" i="1"/>
  <c r="D604" i="1" s="1"/>
  <c r="G604" i="1"/>
  <c r="P603" i="1"/>
  <c r="S603" i="1" s="1"/>
  <c r="O603" i="1"/>
  <c r="N603" i="1"/>
  <c r="M603" i="1"/>
  <c r="L603" i="1"/>
  <c r="K603" i="1"/>
  <c r="I603" i="1"/>
  <c r="D603" i="1" s="1"/>
  <c r="G603" i="1"/>
  <c r="P602" i="1"/>
  <c r="S602" i="1" s="1"/>
  <c r="O602" i="1"/>
  <c r="N602" i="1"/>
  <c r="M602" i="1"/>
  <c r="L602" i="1"/>
  <c r="K602" i="1"/>
  <c r="G602" i="1"/>
  <c r="P601" i="1"/>
  <c r="S601" i="1" s="1"/>
  <c r="O601" i="1"/>
  <c r="N601" i="1"/>
  <c r="M601" i="1"/>
  <c r="L601" i="1"/>
  <c r="K601" i="1"/>
  <c r="G601" i="1"/>
  <c r="P600" i="1"/>
  <c r="S600" i="1" s="1"/>
  <c r="O600" i="1"/>
  <c r="N600" i="1"/>
  <c r="M600" i="1"/>
  <c r="L600" i="1"/>
  <c r="K600" i="1"/>
  <c r="G600" i="1"/>
  <c r="P599" i="1"/>
  <c r="S599" i="1" s="1"/>
  <c r="O599" i="1"/>
  <c r="N599" i="1"/>
  <c r="M599" i="1"/>
  <c r="L599" i="1"/>
  <c r="K599" i="1"/>
  <c r="G599" i="1"/>
  <c r="P598" i="1"/>
  <c r="S598" i="1" s="1"/>
  <c r="O598" i="1"/>
  <c r="N598" i="1"/>
  <c r="M598" i="1"/>
  <c r="L598" i="1"/>
  <c r="K598" i="1"/>
  <c r="I598" i="1"/>
  <c r="D598" i="1" s="1"/>
  <c r="G598" i="1"/>
  <c r="P597" i="1"/>
  <c r="S597" i="1" s="1"/>
  <c r="O597" i="1"/>
  <c r="N597" i="1"/>
  <c r="M597" i="1"/>
  <c r="L597" i="1"/>
  <c r="K597" i="1"/>
  <c r="G597" i="1"/>
  <c r="P596" i="1"/>
  <c r="S596" i="1" s="1"/>
  <c r="O596" i="1"/>
  <c r="N596" i="1"/>
  <c r="M596" i="1"/>
  <c r="L596" i="1"/>
  <c r="K596" i="1"/>
  <c r="G596" i="1"/>
  <c r="P595" i="1"/>
  <c r="S595" i="1" s="1"/>
  <c r="O595" i="1"/>
  <c r="N595" i="1"/>
  <c r="M595" i="1"/>
  <c r="L595" i="1"/>
  <c r="K595" i="1"/>
  <c r="G595" i="1"/>
  <c r="P594" i="1"/>
  <c r="S594" i="1" s="1"/>
  <c r="O594" i="1"/>
  <c r="N594" i="1"/>
  <c r="M594" i="1"/>
  <c r="L594" i="1"/>
  <c r="K594" i="1"/>
  <c r="G594" i="1"/>
  <c r="P593" i="1"/>
  <c r="S593" i="1" s="1"/>
  <c r="O593" i="1"/>
  <c r="N593" i="1"/>
  <c r="M593" i="1"/>
  <c r="L593" i="1"/>
  <c r="K593" i="1"/>
  <c r="I593" i="1"/>
  <c r="D593" i="1" s="1"/>
  <c r="G593" i="1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I375" i="1" s="1"/>
  <c r="D375" i="1" s="1"/>
  <c r="E239" i="5"/>
  <c r="I374" i="1" s="1"/>
  <c r="D374" i="1" s="1"/>
  <c r="E238" i="5"/>
  <c r="I373" i="1" s="1"/>
  <c r="D373" i="1" s="1"/>
  <c r="E237" i="5"/>
  <c r="I372" i="1" s="1"/>
  <c r="D372" i="1" s="1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I595" i="1" s="1"/>
  <c r="D595" i="1" s="1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I464" i="1" s="1"/>
  <c r="D464" i="1" s="1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I583" i="1" s="1"/>
  <c r="D583" i="1" s="1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I599" i="1" l="1"/>
  <c r="D599" i="1" s="1"/>
  <c r="I602" i="1"/>
  <c r="D602" i="1" s="1"/>
  <c r="I601" i="1"/>
  <c r="D601" i="1" s="1"/>
  <c r="I335" i="1"/>
  <c r="D335" i="1" s="1"/>
  <c r="I584" i="1"/>
  <c r="D584" i="1" s="1"/>
  <c r="I338" i="1"/>
  <c r="D338" i="1" s="1"/>
  <c r="I596" i="1"/>
  <c r="D596" i="1" s="1"/>
  <c r="I597" i="1"/>
  <c r="D597" i="1" s="1"/>
  <c r="I600" i="1"/>
  <c r="D600" i="1" s="1"/>
  <c r="I594" i="1"/>
  <c r="D594" i="1" s="1"/>
  <c r="Q608" i="1"/>
  <c r="Q609" i="1"/>
  <c r="Q610" i="1" s="1"/>
  <c r="Q606" i="1"/>
  <c r="Q611" i="1"/>
  <c r="B452" i="1" l="1"/>
  <c r="G398" i="1" l="1"/>
  <c r="P399" i="1"/>
  <c r="S399" i="1" s="1"/>
  <c r="O399" i="1"/>
  <c r="N399" i="1"/>
  <c r="M399" i="1"/>
  <c r="L399" i="1"/>
  <c r="K399" i="1"/>
  <c r="I399" i="1"/>
  <c r="D399" i="1" s="1"/>
  <c r="G399" i="1"/>
  <c r="P398" i="1"/>
  <c r="S398" i="1" s="1"/>
  <c r="O398" i="1"/>
  <c r="N398" i="1"/>
  <c r="M398" i="1"/>
  <c r="L398" i="1"/>
  <c r="K398" i="1"/>
  <c r="P397" i="1"/>
  <c r="S397" i="1" s="1"/>
  <c r="O397" i="1"/>
  <c r="N397" i="1"/>
  <c r="M397" i="1"/>
  <c r="L397" i="1"/>
  <c r="K397" i="1"/>
  <c r="G397" i="1"/>
  <c r="P396" i="1"/>
  <c r="S396" i="1" s="1"/>
  <c r="O396" i="1"/>
  <c r="N396" i="1"/>
  <c r="M396" i="1"/>
  <c r="L396" i="1"/>
  <c r="K396" i="1"/>
  <c r="I396" i="1"/>
  <c r="D396" i="1" s="1"/>
  <c r="G396" i="1"/>
  <c r="P395" i="1"/>
  <c r="S395" i="1" s="1"/>
  <c r="O395" i="1"/>
  <c r="N395" i="1"/>
  <c r="M395" i="1"/>
  <c r="L395" i="1"/>
  <c r="K395" i="1"/>
  <c r="I395" i="1"/>
  <c r="D395" i="1" s="1"/>
  <c r="G395" i="1"/>
  <c r="P394" i="1"/>
  <c r="S394" i="1" s="1"/>
  <c r="O394" i="1"/>
  <c r="N394" i="1"/>
  <c r="M394" i="1"/>
  <c r="L394" i="1"/>
  <c r="K394" i="1"/>
  <c r="I394" i="1"/>
  <c r="D394" i="1" s="1"/>
  <c r="G394" i="1"/>
  <c r="E2" i="5" l="1"/>
  <c r="I397" i="1"/>
  <c r="D397" i="1" s="1"/>
  <c r="I398" i="1"/>
  <c r="D398" i="1" s="1"/>
  <c r="P558" i="1" l="1"/>
  <c r="O558" i="1"/>
  <c r="N558" i="1"/>
  <c r="M558" i="1"/>
  <c r="L558" i="1"/>
  <c r="K558" i="1"/>
  <c r="I558" i="1"/>
  <c r="P557" i="1"/>
  <c r="O557" i="1"/>
  <c r="N557" i="1"/>
  <c r="M557" i="1"/>
  <c r="L557" i="1"/>
  <c r="K557" i="1"/>
  <c r="I557" i="1"/>
  <c r="P556" i="1"/>
  <c r="S556" i="1" s="1"/>
  <c r="O556" i="1"/>
  <c r="N556" i="1"/>
  <c r="M556" i="1"/>
  <c r="L556" i="1"/>
  <c r="K556" i="1"/>
  <c r="I556" i="1"/>
  <c r="P555" i="1"/>
  <c r="S555" i="1" s="1"/>
  <c r="O555" i="1"/>
  <c r="N555" i="1"/>
  <c r="M555" i="1"/>
  <c r="L555" i="1"/>
  <c r="K555" i="1"/>
  <c r="I555" i="1"/>
  <c r="P554" i="1"/>
  <c r="S554" i="1" s="1"/>
  <c r="O554" i="1"/>
  <c r="N554" i="1"/>
  <c r="M554" i="1"/>
  <c r="L554" i="1"/>
  <c r="K554" i="1"/>
  <c r="I554" i="1"/>
  <c r="P553" i="1"/>
  <c r="S553" i="1" s="1"/>
  <c r="O553" i="1"/>
  <c r="N553" i="1"/>
  <c r="M553" i="1"/>
  <c r="L553" i="1"/>
  <c r="K553" i="1"/>
  <c r="I553" i="1"/>
  <c r="P552" i="1"/>
  <c r="Q552" i="1" s="1"/>
  <c r="Q553" i="1" s="1"/>
  <c r="Q554" i="1" s="1"/>
  <c r="Q555" i="1" s="1"/>
  <c r="Q556" i="1" s="1"/>
  <c r="O552" i="1"/>
  <c r="N552" i="1"/>
  <c r="M552" i="1"/>
  <c r="L552" i="1"/>
  <c r="K552" i="1"/>
  <c r="I552" i="1"/>
  <c r="P551" i="1"/>
  <c r="S551" i="1" s="1"/>
  <c r="O551" i="1"/>
  <c r="N551" i="1"/>
  <c r="M551" i="1"/>
  <c r="L551" i="1"/>
  <c r="K551" i="1"/>
  <c r="I551" i="1"/>
  <c r="P469" i="1"/>
  <c r="S469" i="1" s="1"/>
  <c r="O469" i="1"/>
  <c r="N469" i="1"/>
  <c r="M469" i="1"/>
  <c r="L469" i="1"/>
  <c r="K469" i="1"/>
  <c r="I469" i="1"/>
  <c r="D469" i="1" s="1"/>
  <c r="P468" i="1"/>
  <c r="S468" i="1" s="1"/>
  <c r="O468" i="1"/>
  <c r="N468" i="1"/>
  <c r="M468" i="1"/>
  <c r="L468" i="1"/>
  <c r="K468" i="1"/>
  <c r="I468" i="1"/>
  <c r="D468" i="1" s="1"/>
  <c r="P529" i="1"/>
  <c r="S529" i="1" s="1"/>
  <c r="O529" i="1"/>
  <c r="N529" i="1"/>
  <c r="M529" i="1"/>
  <c r="L529" i="1"/>
  <c r="K529" i="1"/>
  <c r="P528" i="1"/>
  <c r="O528" i="1"/>
  <c r="N528" i="1"/>
  <c r="M528" i="1"/>
  <c r="L528" i="1"/>
  <c r="K528" i="1"/>
  <c r="P527" i="1"/>
  <c r="Q527" i="1" s="1"/>
  <c r="O527" i="1"/>
  <c r="N527" i="1"/>
  <c r="M527" i="1"/>
  <c r="L527" i="1"/>
  <c r="K527" i="1"/>
  <c r="P526" i="1"/>
  <c r="O526" i="1"/>
  <c r="N526" i="1"/>
  <c r="M526" i="1"/>
  <c r="L526" i="1"/>
  <c r="K526" i="1"/>
  <c r="P525" i="1"/>
  <c r="S525" i="1" s="1"/>
  <c r="O525" i="1"/>
  <c r="N525" i="1"/>
  <c r="M525" i="1"/>
  <c r="L525" i="1"/>
  <c r="K525" i="1"/>
  <c r="P543" i="1"/>
  <c r="S543" i="1" s="1"/>
  <c r="O543" i="1"/>
  <c r="N543" i="1"/>
  <c r="M543" i="1"/>
  <c r="L543" i="1"/>
  <c r="K543" i="1"/>
  <c r="P542" i="1"/>
  <c r="S542" i="1" s="1"/>
  <c r="O542" i="1"/>
  <c r="N542" i="1"/>
  <c r="M542" i="1"/>
  <c r="L542" i="1"/>
  <c r="K542" i="1"/>
  <c r="P541" i="1"/>
  <c r="S541" i="1" s="1"/>
  <c r="O541" i="1"/>
  <c r="N541" i="1"/>
  <c r="M541" i="1"/>
  <c r="L541" i="1"/>
  <c r="K541" i="1"/>
  <c r="I541" i="1"/>
  <c r="P504" i="1"/>
  <c r="S504" i="1" s="1"/>
  <c r="O504" i="1"/>
  <c r="N504" i="1"/>
  <c r="M504" i="1"/>
  <c r="L504" i="1"/>
  <c r="K504" i="1"/>
  <c r="I504" i="1"/>
  <c r="P503" i="1"/>
  <c r="S503" i="1" s="1"/>
  <c r="O503" i="1"/>
  <c r="N503" i="1"/>
  <c r="M503" i="1"/>
  <c r="L503" i="1"/>
  <c r="K503" i="1"/>
  <c r="I503" i="1"/>
  <c r="P502" i="1"/>
  <c r="O502" i="1"/>
  <c r="N502" i="1"/>
  <c r="M502" i="1"/>
  <c r="L502" i="1"/>
  <c r="K502" i="1"/>
  <c r="I502" i="1"/>
  <c r="P501" i="1"/>
  <c r="S501" i="1" s="1"/>
  <c r="O501" i="1"/>
  <c r="N501" i="1"/>
  <c r="M501" i="1"/>
  <c r="L501" i="1"/>
  <c r="K501" i="1"/>
  <c r="I501" i="1"/>
  <c r="P500" i="1"/>
  <c r="S500" i="1" s="1"/>
  <c r="O500" i="1"/>
  <c r="N500" i="1"/>
  <c r="M500" i="1"/>
  <c r="L500" i="1"/>
  <c r="K500" i="1"/>
  <c r="I500" i="1"/>
  <c r="E500" i="1"/>
  <c r="B500" i="1"/>
  <c r="D541" i="1"/>
  <c r="B541" i="1"/>
  <c r="P199" i="1"/>
  <c r="O199" i="1"/>
  <c r="N199" i="1"/>
  <c r="M199" i="1"/>
  <c r="L199" i="1"/>
  <c r="K199" i="1"/>
  <c r="I199" i="1"/>
  <c r="P198" i="1"/>
  <c r="S198" i="1" s="1"/>
  <c r="O198" i="1"/>
  <c r="N198" i="1"/>
  <c r="M198" i="1"/>
  <c r="L198" i="1"/>
  <c r="K198" i="1"/>
  <c r="I198" i="1"/>
  <c r="P197" i="1"/>
  <c r="S197" i="1" s="1"/>
  <c r="O197" i="1"/>
  <c r="N197" i="1"/>
  <c r="M197" i="1"/>
  <c r="L197" i="1"/>
  <c r="K197" i="1"/>
  <c r="I197" i="1"/>
  <c r="P196" i="1"/>
  <c r="S196" i="1" s="1"/>
  <c r="O196" i="1"/>
  <c r="N196" i="1"/>
  <c r="M196" i="1"/>
  <c r="L196" i="1"/>
  <c r="K196" i="1"/>
  <c r="I196" i="1"/>
  <c r="P195" i="1"/>
  <c r="Q195" i="1" s="1"/>
  <c r="Q196" i="1" s="1"/>
  <c r="Q197" i="1" s="1"/>
  <c r="Q198" i="1" s="1"/>
  <c r="O195" i="1"/>
  <c r="N195" i="1"/>
  <c r="M195" i="1"/>
  <c r="L195" i="1"/>
  <c r="K195" i="1"/>
  <c r="I195" i="1"/>
  <c r="P194" i="1"/>
  <c r="S194" i="1" s="1"/>
  <c r="O194" i="1"/>
  <c r="N194" i="1"/>
  <c r="M194" i="1"/>
  <c r="L194" i="1"/>
  <c r="K194" i="1"/>
  <c r="I194" i="1"/>
  <c r="P193" i="1"/>
  <c r="S193" i="1" s="1"/>
  <c r="O193" i="1"/>
  <c r="N193" i="1"/>
  <c r="M193" i="1"/>
  <c r="L193" i="1"/>
  <c r="K193" i="1"/>
  <c r="I193" i="1"/>
  <c r="P192" i="1"/>
  <c r="S192" i="1" s="1"/>
  <c r="O192" i="1"/>
  <c r="N192" i="1"/>
  <c r="M192" i="1"/>
  <c r="L192" i="1"/>
  <c r="K192" i="1"/>
  <c r="I192" i="1"/>
  <c r="P191" i="1"/>
  <c r="S191" i="1" s="1"/>
  <c r="O191" i="1"/>
  <c r="N191" i="1"/>
  <c r="M191" i="1"/>
  <c r="L191" i="1"/>
  <c r="K191" i="1"/>
  <c r="I191" i="1"/>
  <c r="P506" i="1"/>
  <c r="S506" i="1" s="1"/>
  <c r="O506" i="1"/>
  <c r="N506" i="1"/>
  <c r="M506" i="1"/>
  <c r="L506" i="1"/>
  <c r="K506" i="1"/>
  <c r="I506" i="1"/>
  <c r="P505" i="1"/>
  <c r="S505" i="1" s="1"/>
  <c r="O505" i="1"/>
  <c r="N505" i="1"/>
  <c r="M505" i="1"/>
  <c r="L505" i="1"/>
  <c r="K505" i="1"/>
  <c r="I505" i="1"/>
  <c r="P499" i="1"/>
  <c r="S499" i="1" s="1"/>
  <c r="O499" i="1"/>
  <c r="N499" i="1"/>
  <c r="M499" i="1"/>
  <c r="L499" i="1"/>
  <c r="K499" i="1"/>
  <c r="I499" i="1"/>
  <c r="P498" i="1"/>
  <c r="S498" i="1" s="1"/>
  <c r="O498" i="1"/>
  <c r="N498" i="1"/>
  <c r="M498" i="1"/>
  <c r="L498" i="1"/>
  <c r="K498" i="1"/>
  <c r="I498" i="1"/>
  <c r="P497" i="1"/>
  <c r="S497" i="1" s="1"/>
  <c r="O497" i="1"/>
  <c r="N497" i="1"/>
  <c r="M497" i="1"/>
  <c r="L497" i="1"/>
  <c r="K497" i="1"/>
  <c r="I497" i="1"/>
  <c r="P496" i="1"/>
  <c r="S496" i="1" s="1"/>
  <c r="O496" i="1"/>
  <c r="N496" i="1"/>
  <c r="M496" i="1"/>
  <c r="L496" i="1"/>
  <c r="K496" i="1"/>
  <c r="I496" i="1"/>
  <c r="P495" i="1"/>
  <c r="S495" i="1" s="1"/>
  <c r="O495" i="1"/>
  <c r="N495" i="1"/>
  <c r="M495" i="1"/>
  <c r="L495" i="1"/>
  <c r="K495" i="1"/>
  <c r="I495" i="1"/>
  <c r="P494" i="1"/>
  <c r="S494" i="1" s="1"/>
  <c r="O494" i="1"/>
  <c r="N494" i="1"/>
  <c r="M494" i="1"/>
  <c r="L494" i="1"/>
  <c r="K494" i="1"/>
  <c r="I494" i="1"/>
  <c r="P493" i="1"/>
  <c r="S493" i="1" s="1"/>
  <c r="O493" i="1"/>
  <c r="N493" i="1"/>
  <c r="M493" i="1"/>
  <c r="L493" i="1"/>
  <c r="K493" i="1"/>
  <c r="I493" i="1"/>
  <c r="P492" i="1"/>
  <c r="S492" i="1" s="1"/>
  <c r="O492" i="1"/>
  <c r="N492" i="1"/>
  <c r="M492" i="1"/>
  <c r="L492" i="1"/>
  <c r="K492" i="1"/>
  <c r="I492" i="1"/>
  <c r="P422" i="1"/>
  <c r="S422" i="1" s="1"/>
  <c r="O422" i="1"/>
  <c r="N422" i="1"/>
  <c r="M422" i="1"/>
  <c r="L422" i="1"/>
  <c r="K422" i="1"/>
  <c r="I422" i="1"/>
  <c r="P421" i="1"/>
  <c r="S421" i="1" s="1"/>
  <c r="O421" i="1"/>
  <c r="N421" i="1"/>
  <c r="M421" i="1"/>
  <c r="L421" i="1"/>
  <c r="K421" i="1"/>
  <c r="I421" i="1"/>
  <c r="P420" i="1"/>
  <c r="S420" i="1" s="1"/>
  <c r="O420" i="1"/>
  <c r="N420" i="1"/>
  <c r="M420" i="1"/>
  <c r="L420" i="1"/>
  <c r="K420" i="1"/>
  <c r="I420" i="1"/>
  <c r="P419" i="1"/>
  <c r="O419" i="1"/>
  <c r="N419" i="1"/>
  <c r="M419" i="1"/>
  <c r="L419" i="1"/>
  <c r="K419" i="1"/>
  <c r="I419" i="1"/>
  <c r="P418" i="1"/>
  <c r="S418" i="1" s="1"/>
  <c r="O418" i="1"/>
  <c r="N418" i="1"/>
  <c r="M418" i="1"/>
  <c r="L418" i="1"/>
  <c r="K418" i="1"/>
  <c r="I418" i="1"/>
  <c r="P417" i="1"/>
  <c r="S417" i="1" s="1"/>
  <c r="O417" i="1"/>
  <c r="N417" i="1"/>
  <c r="M417" i="1"/>
  <c r="L417" i="1"/>
  <c r="K417" i="1"/>
  <c r="I417" i="1"/>
  <c r="P345" i="1"/>
  <c r="O345" i="1"/>
  <c r="N345" i="1"/>
  <c r="M345" i="1"/>
  <c r="L345" i="1"/>
  <c r="K345" i="1"/>
  <c r="I345" i="1"/>
  <c r="P344" i="1"/>
  <c r="Q344" i="1" s="1"/>
  <c r="O344" i="1"/>
  <c r="N344" i="1"/>
  <c r="M344" i="1"/>
  <c r="L344" i="1"/>
  <c r="K344" i="1"/>
  <c r="I344" i="1"/>
  <c r="P343" i="1"/>
  <c r="O343" i="1"/>
  <c r="N343" i="1"/>
  <c r="M343" i="1"/>
  <c r="L343" i="1"/>
  <c r="K343" i="1"/>
  <c r="I343" i="1"/>
  <c r="P342" i="1"/>
  <c r="O342" i="1"/>
  <c r="N342" i="1"/>
  <c r="M342" i="1"/>
  <c r="L342" i="1"/>
  <c r="K342" i="1"/>
  <c r="I342" i="1"/>
  <c r="P341" i="1"/>
  <c r="S341" i="1" s="1"/>
  <c r="O341" i="1"/>
  <c r="N341" i="1"/>
  <c r="M341" i="1"/>
  <c r="L341" i="1"/>
  <c r="K341" i="1"/>
  <c r="I341" i="1"/>
  <c r="P340" i="1"/>
  <c r="Q340" i="1" s="1"/>
  <c r="Q341" i="1" s="1"/>
  <c r="O340" i="1"/>
  <c r="N340" i="1"/>
  <c r="M340" i="1"/>
  <c r="L340" i="1"/>
  <c r="K340" i="1"/>
  <c r="I340" i="1"/>
  <c r="D340" i="1" s="1"/>
  <c r="P339" i="1"/>
  <c r="S339" i="1" s="1"/>
  <c r="O339" i="1"/>
  <c r="N339" i="1"/>
  <c r="M339" i="1"/>
  <c r="L339" i="1"/>
  <c r="K339" i="1"/>
  <c r="P158" i="1"/>
  <c r="O158" i="1"/>
  <c r="N158" i="1"/>
  <c r="M158" i="1"/>
  <c r="L158" i="1"/>
  <c r="K158" i="1"/>
  <c r="P157" i="1"/>
  <c r="Q157" i="1" s="1"/>
  <c r="O157" i="1"/>
  <c r="N157" i="1"/>
  <c r="M157" i="1"/>
  <c r="L157" i="1"/>
  <c r="K157" i="1"/>
  <c r="P156" i="1"/>
  <c r="S156" i="1" s="1"/>
  <c r="O156" i="1"/>
  <c r="N156" i="1"/>
  <c r="M156" i="1"/>
  <c r="L156" i="1"/>
  <c r="K156" i="1"/>
  <c r="P155" i="1"/>
  <c r="O155" i="1"/>
  <c r="N155" i="1"/>
  <c r="M155" i="1"/>
  <c r="L155" i="1"/>
  <c r="K155" i="1"/>
  <c r="P201" i="1"/>
  <c r="S201" i="1" s="1"/>
  <c r="O201" i="1"/>
  <c r="N201" i="1"/>
  <c r="M201" i="1"/>
  <c r="L201" i="1"/>
  <c r="K201" i="1"/>
  <c r="I201" i="1"/>
  <c r="P200" i="1"/>
  <c r="Q200" i="1" s="1"/>
  <c r="Q201" i="1" s="1"/>
  <c r="O200" i="1"/>
  <c r="N200" i="1"/>
  <c r="M200" i="1"/>
  <c r="L200" i="1"/>
  <c r="K200" i="1"/>
  <c r="I200" i="1"/>
  <c r="P118" i="1"/>
  <c r="O118" i="1"/>
  <c r="N118" i="1"/>
  <c r="M118" i="1"/>
  <c r="L118" i="1"/>
  <c r="K118" i="1"/>
  <c r="I118" i="1"/>
  <c r="P117" i="1"/>
  <c r="Q117" i="1" s="1"/>
  <c r="O117" i="1"/>
  <c r="N117" i="1"/>
  <c r="M117" i="1"/>
  <c r="L117" i="1"/>
  <c r="K117" i="1"/>
  <c r="I117" i="1"/>
  <c r="P116" i="1"/>
  <c r="S116" i="1" s="1"/>
  <c r="O116" i="1"/>
  <c r="N116" i="1"/>
  <c r="M116" i="1"/>
  <c r="L116" i="1"/>
  <c r="K116" i="1"/>
  <c r="I116" i="1"/>
  <c r="P115" i="1"/>
  <c r="S115" i="1" s="1"/>
  <c r="O115" i="1"/>
  <c r="N115" i="1"/>
  <c r="M115" i="1"/>
  <c r="L115" i="1"/>
  <c r="K115" i="1"/>
  <c r="I115" i="1"/>
  <c r="P114" i="1"/>
  <c r="S114" i="1" s="1"/>
  <c r="O114" i="1"/>
  <c r="N114" i="1"/>
  <c r="M114" i="1"/>
  <c r="L114" i="1"/>
  <c r="K114" i="1"/>
  <c r="I114" i="1"/>
  <c r="P113" i="1"/>
  <c r="S113" i="1" s="1"/>
  <c r="O113" i="1"/>
  <c r="N113" i="1"/>
  <c r="M113" i="1"/>
  <c r="L113" i="1"/>
  <c r="K113" i="1"/>
  <c r="I113" i="1"/>
  <c r="G119" i="1"/>
  <c r="E195" i="1"/>
  <c r="D114" i="1"/>
  <c r="Q557" i="1" l="1"/>
  <c r="Q558" i="1"/>
  <c r="Q468" i="1"/>
  <c r="Q469" i="1" s="1"/>
  <c r="Q528" i="1"/>
  <c r="Q529" i="1" s="1"/>
  <c r="Q526" i="1"/>
  <c r="Q502" i="1"/>
  <c r="Q503" i="1" s="1"/>
  <c r="Q504" i="1" s="1"/>
  <c r="Q505" i="1" s="1"/>
  <c r="Q506" i="1" s="1"/>
  <c r="D500" i="1"/>
  <c r="Q199" i="1"/>
  <c r="Q419" i="1"/>
  <c r="Q420" i="1" s="1"/>
  <c r="Q421" i="1" s="1"/>
  <c r="Q422" i="1" s="1"/>
  <c r="Q343" i="1"/>
  <c r="Q342" i="1"/>
  <c r="Q345" i="1"/>
  <c r="Q155" i="1"/>
  <c r="Q156" i="1" s="1"/>
  <c r="Q158" i="1"/>
  <c r="Q118" i="1"/>
  <c r="P335" i="1" l="1"/>
  <c r="S335" i="1" s="1"/>
  <c r="O335" i="1"/>
  <c r="N335" i="1"/>
  <c r="M335" i="1"/>
  <c r="L335" i="1"/>
  <c r="K335" i="1"/>
  <c r="P334" i="1"/>
  <c r="O334" i="1"/>
  <c r="N334" i="1"/>
  <c r="M334" i="1"/>
  <c r="L334" i="1"/>
  <c r="K334" i="1"/>
  <c r="P333" i="1"/>
  <c r="S333" i="1" s="1"/>
  <c r="O333" i="1"/>
  <c r="N333" i="1"/>
  <c r="M333" i="1"/>
  <c r="L333" i="1"/>
  <c r="K333" i="1"/>
  <c r="P332" i="1"/>
  <c r="S332" i="1" s="1"/>
  <c r="O332" i="1"/>
  <c r="N332" i="1"/>
  <c r="M332" i="1"/>
  <c r="L332" i="1"/>
  <c r="K332" i="1"/>
  <c r="P331" i="1"/>
  <c r="O331" i="1"/>
  <c r="N331" i="1"/>
  <c r="M331" i="1"/>
  <c r="L331" i="1"/>
  <c r="K331" i="1"/>
  <c r="I331" i="1"/>
  <c r="P330" i="1"/>
  <c r="S330" i="1" s="1"/>
  <c r="O330" i="1"/>
  <c r="N330" i="1"/>
  <c r="M330" i="1"/>
  <c r="L330" i="1"/>
  <c r="K330" i="1"/>
  <c r="I330" i="1"/>
  <c r="P329" i="1"/>
  <c r="S329" i="1" s="1"/>
  <c r="O329" i="1"/>
  <c r="N329" i="1"/>
  <c r="M329" i="1"/>
  <c r="L329" i="1"/>
  <c r="K329" i="1"/>
  <c r="I329" i="1"/>
  <c r="P328" i="1"/>
  <c r="S328" i="1" s="1"/>
  <c r="O328" i="1"/>
  <c r="N328" i="1"/>
  <c r="M328" i="1"/>
  <c r="L328" i="1"/>
  <c r="K328" i="1"/>
  <c r="I328" i="1"/>
  <c r="P327" i="1"/>
  <c r="S327" i="1" s="1"/>
  <c r="O327" i="1"/>
  <c r="N327" i="1"/>
  <c r="M327" i="1"/>
  <c r="L327" i="1"/>
  <c r="K327" i="1"/>
  <c r="I327" i="1"/>
  <c r="P326" i="1"/>
  <c r="S326" i="1" s="1"/>
  <c r="O326" i="1"/>
  <c r="N326" i="1"/>
  <c r="M326" i="1"/>
  <c r="L326" i="1"/>
  <c r="K326" i="1"/>
  <c r="I326" i="1"/>
  <c r="P325" i="1"/>
  <c r="S325" i="1" s="1"/>
  <c r="O325" i="1"/>
  <c r="N325" i="1"/>
  <c r="M325" i="1"/>
  <c r="L325" i="1"/>
  <c r="K325" i="1"/>
  <c r="I325" i="1"/>
  <c r="P324" i="1"/>
  <c r="S324" i="1" s="1"/>
  <c r="O324" i="1"/>
  <c r="N324" i="1"/>
  <c r="M324" i="1"/>
  <c r="L324" i="1"/>
  <c r="K324" i="1"/>
  <c r="P323" i="1"/>
  <c r="S323" i="1" s="1"/>
  <c r="O323" i="1"/>
  <c r="N323" i="1"/>
  <c r="M323" i="1"/>
  <c r="L323" i="1"/>
  <c r="K323" i="1"/>
  <c r="P322" i="1"/>
  <c r="S322" i="1" s="1"/>
  <c r="O322" i="1"/>
  <c r="N322" i="1"/>
  <c r="M322" i="1"/>
  <c r="L322" i="1"/>
  <c r="K322" i="1"/>
  <c r="P321" i="1"/>
  <c r="S321" i="1" s="1"/>
  <c r="O321" i="1"/>
  <c r="N321" i="1"/>
  <c r="M321" i="1"/>
  <c r="L321" i="1"/>
  <c r="K321" i="1"/>
  <c r="P320" i="1"/>
  <c r="S320" i="1" s="1"/>
  <c r="O320" i="1"/>
  <c r="N320" i="1"/>
  <c r="M320" i="1"/>
  <c r="L320" i="1"/>
  <c r="K320" i="1"/>
  <c r="P319" i="1"/>
  <c r="S319" i="1" s="1"/>
  <c r="O319" i="1"/>
  <c r="N319" i="1"/>
  <c r="M319" i="1"/>
  <c r="L319" i="1"/>
  <c r="K319" i="1"/>
  <c r="P318" i="1"/>
  <c r="O318" i="1"/>
  <c r="N318" i="1"/>
  <c r="M318" i="1"/>
  <c r="L318" i="1"/>
  <c r="K318" i="1"/>
  <c r="I318" i="1"/>
  <c r="P317" i="1"/>
  <c r="O317" i="1"/>
  <c r="N317" i="1"/>
  <c r="M317" i="1"/>
  <c r="L317" i="1"/>
  <c r="K317" i="1"/>
  <c r="I317" i="1"/>
  <c r="P316" i="1"/>
  <c r="S316" i="1" s="1"/>
  <c r="O316" i="1"/>
  <c r="N316" i="1"/>
  <c r="M316" i="1"/>
  <c r="L316" i="1"/>
  <c r="K316" i="1"/>
  <c r="I316" i="1"/>
  <c r="P315" i="1"/>
  <c r="O315" i="1"/>
  <c r="N315" i="1"/>
  <c r="M315" i="1"/>
  <c r="L315" i="1"/>
  <c r="K315" i="1"/>
  <c r="I315" i="1"/>
  <c r="P314" i="1"/>
  <c r="O314" i="1"/>
  <c r="N314" i="1"/>
  <c r="M314" i="1"/>
  <c r="L314" i="1"/>
  <c r="K314" i="1"/>
  <c r="I314" i="1"/>
  <c r="P313" i="1"/>
  <c r="O313" i="1"/>
  <c r="N313" i="1"/>
  <c r="M313" i="1"/>
  <c r="L313" i="1"/>
  <c r="K313" i="1"/>
  <c r="I313" i="1"/>
  <c r="P312" i="1"/>
  <c r="S312" i="1" s="1"/>
  <c r="O312" i="1"/>
  <c r="N312" i="1"/>
  <c r="M312" i="1"/>
  <c r="L312" i="1"/>
  <c r="K312" i="1"/>
  <c r="I312" i="1"/>
  <c r="P311" i="1"/>
  <c r="S311" i="1" s="1"/>
  <c r="O311" i="1"/>
  <c r="N311" i="1"/>
  <c r="M311" i="1"/>
  <c r="L311" i="1"/>
  <c r="K311" i="1"/>
  <c r="I311" i="1"/>
  <c r="P310" i="1"/>
  <c r="O310" i="1"/>
  <c r="N310" i="1"/>
  <c r="M310" i="1"/>
  <c r="L310" i="1"/>
  <c r="K310" i="1"/>
  <c r="I310" i="1"/>
  <c r="P309" i="1"/>
  <c r="S309" i="1" s="1"/>
  <c r="O309" i="1"/>
  <c r="N309" i="1"/>
  <c r="M309" i="1"/>
  <c r="L309" i="1"/>
  <c r="K309" i="1"/>
  <c r="I309" i="1"/>
  <c r="P308" i="1"/>
  <c r="S308" i="1" s="1"/>
  <c r="O308" i="1"/>
  <c r="N308" i="1"/>
  <c r="M308" i="1"/>
  <c r="L308" i="1"/>
  <c r="K308" i="1"/>
  <c r="I308" i="1"/>
  <c r="P307" i="1"/>
  <c r="S307" i="1" s="1"/>
  <c r="O307" i="1"/>
  <c r="N307" i="1"/>
  <c r="M307" i="1"/>
  <c r="L307" i="1"/>
  <c r="K307" i="1"/>
  <c r="I307" i="1"/>
  <c r="P306" i="1"/>
  <c r="O306" i="1"/>
  <c r="N306" i="1"/>
  <c r="M306" i="1"/>
  <c r="L306" i="1"/>
  <c r="K306" i="1"/>
  <c r="I306" i="1"/>
  <c r="P305" i="1"/>
  <c r="S305" i="1" s="1"/>
  <c r="O305" i="1"/>
  <c r="N305" i="1"/>
  <c r="M305" i="1"/>
  <c r="L305" i="1"/>
  <c r="K305" i="1"/>
  <c r="I305" i="1"/>
  <c r="P304" i="1"/>
  <c r="S304" i="1" s="1"/>
  <c r="O304" i="1"/>
  <c r="N304" i="1"/>
  <c r="M304" i="1"/>
  <c r="L304" i="1"/>
  <c r="K304" i="1"/>
  <c r="P303" i="1"/>
  <c r="S303" i="1" s="1"/>
  <c r="O303" i="1"/>
  <c r="N303" i="1"/>
  <c r="M303" i="1"/>
  <c r="L303" i="1"/>
  <c r="K303" i="1"/>
  <c r="I303" i="1"/>
  <c r="P302" i="1"/>
  <c r="S302" i="1" s="1"/>
  <c r="O302" i="1"/>
  <c r="N302" i="1"/>
  <c r="M302" i="1"/>
  <c r="L302" i="1"/>
  <c r="K302" i="1"/>
  <c r="I302" i="1"/>
  <c r="P301" i="1"/>
  <c r="S301" i="1" s="1"/>
  <c r="O301" i="1"/>
  <c r="N301" i="1"/>
  <c r="M301" i="1"/>
  <c r="L301" i="1"/>
  <c r="K301" i="1"/>
  <c r="I301" i="1"/>
  <c r="P300" i="1"/>
  <c r="S300" i="1" s="1"/>
  <c r="O300" i="1"/>
  <c r="N300" i="1"/>
  <c r="M300" i="1"/>
  <c r="L300" i="1"/>
  <c r="K300" i="1"/>
  <c r="I300" i="1"/>
  <c r="P299" i="1"/>
  <c r="S299" i="1" s="1"/>
  <c r="O299" i="1"/>
  <c r="N299" i="1"/>
  <c r="M299" i="1"/>
  <c r="L299" i="1"/>
  <c r="K299" i="1"/>
  <c r="I299" i="1"/>
  <c r="P298" i="1"/>
  <c r="S298" i="1" s="1"/>
  <c r="O298" i="1"/>
  <c r="N298" i="1"/>
  <c r="M298" i="1"/>
  <c r="L298" i="1"/>
  <c r="K298" i="1"/>
  <c r="P297" i="1"/>
  <c r="S297" i="1" s="1"/>
  <c r="O297" i="1"/>
  <c r="N297" i="1"/>
  <c r="M297" i="1"/>
  <c r="L297" i="1"/>
  <c r="K297" i="1"/>
  <c r="I297" i="1"/>
  <c r="P296" i="1"/>
  <c r="S296" i="1" s="1"/>
  <c r="O296" i="1"/>
  <c r="N296" i="1"/>
  <c r="M296" i="1"/>
  <c r="L296" i="1"/>
  <c r="K296" i="1"/>
  <c r="P295" i="1"/>
  <c r="O295" i="1"/>
  <c r="N295" i="1"/>
  <c r="M295" i="1"/>
  <c r="L295" i="1"/>
  <c r="K295" i="1"/>
  <c r="I295" i="1"/>
  <c r="D295" i="1" s="1"/>
  <c r="P294" i="1"/>
  <c r="O294" i="1"/>
  <c r="N294" i="1"/>
  <c r="M294" i="1"/>
  <c r="L294" i="1"/>
  <c r="K294" i="1"/>
  <c r="I294" i="1"/>
  <c r="D294" i="1" s="1"/>
  <c r="P293" i="1"/>
  <c r="O293" i="1"/>
  <c r="N293" i="1"/>
  <c r="M293" i="1"/>
  <c r="L293" i="1"/>
  <c r="K293" i="1"/>
  <c r="I293" i="1"/>
  <c r="D293" i="1" s="1"/>
  <c r="P292" i="1"/>
  <c r="O292" i="1"/>
  <c r="N292" i="1"/>
  <c r="M292" i="1"/>
  <c r="L292" i="1"/>
  <c r="K292" i="1"/>
  <c r="I292" i="1"/>
  <c r="P291" i="1"/>
  <c r="O291" i="1"/>
  <c r="N291" i="1"/>
  <c r="M291" i="1"/>
  <c r="L291" i="1"/>
  <c r="K291" i="1"/>
  <c r="I291" i="1"/>
  <c r="D291" i="1" s="1"/>
  <c r="D292" i="1"/>
  <c r="K290" i="1"/>
  <c r="Q294" i="1" l="1"/>
  <c r="Q306" i="1"/>
  <c r="Q307" i="1" s="1"/>
  <c r="Q308" i="1" s="1"/>
  <c r="Q309" i="1" s="1"/>
  <c r="Q310" i="1"/>
  <c r="Q311" i="1" s="1"/>
  <c r="Q312" i="1" s="1"/>
  <c r="Q314" i="1"/>
  <c r="Q318" i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4" i="1"/>
  <c r="Q335" i="1" s="1"/>
  <c r="Q293" i="1"/>
  <c r="Q313" i="1"/>
  <c r="Q317" i="1"/>
  <c r="Q292" i="1"/>
  <c r="Q291" i="1"/>
  <c r="Q295" i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15" i="1"/>
  <c r="Q316" i="1" s="1"/>
  <c r="Q331" i="1"/>
  <c r="Q332" i="1" s="1"/>
  <c r="Q333" i="1" s="1"/>
  <c r="P290" i="1" l="1"/>
  <c r="S290" i="1" s="1"/>
  <c r="O290" i="1"/>
  <c r="N290" i="1"/>
  <c r="M290" i="1"/>
  <c r="L290" i="1"/>
  <c r="I290" i="1"/>
  <c r="D290" i="1" s="1"/>
  <c r="I296" i="1" l="1"/>
  <c r="D296" i="1" s="1"/>
  <c r="I298" i="1"/>
  <c r="I304" i="1"/>
  <c r="I319" i="1"/>
  <c r="I320" i="1"/>
  <c r="I321" i="1"/>
  <c r="I322" i="1"/>
  <c r="I323" i="1"/>
  <c r="I324" i="1"/>
  <c r="I332" i="1"/>
  <c r="E66" i="1" l="1"/>
  <c r="P356" i="1"/>
  <c r="S356" i="1" s="1"/>
  <c r="O356" i="1"/>
  <c r="N356" i="1"/>
  <c r="M356" i="1"/>
  <c r="L356" i="1"/>
  <c r="K356" i="1"/>
  <c r="G356" i="1"/>
  <c r="P355" i="1"/>
  <c r="S355" i="1" s="1"/>
  <c r="O355" i="1"/>
  <c r="N355" i="1"/>
  <c r="M355" i="1"/>
  <c r="L355" i="1"/>
  <c r="K355" i="1"/>
  <c r="G355" i="1"/>
  <c r="E328" i="1"/>
  <c r="D328" i="1" s="1"/>
  <c r="E19" i="1"/>
  <c r="D19" i="1" s="1"/>
  <c r="D61" i="1"/>
  <c r="D60" i="1"/>
  <c r="P60" i="1"/>
  <c r="S60" i="1" s="1"/>
  <c r="O60" i="1"/>
  <c r="N60" i="1"/>
  <c r="M60" i="1"/>
  <c r="L60" i="1"/>
  <c r="K60" i="1"/>
  <c r="I60" i="1"/>
  <c r="B60" i="1"/>
  <c r="I19" i="1"/>
  <c r="P19" i="1"/>
  <c r="S19" i="1" s="1"/>
  <c r="O19" i="1"/>
  <c r="N19" i="1"/>
  <c r="M19" i="1"/>
  <c r="L19" i="1"/>
  <c r="K19" i="1"/>
  <c r="B19" i="1"/>
  <c r="P516" i="1"/>
  <c r="Q516" i="1" s="1"/>
  <c r="Q517" i="1" s="1"/>
  <c r="Q518" i="1" s="1"/>
  <c r="Q519" i="1" s="1"/>
  <c r="Q520" i="1" s="1"/>
  <c r="Q521" i="1" s="1"/>
  <c r="Q522" i="1" s="1"/>
  <c r="Q523" i="1" s="1"/>
  <c r="Q524" i="1" s="1"/>
  <c r="P524" i="1"/>
  <c r="S524" i="1" s="1"/>
  <c r="O524" i="1"/>
  <c r="N524" i="1"/>
  <c r="M524" i="1"/>
  <c r="L524" i="1"/>
  <c r="K524" i="1"/>
  <c r="P523" i="1"/>
  <c r="O523" i="1"/>
  <c r="N523" i="1"/>
  <c r="M523" i="1"/>
  <c r="L523" i="1"/>
  <c r="K523" i="1"/>
  <c r="P522" i="1"/>
  <c r="S522" i="1" s="1"/>
  <c r="O522" i="1"/>
  <c r="N522" i="1"/>
  <c r="M522" i="1"/>
  <c r="L522" i="1"/>
  <c r="K522" i="1"/>
  <c r="Q470" i="1"/>
  <c r="Q471" i="1" s="1"/>
  <c r="Q472" i="1" s="1"/>
  <c r="Q473" i="1" s="1"/>
  <c r="Q474" i="1" s="1"/>
  <c r="Q475" i="1" s="1"/>
  <c r="Q476" i="1" s="1"/>
  <c r="G469" i="1"/>
  <c r="G468" i="1"/>
  <c r="Q423" i="1"/>
  <c r="Q424" i="1" s="1"/>
  <c r="Q425" i="1" s="1"/>
  <c r="Q426" i="1" s="1"/>
  <c r="Q427" i="1" s="1"/>
  <c r="Q428" i="1" s="1"/>
  <c r="Q429" i="1" s="1"/>
  <c r="Q430" i="1" s="1"/>
  <c r="Q431" i="1" s="1"/>
  <c r="Q432" i="1" s="1"/>
  <c r="Q433" i="1" s="1"/>
  <c r="Q434" i="1" s="1"/>
  <c r="Q435" i="1" s="1"/>
  <c r="Q436" i="1" s="1"/>
  <c r="Q437" i="1" s="1"/>
  <c r="Q438" i="1" s="1"/>
  <c r="Q439" i="1" s="1"/>
  <c r="Q440" i="1" s="1"/>
  <c r="Q441" i="1" s="1"/>
  <c r="Q442" i="1" s="1"/>
  <c r="Q443" i="1" s="1"/>
  <c r="Q444" i="1" s="1"/>
  <c r="Q445" i="1" s="1"/>
  <c r="Q446" i="1" s="1"/>
  <c r="Q447" i="1" s="1"/>
  <c r="Q448" i="1" s="1"/>
  <c r="Q449" i="1" s="1"/>
  <c r="Q450" i="1" s="1"/>
  <c r="Q451" i="1" s="1"/>
  <c r="Q452" i="1" s="1"/>
  <c r="Q453" i="1" s="1"/>
  <c r="Q454" i="1" s="1"/>
  <c r="Q455" i="1" s="1"/>
  <c r="Q456" i="1" s="1"/>
  <c r="Q457" i="1" s="1"/>
  <c r="Q458" i="1" s="1"/>
  <c r="Q459" i="1" s="1"/>
  <c r="Q460" i="1" s="1"/>
  <c r="Q461" i="1" s="1"/>
  <c r="Q462" i="1" s="1"/>
  <c r="P477" i="1"/>
  <c r="Q477" i="1" s="1"/>
  <c r="Q478" i="1" s="1"/>
  <c r="Q479" i="1" s="1"/>
  <c r="Q480" i="1" s="1"/>
  <c r="Q481" i="1" s="1"/>
  <c r="Q482" i="1" s="1"/>
  <c r="Q483" i="1" s="1"/>
  <c r="Q484" i="1" s="1"/>
  <c r="Q485" i="1" s="1"/>
  <c r="Q486" i="1" s="1"/>
  <c r="Q487" i="1" s="1"/>
  <c r="Q488" i="1" s="1"/>
  <c r="Q489" i="1" s="1"/>
  <c r="Q490" i="1" s="1"/>
  <c r="Q491" i="1" s="1"/>
  <c r="I5" i="1"/>
  <c r="D5" i="1" s="1"/>
  <c r="I6" i="1"/>
  <c r="D6" i="1" s="1"/>
  <c r="I7" i="1"/>
  <c r="D7" i="1" s="1"/>
  <c r="I8" i="1"/>
  <c r="D8" i="1" s="1"/>
  <c r="F6" i="5" s="1"/>
  <c r="G6" i="5" s="1"/>
  <c r="I9" i="1"/>
  <c r="D9" i="1" s="1"/>
  <c r="F7" i="5" s="1"/>
  <c r="G7" i="5" s="1"/>
  <c r="I10" i="1"/>
  <c r="D10" i="1" s="1"/>
  <c r="I11" i="1"/>
  <c r="D11" i="1" s="1"/>
  <c r="I18" i="1"/>
  <c r="D18" i="1" s="1"/>
  <c r="I20" i="1"/>
  <c r="D20" i="1" s="1"/>
  <c r="I21" i="1"/>
  <c r="D21" i="1" s="1"/>
  <c r="I22" i="1"/>
  <c r="D22" i="1" s="1"/>
  <c r="I23" i="1"/>
  <c r="D23" i="1" s="1"/>
  <c r="I26" i="1"/>
  <c r="D26" i="1" s="1"/>
  <c r="I31" i="1"/>
  <c r="D31" i="1" s="1"/>
  <c r="I32" i="1"/>
  <c r="D32" i="1" s="1"/>
  <c r="I33" i="1"/>
  <c r="D33" i="1" s="1"/>
  <c r="D40" i="1"/>
  <c r="D41" i="1"/>
  <c r="I42" i="1"/>
  <c r="D42" i="1" s="1"/>
  <c r="I43" i="1"/>
  <c r="D43" i="1" s="1"/>
  <c r="I48" i="1"/>
  <c r="D48" i="1" s="1"/>
  <c r="E53" i="1"/>
  <c r="D53" i="1" s="1"/>
  <c r="E54" i="1"/>
  <c r="D54" i="1" s="1"/>
  <c r="I55" i="1"/>
  <c r="D55" i="1" s="1"/>
  <c r="I56" i="1"/>
  <c r="D56" i="1" s="1"/>
  <c r="I57" i="1"/>
  <c r="D57" i="1" s="1"/>
  <c r="I58" i="1"/>
  <c r="D58" i="1" s="1"/>
  <c r="I62" i="1"/>
  <c r="D62" i="1" s="1"/>
  <c r="I63" i="1"/>
  <c r="D63" i="1" s="1"/>
  <c r="I64" i="1"/>
  <c r="D64" i="1" s="1"/>
  <c r="I65" i="1"/>
  <c r="D65" i="1" s="1"/>
  <c r="I67" i="1"/>
  <c r="D67" i="1" s="1"/>
  <c r="I68" i="1"/>
  <c r="D68" i="1" s="1"/>
  <c r="I69" i="1"/>
  <c r="D69" i="1" s="1"/>
  <c r="I70" i="1"/>
  <c r="D70" i="1" s="1"/>
  <c r="I71" i="1"/>
  <c r="D71" i="1" s="1"/>
  <c r="I72" i="1"/>
  <c r="D72" i="1" s="1"/>
  <c r="I73" i="1"/>
  <c r="D73" i="1" s="1"/>
  <c r="I74" i="1"/>
  <c r="D74" i="1" s="1"/>
  <c r="I75" i="1"/>
  <c r="D75" i="1" s="1"/>
  <c r="I76" i="1"/>
  <c r="D76" i="1" s="1"/>
  <c r="I78" i="1"/>
  <c r="D78" i="1" s="1"/>
  <c r="I79" i="1"/>
  <c r="D79" i="1" s="1"/>
  <c r="E80" i="1"/>
  <c r="D80" i="1" s="1"/>
  <c r="I81" i="1"/>
  <c r="D81" i="1" s="1"/>
  <c r="I82" i="1"/>
  <c r="D82" i="1" s="1"/>
  <c r="I83" i="1"/>
  <c r="D83" i="1" s="1"/>
  <c r="I84" i="1"/>
  <c r="D84" i="1" s="1"/>
  <c r="I85" i="1"/>
  <c r="D85" i="1" s="1"/>
  <c r="D86" i="1"/>
  <c r="I87" i="1"/>
  <c r="D87" i="1" s="1"/>
  <c r="I88" i="1"/>
  <c r="D88" i="1" s="1"/>
  <c r="I90" i="1"/>
  <c r="D90" i="1" s="1"/>
  <c r="I91" i="1"/>
  <c r="D91" i="1" s="1"/>
  <c r="I92" i="1"/>
  <c r="D92" i="1" s="1"/>
  <c r="I93" i="1"/>
  <c r="D93" i="1" s="1"/>
  <c r="I94" i="1"/>
  <c r="D94" i="1" s="1"/>
  <c r="I95" i="1"/>
  <c r="D95" i="1" s="1"/>
  <c r="I96" i="1"/>
  <c r="D96" i="1" s="1"/>
  <c r="I97" i="1"/>
  <c r="D97" i="1" s="1"/>
  <c r="I99" i="1"/>
  <c r="D99" i="1" s="1"/>
  <c r="I100" i="1"/>
  <c r="D100" i="1" s="1"/>
  <c r="I101" i="1"/>
  <c r="D101" i="1" s="1"/>
  <c r="I102" i="1"/>
  <c r="D102" i="1" s="1"/>
  <c r="I103" i="1"/>
  <c r="D103" i="1" s="1"/>
  <c r="I104" i="1"/>
  <c r="D104" i="1" s="1"/>
  <c r="I105" i="1"/>
  <c r="D105" i="1" s="1"/>
  <c r="I106" i="1"/>
  <c r="D106" i="1" s="1"/>
  <c r="D108" i="1"/>
  <c r="I112" i="1"/>
  <c r="D112" i="1" s="1"/>
  <c r="D113" i="1"/>
  <c r="E115" i="1"/>
  <c r="D115" i="1" s="1"/>
  <c r="E116" i="1"/>
  <c r="D116" i="1" s="1"/>
  <c r="D117" i="1"/>
  <c r="D118" i="1"/>
  <c r="I120" i="1"/>
  <c r="D120" i="1" s="1"/>
  <c r="I121" i="1"/>
  <c r="D121" i="1" s="1"/>
  <c r="I122" i="1"/>
  <c r="D122" i="1" s="1"/>
  <c r="D124" i="1"/>
  <c r="D126" i="1"/>
  <c r="E131" i="1"/>
  <c r="D131" i="1" s="1"/>
  <c r="E132" i="1"/>
  <c r="D132" i="1" s="1"/>
  <c r="E133" i="1"/>
  <c r="D133" i="1" s="1"/>
  <c r="I134" i="1"/>
  <c r="D134" i="1" s="1"/>
  <c r="I135" i="1"/>
  <c r="D135" i="1" s="1"/>
  <c r="I138" i="1"/>
  <c r="D138" i="1" s="1"/>
  <c r="I139" i="1"/>
  <c r="D139" i="1" s="1"/>
  <c r="I140" i="1"/>
  <c r="D140" i="1" s="1"/>
  <c r="I141" i="1"/>
  <c r="D141" i="1" s="1"/>
  <c r="I142" i="1"/>
  <c r="D142" i="1" s="1"/>
  <c r="I143" i="1"/>
  <c r="D143" i="1" s="1"/>
  <c r="D144" i="1"/>
  <c r="I145" i="1"/>
  <c r="D145" i="1" s="1"/>
  <c r="I146" i="1"/>
  <c r="D146" i="1" s="1"/>
  <c r="E148" i="1"/>
  <c r="D148" i="1" s="1"/>
  <c r="I151" i="1"/>
  <c r="D151" i="1" s="1"/>
  <c r="I152" i="1"/>
  <c r="D152" i="1" s="1"/>
  <c r="I153" i="1"/>
  <c r="D153" i="1" s="1"/>
  <c r="I154" i="1"/>
  <c r="D154" i="1" s="1"/>
  <c r="I155" i="1"/>
  <c r="D155" i="1" s="1"/>
  <c r="I156" i="1"/>
  <c r="D156" i="1" s="1"/>
  <c r="I157" i="1"/>
  <c r="D157" i="1" s="1"/>
  <c r="I158" i="1"/>
  <c r="D158" i="1" s="1"/>
  <c r="I159" i="1"/>
  <c r="D159" i="1" s="1"/>
  <c r="I160" i="1"/>
  <c r="D160" i="1" s="1"/>
  <c r="I161" i="1"/>
  <c r="D161" i="1" s="1"/>
  <c r="I162" i="1"/>
  <c r="D162" i="1" s="1"/>
  <c r="D163" i="1"/>
  <c r="I164" i="1"/>
  <c r="D164" i="1" s="1"/>
  <c r="I165" i="1"/>
  <c r="D165" i="1" s="1"/>
  <c r="I166" i="1"/>
  <c r="D166" i="1" s="1"/>
  <c r="I167" i="1"/>
  <c r="D167" i="1" s="1"/>
  <c r="I168" i="1"/>
  <c r="D168" i="1" s="1"/>
  <c r="I169" i="1"/>
  <c r="D169" i="1" s="1"/>
  <c r="D170" i="1"/>
  <c r="I171" i="1"/>
  <c r="D171" i="1" s="1"/>
  <c r="I172" i="1"/>
  <c r="D172" i="1" s="1"/>
  <c r="I173" i="1"/>
  <c r="D173" i="1" s="1"/>
  <c r="I174" i="1"/>
  <c r="D174" i="1" s="1"/>
  <c r="I176" i="1"/>
  <c r="D176" i="1" s="1"/>
  <c r="I178" i="1"/>
  <c r="D178" i="1" s="1"/>
  <c r="I179" i="1"/>
  <c r="D179" i="1" s="1"/>
  <c r="I181" i="1"/>
  <c r="D181" i="1" s="1"/>
  <c r="I182" i="1"/>
  <c r="D182" i="1" s="1"/>
  <c r="I184" i="1"/>
  <c r="D184" i="1" s="1"/>
  <c r="D193" i="1"/>
  <c r="D194" i="1"/>
  <c r="D195" i="1"/>
  <c r="D196" i="1"/>
  <c r="D197" i="1"/>
  <c r="D198" i="1"/>
  <c r="D199" i="1"/>
  <c r="D200" i="1"/>
  <c r="D201" i="1"/>
  <c r="I202" i="1"/>
  <c r="D202" i="1" s="1"/>
  <c r="I203" i="1"/>
  <c r="D203" i="1" s="1"/>
  <c r="I205" i="1"/>
  <c r="D205" i="1" s="1"/>
  <c r="E206" i="1"/>
  <c r="D206" i="1" s="1"/>
  <c r="I207" i="1"/>
  <c r="D207" i="1" s="1"/>
  <c r="I208" i="1"/>
  <c r="D208" i="1" s="1"/>
  <c r="I209" i="1"/>
  <c r="D209" i="1" s="1"/>
  <c r="I210" i="1"/>
  <c r="D210" i="1" s="1"/>
  <c r="I215" i="1"/>
  <c r="D215" i="1" s="1"/>
  <c r="I217" i="1"/>
  <c r="D217" i="1" s="1"/>
  <c r="I218" i="1"/>
  <c r="D218" i="1" s="1"/>
  <c r="I219" i="1"/>
  <c r="D219" i="1" s="1"/>
  <c r="D220" i="1"/>
  <c r="D221" i="1"/>
  <c r="E329" i="1" s="1"/>
  <c r="D329" i="1" s="1"/>
  <c r="I222" i="1"/>
  <c r="D222" i="1" s="1"/>
  <c r="I223" i="1"/>
  <c r="D223" i="1" s="1"/>
  <c r="I225" i="1"/>
  <c r="D225" i="1" s="1"/>
  <c r="I226" i="1"/>
  <c r="D226" i="1" s="1"/>
  <c r="I227" i="1"/>
  <c r="D227" i="1" s="1"/>
  <c r="I228" i="1"/>
  <c r="D228" i="1" s="1"/>
  <c r="I229" i="1"/>
  <c r="D229" i="1" s="1"/>
  <c r="I231" i="1"/>
  <c r="D231" i="1" s="1"/>
  <c r="I232" i="1"/>
  <c r="D232" i="1" s="1"/>
  <c r="I233" i="1"/>
  <c r="D233" i="1" s="1"/>
  <c r="I235" i="1"/>
  <c r="D235" i="1" s="1"/>
  <c r="I236" i="1"/>
  <c r="D236" i="1" s="1"/>
  <c r="I237" i="1"/>
  <c r="D237" i="1" s="1"/>
  <c r="I238" i="1"/>
  <c r="D238" i="1" s="1"/>
  <c r="I239" i="1"/>
  <c r="D239" i="1" s="1"/>
  <c r="I240" i="1"/>
  <c r="D240" i="1" s="1"/>
  <c r="I241" i="1"/>
  <c r="D241" i="1" s="1"/>
  <c r="I242" i="1"/>
  <c r="D242" i="1" s="1"/>
  <c r="I243" i="1"/>
  <c r="D243" i="1" s="1"/>
  <c r="I244" i="1"/>
  <c r="D244" i="1" s="1"/>
  <c r="I245" i="1"/>
  <c r="D245" i="1" s="1"/>
  <c r="I247" i="1"/>
  <c r="D247" i="1" s="1"/>
  <c r="D248" i="1"/>
  <c r="I249" i="1"/>
  <c r="D249" i="1" s="1"/>
  <c r="E251" i="1"/>
  <c r="D251" i="1" s="1"/>
  <c r="I252" i="1"/>
  <c r="D252" i="1" s="1"/>
  <c r="I253" i="1"/>
  <c r="D253" i="1" s="1"/>
  <c r="I254" i="1"/>
  <c r="D254" i="1" s="1"/>
  <c r="I255" i="1"/>
  <c r="D255" i="1" s="1"/>
  <c r="I257" i="1"/>
  <c r="D257" i="1" s="1"/>
  <c r="I263" i="1"/>
  <c r="D263" i="1" s="1"/>
  <c r="I264" i="1"/>
  <c r="D264" i="1" s="1"/>
  <c r="D265" i="1"/>
  <c r="I266" i="1"/>
  <c r="D266" i="1" s="1"/>
  <c r="I267" i="1"/>
  <c r="D267" i="1" s="1"/>
  <c r="I268" i="1"/>
  <c r="D268" i="1" s="1"/>
  <c r="I269" i="1"/>
  <c r="D269" i="1" s="1"/>
  <c r="I270" i="1"/>
  <c r="D270" i="1" s="1"/>
  <c r="I271" i="1"/>
  <c r="D271" i="1" s="1"/>
  <c r="I272" i="1"/>
  <c r="D272" i="1" s="1"/>
  <c r="I273" i="1"/>
  <c r="D273" i="1" s="1"/>
  <c r="I274" i="1"/>
  <c r="D274" i="1" s="1"/>
  <c r="I275" i="1"/>
  <c r="D275" i="1" s="1"/>
  <c r="I276" i="1"/>
  <c r="D276" i="1" s="1"/>
  <c r="I277" i="1"/>
  <c r="D277" i="1" s="1"/>
  <c r="I278" i="1"/>
  <c r="D278" i="1" s="1"/>
  <c r="I279" i="1"/>
  <c r="D279" i="1" s="1"/>
  <c r="D281" i="1"/>
  <c r="D283" i="1"/>
  <c r="E284" i="1"/>
  <c r="D284" i="1" s="1"/>
  <c r="E285" i="1"/>
  <c r="D285" i="1" s="1"/>
  <c r="D297" i="1"/>
  <c r="D299" i="1"/>
  <c r="E300" i="1"/>
  <c r="D300" i="1" s="1"/>
  <c r="E301" i="1"/>
  <c r="D301" i="1" s="1"/>
  <c r="D302" i="1"/>
  <c r="D303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25" i="1"/>
  <c r="D326" i="1"/>
  <c r="D327" i="1"/>
  <c r="D330" i="1"/>
  <c r="D331" i="1"/>
  <c r="D333" i="1"/>
  <c r="E337" i="1"/>
  <c r="D337" i="1" s="1"/>
  <c r="D342" i="1"/>
  <c r="D343" i="1"/>
  <c r="D344" i="1"/>
  <c r="D345" i="1"/>
  <c r="D348" i="1"/>
  <c r="I349" i="1"/>
  <c r="D349" i="1" s="1"/>
  <c r="I350" i="1"/>
  <c r="D350" i="1" s="1"/>
  <c r="E351" i="1"/>
  <c r="D351" i="1" s="1"/>
  <c r="I352" i="1"/>
  <c r="D352" i="1" s="1"/>
  <c r="I353" i="1"/>
  <c r="D353" i="1" s="1"/>
  <c r="I370" i="1"/>
  <c r="D370" i="1" s="1"/>
  <c r="I371" i="1"/>
  <c r="D371" i="1" s="1"/>
  <c r="I378" i="1"/>
  <c r="D378" i="1" s="1"/>
  <c r="I379" i="1"/>
  <c r="D379" i="1" s="1"/>
  <c r="I380" i="1"/>
  <c r="D380" i="1" s="1"/>
  <c r="I381" i="1"/>
  <c r="D381" i="1" s="1"/>
  <c r="I382" i="1"/>
  <c r="D382" i="1" s="1"/>
  <c r="I383" i="1"/>
  <c r="D383" i="1" s="1"/>
  <c r="I400" i="1"/>
  <c r="D400" i="1" s="1"/>
  <c r="D417" i="1"/>
  <c r="D418" i="1"/>
  <c r="D419" i="1"/>
  <c r="I425" i="1"/>
  <c r="D425" i="1" s="1"/>
  <c r="I432" i="1"/>
  <c r="D432" i="1" s="1"/>
  <c r="I438" i="1"/>
  <c r="D438" i="1" s="1"/>
  <c r="I442" i="1"/>
  <c r="D442" i="1" s="1"/>
  <c r="I447" i="1"/>
  <c r="D447" i="1" s="1"/>
  <c r="I458" i="1"/>
  <c r="D458" i="1" s="1"/>
  <c r="I461" i="1"/>
  <c r="D461" i="1" s="1"/>
  <c r="I474" i="1"/>
  <c r="D474" i="1" s="1"/>
  <c r="I475" i="1"/>
  <c r="D475" i="1" s="1"/>
  <c r="I476" i="1"/>
  <c r="D476" i="1" s="1"/>
  <c r="I477" i="1"/>
  <c r="D477" i="1" s="1"/>
  <c r="I482" i="1"/>
  <c r="D482" i="1" s="1"/>
  <c r="I484" i="1"/>
  <c r="D484" i="1" s="1"/>
  <c r="I486" i="1"/>
  <c r="D486" i="1" s="1"/>
  <c r="I487" i="1"/>
  <c r="D487" i="1" s="1"/>
  <c r="I488" i="1"/>
  <c r="D488" i="1" s="1"/>
  <c r="D496" i="1"/>
  <c r="D498" i="1"/>
  <c r="D501" i="1"/>
  <c r="D502" i="1"/>
  <c r="D504" i="1"/>
  <c r="I516" i="1"/>
  <c r="D516" i="1" s="1"/>
  <c r="I517" i="1"/>
  <c r="D517" i="1" s="1"/>
  <c r="I522" i="1"/>
  <c r="D522" i="1" s="1"/>
  <c r="I525" i="1"/>
  <c r="D525" i="1" s="1"/>
  <c r="I526" i="1"/>
  <c r="D526" i="1" s="1"/>
  <c r="I527" i="1"/>
  <c r="D527" i="1" s="1"/>
  <c r="I528" i="1"/>
  <c r="D528" i="1" s="1"/>
  <c r="I532" i="1"/>
  <c r="D532" i="1" s="1"/>
  <c r="D533" i="1"/>
  <c r="I534" i="1"/>
  <c r="D534" i="1" s="1"/>
  <c r="I535" i="1"/>
  <c r="D535" i="1" s="1"/>
  <c r="I536" i="1"/>
  <c r="D536" i="1" s="1"/>
  <c r="I538" i="1"/>
  <c r="D538" i="1" s="1"/>
  <c r="I544" i="1"/>
  <c r="D544" i="1" s="1"/>
  <c r="I545" i="1"/>
  <c r="D545" i="1" s="1"/>
  <c r="I546" i="1"/>
  <c r="D546" i="1" s="1"/>
  <c r="I547" i="1"/>
  <c r="D547" i="1" s="1"/>
  <c r="E548" i="1"/>
  <c r="D548" i="1" s="1"/>
  <c r="I549" i="1"/>
  <c r="D549" i="1" s="1"/>
  <c r="I550" i="1"/>
  <c r="D550" i="1" s="1"/>
  <c r="D552" i="1"/>
  <c r="D554" i="1"/>
  <c r="D555" i="1"/>
  <c r="D556" i="1"/>
  <c r="D557" i="1"/>
  <c r="D558" i="1"/>
  <c r="I559" i="1"/>
  <c r="D559" i="1" s="1"/>
  <c r="I560" i="1"/>
  <c r="D560" i="1" s="1"/>
  <c r="I561" i="1"/>
  <c r="D561" i="1" s="1"/>
  <c r="I562" i="1"/>
  <c r="D562" i="1" s="1"/>
  <c r="I563" i="1"/>
  <c r="D563" i="1" s="1"/>
  <c r="I564" i="1"/>
  <c r="D564" i="1" s="1"/>
  <c r="I565" i="1"/>
  <c r="D565" i="1" s="1"/>
  <c r="I566" i="1"/>
  <c r="D566" i="1" s="1"/>
  <c r="D567" i="1"/>
  <c r="I568" i="1"/>
  <c r="D568" i="1" s="1"/>
  <c r="I569" i="1"/>
  <c r="D569" i="1" s="1"/>
  <c r="I570" i="1"/>
  <c r="D570" i="1" s="1"/>
  <c r="I571" i="1"/>
  <c r="D571" i="1" s="1"/>
  <c r="I577" i="1"/>
  <c r="D577" i="1" s="1"/>
  <c r="I579" i="1"/>
  <c r="D579" i="1" s="1"/>
  <c r="I580" i="1"/>
  <c r="D580" i="1" s="1"/>
  <c r="I582" i="1"/>
  <c r="D582" i="1" s="1"/>
  <c r="I585" i="1"/>
  <c r="D585" i="1" s="1"/>
  <c r="I590" i="1"/>
  <c r="D590" i="1" s="1"/>
  <c r="I591" i="1"/>
  <c r="D591" i="1" s="1"/>
  <c r="I592" i="1"/>
  <c r="D592" i="1" s="1"/>
  <c r="D605" i="1"/>
  <c r="D608" i="1"/>
  <c r="D609" i="1"/>
  <c r="D610" i="1"/>
  <c r="D611" i="1"/>
  <c r="I614" i="1"/>
  <c r="D614" i="1" s="1"/>
  <c r="I615" i="1"/>
  <c r="D615" i="1" s="1"/>
  <c r="I616" i="1"/>
  <c r="D616" i="1" s="1"/>
  <c r="I617" i="1"/>
  <c r="D617" i="1" s="1"/>
  <c r="P2" i="1"/>
  <c r="Q2" i="1" s="1"/>
  <c r="P3" i="1"/>
  <c r="Q3" i="1" s="1"/>
  <c r="P4" i="1"/>
  <c r="Q4" i="1" s="1"/>
  <c r="Q5" i="1" s="1"/>
  <c r="Q6" i="1" s="1"/>
  <c r="Q7" i="1" s="1"/>
  <c r="P8" i="1"/>
  <c r="Q8" i="1" s="1"/>
  <c r="Q9" i="1" s="1"/>
  <c r="Q10" i="1" s="1"/>
  <c r="P11" i="1"/>
  <c r="Q11" i="1" s="1"/>
  <c r="Q12" i="1" s="1"/>
  <c r="Q13" i="1" s="1"/>
  <c r="Q14" i="1" s="1"/>
  <c r="Q15" i="1" s="1"/>
  <c r="Q16" i="1" s="1"/>
  <c r="Q17" i="1" s="1"/>
  <c r="P18" i="1"/>
  <c r="Q18" i="1" s="1"/>
  <c r="Q19" i="1" s="1"/>
  <c r="Q20" i="1" s="1"/>
  <c r="P21" i="1"/>
  <c r="Q21" i="1" s="1"/>
  <c r="P22" i="1"/>
  <c r="Q22" i="1" s="1"/>
  <c r="P23" i="1"/>
  <c r="Q23" i="1" s="1"/>
  <c r="Q24" i="1" s="1"/>
  <c r="Q25" i="1" s="1"/>
  <c r="P26" i="1"/>
  <c r="Q26" i="1" s="1"/>
  <c r="Q27" i="1" s="1"/>
  <c r="Q28" i="1" s="1"/>
  <c r="Q29" i="1" s="1"/>
  <c r="Q30" i="1" s="1"/>
  <c r="Q31" i="1" s="1"/>
  <c r="Q32" i="1" s="1"/>
  <c r="P33" i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P43" i="1"/>
  <c r="Q43" i="1" s="1"/>
  <c r="Q44" i="1" s="1"/>
  <c r="Q45" i="1" s="1"/>
  <c r="Q46" i="1" s="1"/>
  <c r="Q47" i="1" s="1"/>
  <c r="P48" i="1"/>
  <c r="Q48" i="1" s="1"/>
  <c r="Q49" i="1" s="1"/>
  <c r="Q50" i="1" s="1"/>
  <c r="Q51" i="1" s="1"/>
  <c r="P58" i="1"/>
  <c r="Q58" i="1" s="1"/>
  <c r="Q59" i="1" s="1"/>
  <c r="Q60" i="1" s="1"/>
  <c r="Q61" i="1" s="1"/>
  <c r="Q62" i="1" s="1"/>
  <c r="Q63" i="1" s="1"/>
  <c r="Q64" i="1" s="1"/>
  <c r="P65" i="1"/>
  <c r="Q65" i="1" s="1"/>
  <c r="Q66" i="1" s="1"/>
  <c r="P67" i="1"/>
  <c r="Q67" i="1" s="1"/>
  <c r="P68" i="1"/>
  <c r="Q68" i="1" s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Q77" i="1" s="1"/>
  <c r="P78" i="1"/>
  <c r="Q78" i="1" s="1"/>
  <c r="P79" i="1"/>
  <c r="Q79" i="1" s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Q86" i="1" s="1"/>
  <c r="P87" i="1"/>
  <c r="Q87" i="1" s="1"/>
  <c r="P88" i="1"/>
  <c r="Q88" i="1" s="1"/>
  <c r="Q89" i="1" s="1"/>
  <c r="P90" i="1"/>
  <c r="Q90" i="1" s="1"/>
  <c r="P91" i="1"/>
  <c r="Q91" i="1" s="1"/>
  <c r="P92" i="1"/>
  <c r="Q92" i="1" s="1"/>
  <c r="Q93" i="1" s="1"/>
  <c r="P94" i="1"/>
  <c r="Q94" i="1" s="1"/>
  <c r="P95" i="1"/>
  <c r="Q95" i="1" s="1"/>
  <c r="Q96" i="1" s="1"/>
  <c r="P97" i="1"/>
  <c r="Q97" i="1" s="1"/>
  <c r="Q98" i="1" s="1"/>
  <c r="Q99" i="1" s="1"/>
  <c r="Q100" i="1" s="1"/>
  <c r="P101" i="1"/>
  <c r="Q101" i="1" s="1"/>
  <c r="Q102" i="1" s="1"/>
  <c r="P103" i="1"/>
  <c r="Q103" i="1" s="1"/>
  <c r="P104" i="1"/>
  <c r="Q104" i="1" s="1"/>
  <c r="P105" i="1"/>
  <c r="Q105" i="1" s="1"/>
  <c r="P106" i="1"/>
  <c r="Q106" i="1" s="1"/>
  <c r="Q107" i="1" s="1"/>
  <c r="Q108" i="1" s="1"/>
  <c r="Q109" i="1" s="1"/>
  <c r="Q110" i="1" s="1"/>
  <c r="Q111" i="1" s="1"/>
  <c r="Q112" i="1" s="1"/>
  <c r="Q119" i="1"/>
  <c r="P120" i="1"/>
  <c r="Q120" i="1" s="1"/>
  <c r="P121" i="1"/>
  <c r="Q121" i="1" s="1"/>
  <c r="P122" i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P134" i="1"/>
  <c r="Q134" i="1" s="1"/>
  <c r="P135" i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P146" i="1"/>
  <c r="Q146" i="1" s="1"/>
  <c r="Q147" i="1" s="1"/>
  <c r="Q148" i="1" s="1"/>
  <c r="Q149" i="1" s="1"/>
  <c r="Q150" i="1" s="1"/>
  <c r="Q151" i="1" s="1"/>
  <c r="Q152" i="1" s="1"/>
  <c r="Q153" i="1" s="1"/>
  <c r="Q154" i="1" s="1"/>
  <c r="P159" i="1"/>
  <c r="Q159" i="1" s="1"/>
  <c r="P160" i="1"/>
  <c r="Q160" i="1" s="1"/>
  <c r="P161" i="1"/>
  <c r="Q161" i="1" s="1"/>
  <c r="P162" i="1"/>
  <c r="Q162" i="1" s="1"/>
  <c r="Q163" i="1" s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Q170" i="1" s="1"/>
  <c r="Q171" i="1" s="1"/>
  <c r="P172" i="1"/>
  <c r="Q172" i="1" s="1"/>
  <c r="P173" i="1"/>
  <c r="Q173" i="1" s="1"/>
  <c r="P174" i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P202" i="1"/>
  <c r="Q202" i="1" s="1"/>
  <c r="P203" i="1"/>
  <c r="Q203" i="1" s="1"/>
  <c r="Q204" i="1" s="1"/>
  <c r="P205" i="1"/>
  <c r="Q205" i="1" s="1"/>
  <c r="Q206" i="1" s="1"/>
  <c r="Q207" i="1" s="1"/>
  <c r="Q208" i="1" s="1"/>
  <c r="P209" i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P223" i="1"/>
  <c r="Q223" i="1" s="1"/>
  <c r="P224" i="1"/>
  <c r="Q224" i="1" s="1"/>
  <c r="Q225" i="1" s="1"/>
  <c r="P226" i="1"/>
  <c r="Q226" i="1" s="1"/>
  <c r="Q227" i="1" s="1"/>
  <c r="P228" i="1"/>
  <c r="Q228" i="1" s="1"/>
  <c r="P229" i="1"/>
  <c r="Q229" i="1" s="1"/>
  <c r="Q230" i="1" s="1"/>
  <c r="P231" i="1"/>
  <c r="Q231" i="1" s="1"/>
  <c r="Q232" i="1" s="1"/>
  <c r="P233" i="1"/>
  <c r="Q233" i="1" s="1"/>
  <c r="Q234" i="1" s="1"/>
  <c r="P235" i="1"/>
  <c r="Q235" i="1" s="1"/>
  <c r="Q236" i="1" s="1"/>
  <c r="Q237" i="1" s="1"/>
  <c r="P238" i="1"/>
  <c r="Q238" i="1" s="1"/>
  <c r="Q239" i="1" s="1"/>
  <c r="P240" i="1"/>
  <c r="Q240" i="1" s="1"/>
  <c r="P241" i="1"/>
  <c r="Q241" i="1" s="1"/>
  <c r="P242" i="1"/>
  <c r="Q242" i="1" s="1"/>
  <c r="Q243" i="1" s="1"/>
  <c r="P244" i="1"/>
  <c r="Q244" i="1" s="1"/>
  <c r="P245" i="1"/>
  <c r="Q245" i="1" s="1"/>
  <c r="Q246" i="1" s="1"/>
  <c r="Q247" i="1" s="1"/>
  <c r="Q248" i="1" s="1"/>
  <c r="P249" i="1"/>
  <c r="Q249" i="1" s="1"/>
  <c r="Q250" i="1" s="1"/>
  <c r="Q251" i="1" s="1"/>
  <c r="P252" i="1"/>
  <c r="Q252" i="1" s="1"/>
  <c r="P253" i="1"/>
  <c r="Q253" i="1" s="1"/>
  <c r="Q254" i="1" s="1"/>
  <c r="P255" i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P266" i="1"/>
  <c r="Q266" i="1" s="1"/>
  <c r="P267" i="1"/>
  <c r="Q267" i="1" s="1"/>
  <c r="Q268" i="1" s="1"/>
  <c r="P269" i="1"/>
  <c r="Q269" i="1" s="1"/>
  <c r="P270" i="1"/>
  <c r="Q270" i="1" s="1"/>
  <c r="Q271" i="1" s="1"/>
  <c r="P272" i="1"/>
  <c r="Q272" i="1" s="1"/>
  <c r="P273" i="1"/>
  <c r="Q273" i="1" s="1"/>
  <c r="P274" i="1"/>
  <c r="Q274" i="1" s="1"/>
  <c r="Q275" i="1" s="1"/>
  <c r="P276" i="1"/>
  <c r="Q276" i="1" s="1"/>
  <c r="P277" i="1"/>
  <c r="Q277" i="1" s="1"/>
  <c r="P278" i="1"/>
  <c r="Q278" i="1" s="1"/>
  <c r="P279" i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336" i="1"/>
  <c r="Q337" i="1" s="1"/>
  <c r="Q338" i="1" s="1"/>
  <c r="Q346" i="1"/>
  <c r="Q347" i="1" s="1"/>
  <c r="Q348" i="1" s="1"/>
  <c r="P349" i="1"/>
  <c r="Q349" i="1" s="1"/>
  <c r="Q350" i="1" s="1"/>
  <c r="Q351" i="1" s="1"/>
  <c r="P352" i="1"/>
  <c r="Q352" i="1" s="1"/>
  <c r="P353" i="1"/>
  <c r="Q353" i="1" s="1"/>
  <c r="Q354" i="1" s="1"/>
  <c r="Q355" i="1" s="1"/>
  <c r="Q356" i="1" s="1"/>
  <c r="P378" i="1"/>
  <c r="Q378" i="1" s="1"/>
  <c r="P379" i="1"/>
  <c r="Q379" i="1" s="1"/>
  <c r="Q380" i="1" s="1"/>
  <c r="P381" i="1"/>
  <c r="Q381" i="1" s="1"/>
  <c r="P382" i="1"/>
  <c r="Q382" i="1" s="1"/>
  <c r="P383" i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P400" i="1"/>
  <c r="Q400" i="1" s="1"/>
  <c r="Q401" i="1" s="1"/>
  <c r="Q402" i="1" s="1"/>
  <c r="Q403" i="1" s="1"/>
  <c r="Q404" i="1" s="1"/>
  <c r="Q405" i="1" s="1"/>
  <c r="Q406" i="1" s="1"/>
  <c r="Q407" i="1" s="1"/>
  <c r="Q408" i="1" s="1"/>
  <c r="Q409" i="1" s="1"/>
  <c r="Q410" i="1" s="1"/>
  <c r="Q411" i="1" s="1"/>
  <c r="Q412" i="1" s="1"/>
  <c r="Q413" i="1" s="1"/>
  <c r="Q414" i="1" s="1"/>
  <c r="Q415" i="1" s="1"/>
  <c r="Q416" i="1" s="1"/>
  <c r="Q507" i="1"/>
  <c r="Q508" i="1" s="1"/>
  <c r="Q509" i="1" s="1"/>
  <c r="Q510" i="1" s="1"/>
  <c r="Q511" i="1" s="1"/>
  <c r="Q512" i="1" s="1"/>
  <c r="Q513" i="1" s="1"/>
  <c r="Q514" i="1" s="1"/>
  <c r="Q515" i="1" s="1"/>
  <c r="Q530" i="1"/>
  <c r="Q531" i="1" s="1"/>
  <c r="Q532" i="1" s="1"/>
  <c r="Q533" i="1" s="1"/>
  <c r="P534" i="1"/>
  <c r="Q534" i="1" s="1"/>
  <c r="Q535" i="1" s="1"/>
  <c r="P536" i="1"/>
  <c r="Q536" i="1" s="1"/>
  <c r="Q537" i="1" s="1"/>
  <c r="P538" i="1"/>
  <c r="Q538" i="1" s="1"/>
  <c r="Q539" i="1" s="1"/>
  <c r="Q540" i="1" s="1"/>
  <c r="Q541" i="1" s="1"/>
  <c r="Q542" i="1" s="1"/>
  <c r="Q543" i="1" s="1"/>
  <c r="P546" i="1"/>
  <c r="Q546" i="1" s="1"/>
  <c r="P547" i="1"/>
  <c r="Q547" i="1" s="1"/>
  <c r="Q548" i="1" s="1"/>
  <c r="P549" i="1"/>
  <c r="Q549" i="1" s="1"/>
  <c r="Q550" i="1" s="1"/>
  <c r="Q559" i="1"/>
  <c r="P560" i="1"/>
  <c r="Q560" i="1" s="1"/>
  <c r="Q561" i="1" s="1"/>
  <c r="Q562" i="1" s="1"/>
  <c r="P563" i="1"/>
  <c r="Q563" i="1" s="1"/>
  <c r="Q564" i="1" s="1"/>
  <c r="P565" i="1"/>
  <c r="Q565" i="1" s="1"/>
  <c r="Q566" i="1" s="1"/>
  <c r="Q567" i="1" s="1"/>
  <c r="P568" i="1"/>
  <c r="Q568" i="1" s="1"/>
  <c r="Q569" i="1" s="1"/>
  <c r="P570" i="1"/>
  <c r="Q570" i="1" s="1"/>
  <c r="Q571" i="1" s="1"/>
  <c r="Q572" i="1" s="1"/>
  <c r="Q573" i="1" s="1"/>
  <c r="Q574" i="1" s="1"/>
  <c r="Q575" i="1" s="1"/>
  <c r="Q576" i="1" s="1"/>
  <c r="Q577" i="1" s="1"/>
  <c r="Q578" i="1" s="1"/>
  <c r="P579" i="1"/>
  <c r="Q579" i="1" s="1"/>
  <c r="P580" i="1"/>
  <c r="Q580" i="1" s="1"/>
  <c r="Q581" i="1" s="1"/>
  <c r="Q582" i="1" s="1"/>
  <c r="Q583" i="1" s="1"/>
  <c r="Q584" i="1" s="1"/>
  <c r="P585" i="1"/>
  <c r="Q585" i="1" s="1"/>
  <c r="Q586" i="1" s="1"/>
  <c r="Q587" i="1" s="1"/>
  <c r="Q589" i="1"/>
  <c r="P590" i="1"/>
  <c r="Q590" i="1" s="1"/>
  <c r="Q591" i="1" s="1"/>
  <c r="P592" i="1"/>
  <c r="Q592" i="1" s="1"/>
  <c r="Q612" i="1"/>
  <c r="Q613" i="1" s="1"/>
  <c r="Q614" i="1" s="1"/>
  <c r="Q615" i="1" s="1"/>
  <c r="P616" i="1"/>
  <c r="Q616" i="1" s="1"/>
  <c r="Q617" i="1" s="1"/>
  <c r="Q618" i="1" s="1"/>
  <c r="Q619" i="1" s="1"/>
  <c r="Q620" i="1" s="1"/>
  <c r="Q621" i="1" s="1"/>
  <c r="Q622" i="1" s="1"/>
  <c r="Q623" i="1" s="1"/>
  <c r="Q624" i="1" s="1"/>
  <c r="I2" i="1"/>
  <c r="D2" i="1" s="1"/>
  <c r="I3" i="1"/>
  <c r="D3" i="1" s="1"/>
  <c r="I4" i="1"/>
  <c r="D4" i="1" s="1"/>
  <c r="O70" i="1"/>
  <c r="N70" i="1"/>
  <c r="M70" i="1"/>
  <c r="L70" i="1"/>
  <c r="K70" i="1"/>
  <c r="P69" i="1"/>
  <c r="S69" i="1" s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P66" i="1"/>
  <c r="S66" i="1" s="1"/>
  <c r="O66" i="1"/>
  <c r="N66" i="1"/>
  <c r="M66" i="1"/>
  <c r="L66" i="1"/>
  <c r="K66" i="1"/>
  <c r="O65" i="1"/>
  <c r="N65" i="1"/>
  <c r="M65" i="1"/>
  <c r="L65" i="1"/>
  <c r="K65" i="1"/>
  <c r="P64" i="1"/>
  <c r="S64" i="1" s="1"/>
  <c r="O64" i="1"/>
  <c r="N64" i="1"/>
  <c r="M64" i="1"/>
  <c r="L64" i="1"/>
  <c r="K64" i="1"/>
  <c r="I66" i="1"/>
  <c r="B66" i="1"/>
  <c r="G529" i="1"/>
  <c r="G543" i="1"/>
  <c r="P428" i="1"/>
  <c r="S428" i="1" s="1"/>
  <c r="O428" i="1"/>
  <c r="N428" i="1"/>
  <c r="M428" i="1"/>
  <c r="L428" i="1"/>
  <c r="K428" i="1"/>
  <c r="G428" i="1"/>
  <c r="P427" i="1"/>
  <c r="S427" i="1" s="1"/>
  <c r="O427" i="1"/>
  <c r="N427" i="1"/>
  <c r="M427" i="1"/>
  <c r="L427" i="1"/>
  <c r="K427" i="1"/>
  <c r="G427" i="1"/>
  <c r="P426" i="1"/>
  <c r="S426" i="1" s="1"/>
  <c r="O426" i="1"/>
  <c r="N426" i="1"/>
  <c r="M426" i="1"/>
  <c r="L426" i="1"/>
  <c r="K426" i="1"/>
  <c r="G426" i="1"/>
  <c r="P425" i="1"/>
  <c r="S425" i="1" s="1"/>
  <c r="O425" i="1"/>
  <c r="N425" i="1"/>
  <c r="M425" i="1"/>
  <c r="L425" i="1"/>
  <c r="K425" i="1"/>
  <c r="G425" i="1"/>
  <c r="P424" i="1"/>
  <c r="S424" i="1" s="1"/>
  <c r="O424" i="1"/>
  <c r="N424" i="1"/>
  <c r="M424" i="1"/>
  <c r="L424" i="1"/>
  <c r="K424" i="1"/>
  <c r="G424" i="1"/>
  <c r="P288" i="1"/>
  <c r="S288" i="1" s="1"/>
  <c r="O288" i="1"/>
  <c r="N288" i="1"/>
  <c r="M288" i="1"/>
  <c r="L288" i="1"/>
  <c r="K288" i="1"/>
  <c r="P287" i="1"/>
  <c r="S287" i="1" s="1"/>
  <c r="O287" i="1"/>
  <c r="N287" i="1"/>
  <c r="M287" i="1"/>
  <c r="L287" i="1"/>
  <c r="K287" i="1"/>
  <c r="P286" i="1"/>
  <c r="O286" i="1"/>
  <c r="N286" i="1"/>
  <c r="M286" i="1"/>
  <c r="L286" i="1"/>
  <c r="K286" i="1"/>
  <c r="P285" i="1"/>
  <c r="S285" i="1" s="1"/>
  <c r="O285" i="1"/>
  <c r="N285" i="1"/>
  <c r="M285" i="1"/>
  <c r="L285" i="1"/>
  <c r="K285" i="1"/>
  <c r="I285" i="1"/>
  <c r="P284" i="1"/>
  <c r="S284" i="1" s="1"/>
  <c r="O284" i="1"/>
  <c r="N284" i="1"/>
  <c r="M284" i="1"/>
  <c r="L284" i="1"/>
  <c r="K284" i="1"/>
  <c r="I284" i="1"/>
  <c r="G286" i="1"/>
  <c r="G13" i="1"/>
  <c r="G12" i="1"/>
  <c r="G11" i="1"/>
  <c r="G10" i="1"/>
  <c r="O18" i="1"/>
  <c r="N18" i="1"/>
  <c r="M18" i="1"/>
  <c r="L18" i="1"/>
  <c r="K18" i="1"/>
  <c r="P17" i="1"/>
  <c r="S17" i="1" s="1"/>
  <c r="O17" i="1"/>
  <c r="N17" i="1"/>
  <c r="M17" i="1"/>
  <c r="L17" i="1"/>
  <c r="K17" i="1"/>
  <c r="P16" i="1"/>
  <c r="S16" i="1" s="1"/>
  <c r="O16" i="1"/>
  <c r="N16" i="1"/>
  <c r="M16" i="1"/>
  <c r="L16" i="1"/>
  <c r="K16" i="1"/>
  <c r="P15" i="1"/>
  <c r="S15" i="1" s="1"/>
  <c r="O15" i="1"/>
  <c r="N15" i="1"/>
  <c r="M15" i="1"/>
  <c r="L15" i="1"/>
  <c r="K15" i="1"/>
  <c r="P14" i="1"/>
  <c r="S14" i="1" s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O11" i="1"/>
  <c r="N11" i="1"/>
  <c r="M11" i="1"/>
  <c r="L11" i="1"/>
  <c r="K11" i="1"/>
  <c r="P132" i="1"/>
  <c r="S132" i="1" s="1"/>
  <c r="O132" i="1"/>
  <c r="N132" i="1"/>
  <c r="M132" i="1"/>
  <c r="L132" i="1"/>
  <c r="K132" i="1"/>
  <c r="I132" i="1"/>
  <c r="P131" i="1"/>
  <c r="S131" i="1" s="1"/>
  <c r="O131" i="1"/>
  <c r="N131" i="1"/>
  <c r="M131" i="1"/>
  <c r="L131" i="1"/>
  <c r="K131" i="1"/>
  <c r="I131" i="1"/>
  <c r="P250" i="1"/>
  <c r="S250" i="1" s="1"/>
  <c r="O250" i="1"/>
  <c r="N250" i="1"/>
  <c r="M250" i="1"/>
  <c r="L250" i="1"/>
  <c r="K250" i="1"/>
  <c r="O249" i="1"/>
  <c r="N249" i="1"/>
  <c r="M249" i="1"/>
  <c r="L249" i="1"/>
  <c r="K249" i="1"/>
  <c r="P248" i="1"/>
  <c r="S248" i="1" s="1"/>
  <c r="O248" i="1"/>
  <c r="N248" i="1"/>
  <c r="M248" i="1"/>
  <c r="L248" i="1"/>
  <c r="K248" i="1"/>
  <c r="I248" i="1"/>
  <c r="P247" i="1"/>
  <c r="S247" i="1" s="1"/>
  <c r="O247" i="1"/>
  <c r="N247" i="1"/>
  <c r="M247" i="1"/>
  <c r="L247" i="1"/>
  <c r="K247" i="1"/>
  <c r="P246" i="1"/>
  <c r="S246" i="1" s="1"/>
  <c r="O246" i="1"/>
  <c r="N246" i="1"/>
  <c r="M246" i="1"/>
  <c r="L246" i="1"/>
  <c r="K246" i="1"/>
  <c r="G247" i="1"/>
  <c r="B247" i="1"/>
  <c r="P548" i="1"/>
  <c r="S548" i="1" s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P545" i="1"/>
  <c r="S545" i="1" s="1"/>
  <c r="O545" i="1"/>
  <c r="N545" i="1"/>
  <c r="M545" i="1"/>
  <c r="L545" i="1"/>
  <c r="K545" i="1"/>
  <c r="P544" i="1"/>
  <c r="S544" i="1" s="1"/>
  <c r="O544" i="1"/>
  <c r="N544" i="1"/>
  <c r="M544" i="1"/>
  <c r="L544" i="1"/>
  <c r="K544" i="1"/>
  <c r="P540" i="1"/>
  <c r="S540" i="1" s="1"/>
  <c r="O540" i="1"/>
  <c r="N540" i="1"/>
  <c r="M540" i="1"/>
  <c r="L540" i="1"/>
  <c r="K540" i="1"/>
  <c r="P539" i="1"/>
  <c r="S539" i="1" s="1"/>
  <c r="O539" i="1"/>
  <c r="N539" i="1"/>
  <c r="M539" i="1"/>
  <c r="L539" i="1"/>
  <c r="K539" i="1"/>
  <c r="O538" i="1"/>
  <c r="N538" i="1"/>
  <c r="M538" i="1"/>
  <c r="L538" i="1"/>
  <c r="K538" i="1"/>
  <c r="P537" i="1"/>
  <c r="S537" i="1" s="1"/>
  <c r="O537" i="1"/>
  <c r="N537" i="1"/>
  <c r="M537" i="1"/>
  <c r="L537" i="1"/>
  <c r="K537" i="1"/>
  <c r="O536" i="1"/>
  <c r="N536" i="1"/>
  <c r="M536" i="1"/>
  <c r="L536" i="1"/>
  <c r="K536" i="1"/>
  <c r="P535" i="1"/>
  <c r="S535" i="1" s="1"/>
  <c r="O535" i="1"/>
  <c r="N535" i="1"/>
  <c r="M535" i="1"/>
  <c r="L535" i="1"/>
  <c r="K535" i="1"/>
  <c r="O534" i="1"/>
  <c r="N534" i="1"/>
  <c r="M534" i="1"/>
  <c r="L534" i="1"/>
  <c r="K534" i="1"/>
  <c r="P533" i="1"/>
  <c r="S533" i="1" s="1"/>
  <c r="O533" i="1"/>
  <c r="N533" i="1"/>
  <c r="M533" i="1"/>
  <c r="L533" i="1"/>
  <c r="K533" i="1"/>
  <c r="P532" i="1"/>
  <c r="S532" i="1" s="1"/>
  <c r="O532" i="1"/>
  <c r="N532" i="1"/>
  <c r="M532" i="1"/>
  <c r="L532" i="1"/>
  <c r="K532" i="1"/>
  <c r="I533" i="1"/>
  <c r="B540" i="1"/>
  <c r="B539" i="1"/>
  <c r="B537" i="1"/>
  <c r="B535" i="1"/>
  <c r="B533" i="1"/>
  <c r="B532" i="1"/>
  <c r="B531" i="1"/>
  <c r="G542" i="1"/>
  <c r="G540" i="1"/>
  <c r="G539" i="1"/>
  <c r="G538" i="1"/>
  <c r="G537" i="1"/>
  <c r="G536" i="1"/>
  <c r="G535" i="1"/>
  <c r="G534" i="1"/>
  <c r="G532" i="1"/>
  <c r="P210" i="1"/>
  <c r="S210" i="1" s="1"/>
  <c r="O210" i="1"/>
  <c r="N210" i="1"/>
  <c r="M210" i="1"/>
  <c r="L210" i="1"/>
  <c r="K210" i="1"/>
  <c r="O209" i="1"/>
  <c r="N209" i="1"/>
  <c r="M209" i="1"/>
  <c r="L209" i="1"/>
  <c r="K209" i="1"/>
  <c r="P208" i="1"/>
  <c r="S208" i="1" s="1"/>
  <c r="O208" i="1"/>
  <c r="N208" i="1"/>
  <c r="M208" i="1"/>
  <c r="L208" i="1"/>
  <c r="K208" i="1"/>
  <c r="P207" i="1"/>
  <c r="S207" i="1" s="1"/>
  <c r="O207" i="1"/>
  <c r="N207" i="1"/>
  <c r="M207" i="1"/>
  <c r="L207" i="1"/>
  <c r="K207" i="1"/>
  <c r="P206" i="1"/>
  <c r="S206" i="1" s="1"/>
  <c r="O206" i="1"/>
  <c r="N206" i="1"/>
  <c r="M206" i="1"/>
  <c r="L206" i="1"/>
  <c r="K206" i="1"/>
  <c r="I206" i="1"/>
  <c r="P53" i="1"/>
  <c r="S53" i="1" s="1"/>
  <c r="O53" i="1"/>
  <c r="N53" i="1"/>
  <c r="M53" i="1"/>
  <c r="L53" i="1"/>
  <c r="K53" i="1"/>
  <c r="I53" i="1"/>
  <c r="B53" i="1"/>
  <c r="P40" i="1"/>
  <c r="S40" i="1" s="1"/>
  <c r="O40" i="1"/>
  <c r="N40" i="1"/>
  <c r="M40" i="1"/>
  <c r="L40" i="1"/>
  <c r="K40" i="1"/>
  <c r="I40" i="1"/>
  <c r="B40" i="1"/>
  <c r="B463" i="1"/>
  <c r="P462" i="1"/>
  <c r="S462" i="1" s="1"/>
  <c r="O462" i="1"/>
  <c r="N462" i="1"/>
  <c r="M462" i="1"/>
  <c r="L462" i="1"/>
  <c r="K462" i="1"/>
  <c r="G462" i="1"/>
  <c r="B462" i="1"/>
  <c r="P461" i="1"/>
  <c r="S461" i="1" s="1"/>
  <c r="O461" i="1"/>
  <c r="N461" i="1"/>
  <c r="M461" i="1"/>
  <c r="L461" i="1"/>
  <c r="K461" i="1"/>
  <c r="G461" i="1"/>
  <c r="B461" i="1"/>
  <c r="G499" i="1"/>
  <c r="B499" i="1"/>
  <c r="G553" i="1"/>
  <c r="G552" i="1"/>
  <c r="G551" i="1"/>
  <c r="G550" i="1"/>
  <c r="G549" i="1"/>
  <c r="G547" i="1"/>
  <c r="G546" i="1"/>
  <c r="P550" i="1"/>
  <c r="S550" i="1" s="1"/>
  <c r="O550" i="1"/>
  <c r="N550" i="1"/>
  <c r="M550" i="1"/>
  <c r="L550" i="1"/>
  <c r="K550" i="1"/>
  <c r="B550" i="1"/>
  <c r="P129" i="1"/>
  <c r="S129" i="1" s="1"/>
  <c r="O129" i="1"/>
  <c r="N129" i="1"/>
  <c r="M129" i="1"/>
  <c r="L129" i="1"/>
  <c r="K129" i="1"/>
  <c r="G129" i="1"/>
  <c r="B129" i="1"/>
  <c r="P437" i="1"/>
  <c r="S437" i="1" s="1"/>
  <c r="O437" i="1"/>
  <c r="N437" i="1"/>
  <c r="M437" i="1"/>
  <c r="L437" i="1"/>
  <c r="K437" i="1"/>
  <c r="G437" i="1"/>
  <c r="B437" i="1"/>
  <c r="B426" i="1"/>
  <c r="P487" i="1"/>
  <c r="S487" i="1" s="1"/>
  <c r="O487" i="1"/>
  <c r="N487" i="1"/>
  <c r="M487" i="1"/>
  <c r="L487" i="1"/>
  <c r="K487" i="1"/>
  <c r="G487" i="1"/>
  <c r="B487" i="1"/>
  <c r="I589" i="1"/>
  <c r="I578" i="1"/>
  <c r="I567" i="1"/>
  <c r="I548" i="1"/>
  <c r="I351" i="1"/>
  <c r="I348" i="1"/>
  <c r="I283" i="1"/>
  <c r="I281" i="1"/>
  <c r="I265" i="1"/>
  <c r="I251" i="1"/>
  <c r="I221" i="1"/>
  <c r="I220" i="1"/>
  <c r="I170" i="1"/>
  <c r="I163" i="1"/>
  <c r="I148" i="1"/>
  <c r="I144" i="1"/>
  <c r="I133" i="1"/>
  <c r="I126" i="1"/>
  <c r="I124" i="1"/>
  <c r="I119" i="1"/>
  <c r="D119" i="1" s="1"/>
  <c r="I108" i="1"/>
  <c r="I86" i="1"/>
  <c r="I80" i="1"/>
  <c r="I61" i="1"/>
  <c r="I54" i="1"/>
  <c r="I41" i="1"/>
  <c r="H34" i="4"/>
  <c r="H41" i="4"/>
  <c r="P123" i="1"/>
  <c r="S123" i="1" s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P119" i="1"/>
  <c r="S119" i="1" s="1"/>
  <c r="O119" i="1"/>
  <c r="N119" i="1"/>
  <c r="M119" i="1"/>
  <c r="L119" i="1"/>
  <c r="K119" i="1"/>
  <c r="G121" i="1"/>
  <c r="G120" i="1"/>
  <c r="G118" i="1"/>
  <c r="G117" i="1"/>
  <c r="G112" i="1"/>
  <c r="G501" i="1"/>
  <c r="B501" i="1"/>
  <c r="G498" i="1"/>
  <c r="B498" i="1"/>
  <c r="G497" i="1"/>
  <c r="B497" i="1"/>
  <c r="P268" i="1"/>
  <c r="S268" i="1" s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K266" i="1"/>
  <c r="P265" i="1"/>
  <c r="S265" i="1" s="1"/>
  <c r="O265" i="1"/>
  <c r="N265" i="1"/>
  <c r="M265" i="1"/>
  <c r="L265" i="1"/>
  <c r="K265" i="1"/>
  <c r="P264" i="1"/>
  <c r="S264" i="1" s="1"/>
  <c r="O264" i="1"/>
  <c r="N264" i="1"/>
  <c r="M264" i="1"/>
  <c r="L264" i="1"/>
  <c r="K264" i="1"/>
  <c r="P263" i="1"/>
  <c r="S263" i="1" s="1"/>
  <c r="O263" i="1"/>
  <c r="N263" i="1"/>
  <c r="M263" i="1"/>
  <c r="L263" i="1"/>
  <c r="K263" i="1"/>
  <c r="G264" i="1"/>
  <c r="B264" i="1"/>
  <c r="G262" i="1"/>
  <c r="B263" i="1"/>
  <c r="P262" i="1"/>
  <c r="S262" i="1" s="1"/>
  <c r="O262" i="1"/>
  <c r="N262" i="1"/>
  <c r="M262" i="1"/>
  <c r="L262" i="1"/>
  <c r="K262" i="1"/>
  <c r="G257" i="1"/>
  <c r="B262" i="1"/>
  <c r="P577" i="1"/>
  <c r="S577" i="1" s="1"/>
  <c r="O577" i="1"/>
  <c r="N577" i="1"/>
  <c r="M577" i="1"/>
  <c r="L577" i="1"/>
  <c r="K577" i="1"/>
  <c r="P576" i="1"/>
  <c r="S576" i="1" s="1"/>
  <c r="O576" i="1"/>
  <c r="N576" i="1"/>
  <c r="M576" i="1"/>
  <c r="L576" i="1"/>
  <c r="K576" i="1"/>
  <c r="P575" i="1"/>
  <c r="S575" i="1" s="1"/>
  <c r="O575" i="1"/>
  <c r="N575" i="1"/>
  <c r="M575" i="1"/>
  <c r="L575" i="1"/>
  <c r="K575" i="1"/>
  <c r="G576" i="1"/>
  <c r="B576" i="1"/>
  <c r="G575" i="1"/>
  <c r="B575" i="1"/>
  <c r="P445" i="1"/>
  <c r="S445" i="1" s="1"/>
  <c r="O445" i="1"/>
  <c r="N445" i="1"/>
  <c r="M445" i="1"/>
  <c r="L445" i="1"/>
  <c r="K445" i="1"/>
  <c r="G445" i="1"/>
  <c r="B445" i="1"/>
  <c r="P444" i="1"/>
  <c r="S444" i="1" s="1"/>
  <c r="O444" i="1"/>
  <c r="N444" i="1"/>
  <c r="M444" i="1"/>
  <c r="L444" i="1"/>
  <c r="K444" i="1"/>
  <c r="G444" i="1"/>
  <c r="B444" i="1"/>
  <c r="G307" i="1"/>
  <c r="G306" i="1"/>
  <c r="B305" i="1"/>
  <c r="G304" i="1"/>
  <c r="B304" i="1"/>
  <c r="G303" i="1"/>
  <c r="B303" i="1"/>
  <c r="G496" i="1"/>
  <c r="B496" i="1"/>
  <c r="G495" i="1"/>
  <c r="G494" i="1"/>
  <c r="G493" i="1"/>
  <c r="G492" i="1"/>
  <c r="P491" i="1"/>
  <c r="S491" i="1" s="1"/>
  <c r="O491" i="1"/>
  <c r="N491" i="1"/>
  <c r="M491" i="1"/>
  <c r="L491" i="1"/>
  <c r="K491" i="1"/>
  <c r="P531" i="1"/>
  <c r="S531" i="1" s="1"/>
  <c r="O531" i="1"/>
  <c r="N531" i="1"/>
  <c r="M531" i="1"/>
  <c r="L531" i="1"/>
  <c r="K531" i="1"/>
  <c r="G531" i="1"/>
  <c r="P530" i="1"/>
  <c r="S530" i="1" s="1"/>
  <c r="O530" i="1"/>
  <c r="N530" i="1"/>
  <c r="M530" i="1"/>
  <c r="L530" i="1"/>
  <c r="K530" i="1"/>
  <c r="G530" i="1"/>
  <c r="L351" i="1"/>
  <c r="P351" i="1"/>
  <c r="S351" i="1" s="1"/>
  <c r="O351" i="1"/>
  <c r="N351" i="1"/>
  <c r="M351" i="1"/>
  <c r="K351" i="1"/>
  <c r="P350" i="1"/>
  <c r="O350" i="1"/>
  <c r="N350" i="1"/>
  <c r="M350" i="1"/>
  <c r="L350" i="1"/>
  <c r="K350" i="1"/>
  <c r="G350" i="1"/>
  <c r="G349" i="1"/>
  <c r="H19" i="4"/>
  <c r="I26" i="2"/>
  <c r="F598" i="5"/>
  <c r="F597" i="5"/>
  <c r="F596" i="5"/>
  <c r="F595" i="5"/>
  <c r="F594" i="5"/>
  <c r="F593" i="5"/>
  <c r="F592" i="5"/>
  <c r="G592" i="5" s="1"/>
  <c r="F591" i="5"/>
  <c r="F590" i="5"/>
  <c r="F589" i="5"/>
  <c r="F588" i="5"/>
  <c r="F587" i="5"/>
  <c r="F586" i="5"/>
  <c r="F585" i="5"/>
  <c r="F584" i="5"/>
  <c r="F583" i="5"/>
  <c r="F582" i="5"/>
  <c r="F581" i="5"/>
  <c r="F580" i="5"/>
  <c r="G580" i="5" s="1"/>
  <c r="F579" i="5"/>
  <c r="F578" i="5"/>
  <c r="F577" i="5"/>
  <c r="F576" i="5"/>
  <c r="F575" i="5"/>
  <c r="G575" i="5" s="1"/>
  <c r="F574" i="5"/>
  <c r="F573" i="5"/>
  <c r="F572" i="5"/>
  <c r="F571" i="5"/>
  <c r="F570" i="5"/>
  <c r="F569" i="5"/>
  <c r="F568" i="5"/>
  <c r="G568" i="5" s="1"/>
  <c r="F567" i="5"/>
  <c r="F566" i="5"/>
  <c r="F565" i="5"/>
  <c r="F564" i="5"/>
  <c r="F563" i="5"/>
  <c r="F562" i="5"/>
  <c r="F561" i="5"/>
  <c r="F560" i="5"/>
  <c r="F559" i="5"/>
  <c r="F558" i="5"/>
  <c r="F557" i="5"/>
  <c r="F556" i="5"/>
  <c r="G556" i="5" s="1"/>
  <c r="F555" i="5"/>
  <c r="F554" i="5"/>
  <c r="F553" i="5"/>
  <c r="G553" i="5" s="1"/>
  <c r="F552" i="5"/>
  <c r="F551" i="5"/>
  <c r="F550" i="5"/>
  <c r="F549" i="5"/>
  <c r="F548" i="5"/>
  <c r="F547" i="5"/>
  <c r="F546" i="5"/>
  <c r="F545" i="5"/>
  <c r="F544" i="5"/>
  <c r="G544" i="5" s="1"/>
  <c r="F543" i="5"/>
  <c r="F542" i="5"/>
  <c r="F541" i="5"/>
  <c r="F540" i="5"/>
  <c r="F539" i="5"/>
  <c r="F538" i="5"/>
  <c r="F537" i="5"/>
  <c r="F536" i="5"/>
  <c r="F535" i="5"/>
  <c r="F534" i="5"/>
  <c r="F533" i="5"/>
  <c r="F532" i="5"/>
  <c r="G532" i="5" s="1"/>
  <c r="F531" i="5"/>
  <c r="F530" i="5"/>
  <c r="F529" i="5"/>
  <c r="F528" i="5"/>
  <c r="F527" i="5"/>
  <c r="F526" i="5"/>
  <c r="F525" i="5"/>
  <c r="F524" i="5"/>
  <c r="F523" i="5"/>
  <c r="F522" i="5"/>
  <c r="F521" i="5"/>
  <c r="F520" i="5"/>
  <c r="G520" i="5" s="1"/>
  <c r="F519" i="5"/>
  <c r="F518" i="5"/>
  <c r="F517" i="5"/>
  <c r="F516" i="5"/>
  <c r="F515" i="5"/>
  <c r="F514" i="5"/>
  <c r="F513" i="5"/>
  <c r="F512" i="5"/>
  <c r="F511" i="5"/>
  <c r="F510" i="5"/>
  <c r="F509" i="5"/>
  <c r="F508" i="5"/>
  <c r="G508" i="5" s="1"/>
  <c r="F507" i="5"/>
  <c r="F506" i="5"/>
  <c r="F505" i="5"/>
  <c r="F504" i="5"/>
  <c r="F503" i="5"/>
  <c r="F502" i="5"/>
  <c r="F501" i="5"/>
  <c r="F500" i="5"/>
  <c r="F499" i="5"/>
  <c r="F498" i="5"/>
  <c r="F497" i="5"/>
  <c r="F496" i="5"/>
  <c r="G496" i="5" s="1"/>
  <c r="F495" i="5"/>
  <c r="F494" i="5"/>
  <c r="F493" i="5"/>
  <c r="F492" i="5"/>
  <c r="F491" i="5"/>
  <c r="F490" i="5"/>
  <c r="F489" i="5"/>
  <c r="F488" i="5"/>
  <c r="F487" i="5"/>
  <c r="F486" i="5"/>
  <c r="F485" i="5"/>
  <c r="F484" i="5"/>
  <c r="G484" i="5" s="1"/>
  <c r="F483" i="5"/>
  <c r="F482" i="5"/>
  <c r="F481" i="5"/>
  <c r="F480" i="5"/>
  <c r="F479" i="5"/>
  <c r="F478" i="5"/>
  <c r="F477" i="5"/>
  <c r="F476" i="5"/>
  <c r="F475" i="5"/>
  <c r="F474" i="5"/>
  <c r="F473" i="5"/>
  <c r="F472" i="5"/>
  <c r="G472" i="5" s="1"/>
  <c r="F471" i="5"/>
  <c r="F470" i="5"/>
  <c r="F469" i="5"/>
  <c r="F468" i="5"/>
  <c r="F467" i="5"/>
  <c r="F466" i="5"/>
  <c r="F465" i="5"/>
  <c r="F464" i="5"/>
  <c r="F463" i="5"/>
  <c r="F462" i="5"/>
  <c r="F461" i="5"/>
  <c r="F460" i="5"/>
  <c r="G460" i="5" s="1"/>
  <c r="F459" i="5"/>
  <c r="F458" i="5"/>
  <c r="F457" i="5"/>
  <c r="F456" i="5"/>
  <c r="F455" i="5"/>
  <c r="F454" i="5"/>
  <c r="F453" i="5"/>
  <c r="F452" i="5"/>
  <c r="F451" i="5"/>
  <c r="F450" i="5"/>
  <c r="F449" i="5"/>
  <c r="F448" i="5"/>
  <c r="G448" i="5" s="1"/>
  <c r="F447" i="5"/>
  <c r="F446" i="5"/>
  <c r="F445" i="5"/>
  <c r="F444" i="5"/>
  <c r="F443" i="5"/>
  <c r="F442" i="5"/>
  <c r="F441" i="5"/>
  <c r="F440" i="5"/>
  <c r="F439" i="5"/>
  <c r="F438" i="5"/>
  <c r="F437" i="5"/>
  <c r="F436" i="5"/>
  <c r="G436" i="5" s="1"/>
  <c r="F435" i="5"/>
  <c r="F434" i="5"/>
  <c r="F433" i="5"/>
  <c r="F432" i="5"/>
  <c r="F431" i="5"/>
  <c r="F430" i="5"/>
  <c r="F429" i="5"/>
  <c r="F428" i="5"/>
  <c r="F427" i="5"/>
  <c r="F426" i="5"/>
  <c r="F425" i="5"/>
  <c r="F424" i="5"/>
  <c r="G424" i="5" s="1"/>
  <c r="F423" i="5"/>
  <c r="F422" i="5"/>
  <c r="F421" i="5"/>
  <c r="F420" i="5"/>
  <c r="F419" i="5"/>
  <c r="F418" i="5"/>
  <c r="F417" i="5"/>
  <c r="F416" i="5"/>
  <c r="F415" i="5"/>
  <c r="F414" i="5"/>
  <c r="F413" i="5"/>
  <c r="F412" i="5"/>
  <c r="G412" i="5" s="1"/>
  <c r="F411" i="5"/>
  <c r="F410" i="5"/>
  <c r="F409" i="5"/>
  <c r="F408" i="5"/>
  <c r="F407" i="5"/>
  <c r="F406" i="5"/>
  <c r="F405" i="5"/>
  <c r="F404" i="5"/>
  <c r="F403" i="5"/>
  <c r="F402" i="5"/>
  <c r="F401" i="5"/>
  <c r="F400" i="5"/>
  <c r="G400" i="5" s="1"/>
  <c r="F399" i="5"/>
  <c r="F398" i="5"/>
  <c r="F397" i="5"/>
  <c r="F396" i="5"/>
  <c r="F395" i="5"/>
  <c r="F394" i="5"/>
  <c r="F393" i="5"/>
  <c r="F392" i="5"/>
  <c r="F391" i="5"/>
  <c r="F390" i="5"/>
  <c r="F389" i="5"/>
  <c r="F388" i="5"/>
  <c r="G388" i="5" s="1"/>
  <c r="F387" i="5"/>
  <c r="F386" i="5"/>
  <c r="F385" i="5"/>
  <c r="F384" i="5"/>
  <c r="F383" i="5"/>
  <c r="F382" i="5"/>
  <c r="F381" i="5"/>
  <c r="F380" i="5"/>
  <c r="F379" i="5"/>
  <c r="F378" i="5"/>
  <c r="F377" i="5"/>
  <c r="F376" i="5"/>
  <c r="G376" i="5" s="1"/>
  <c r="F375" i="5"/>
  <c r="F374" i="5"/>
  <c r="F373" i="5"/>
  <c r="F372" i="5"/>
  <c r="F371" i="5"/>
  <c r="F370" i="5"/>
  <c r="F369" i="5"/>
  <c r="F368" i="5"/>
  <c r="F367" i="5"/>
  <c r="F366" i="5"/>
  <c r="F365" i="5"/>
  <c r="F364" i="5"/>
  <c r="G364" i="5" s="1"/>
  <c r="F363" i="5"/>
  <c r="F362" i="5"/>
  <c r="F361" i="5"/>
  <c r="F360" i="5"/>
  <c r="F359" i="5"/>
  <c r="F358" i="5"/>
  <c r="F357" i="5"/>
  <c r="F356" i="5"/>
  <c r="F355" i="5"/>
  <c r="F354" i="5"/>
  <c r="F353" i="5"/>
  <c r="F352" i="5"/>
  <c r="G352" i="5" s="1"/>
  <c r="F351" i="5"/>
  <c r="F350" i="5"/>
  <c r="F349" i="5"/>
  <c r="F348" i="5"/>
  <c r="F347" i="5"/>
  <c r="F346" i="5"/>
  <c r="F345" i="5"/>
  <c r="F344" i="5"/>
  <c r="F343" i="5"/>
  <c r="F342" i="5"/>
  <c r="F341" i="5"/>
  <c r="F340" i="5"/>
  <c r="G340" i="5" s="1"/>
  <c r="F339" i="5"/>
  <c r="F338" i="5"/>
  <c r="F337" i="5"/>
  <c r="F336" i="5"/>
  <c r="F335" i="5"/>
  <c r="F334" i="5"/>
  <c r="F333" i="5"/>
  <c r="F332" i="5"/>
  <c r="F331" i="5"/>
  <c r="F330" i="5"/>
  <c r="F329" i="5"/>
  <c r="F328" i="5"/>
  <c r="G328" i="5" s="1"/>
  <c r="F327" i="5"/>
  <c r="F326" i="5"/>
  <c r="F325" i="5"/>
  <c r="F324" i="5"/>
  <c r="F323" i="5"/>
  <c r="F322" i="5"/>
  <c r="F321" i="5"/>
  <c r="F320" i="5"/>
  <c r="F319" i="5"/>
  <c r="F318" i="5"/>
  <c r="F317" i="5"/>
  <c r="F316" i="5"/>
  <c r="G316" i="5" s="1"/>
  <c r="F315" i="5"/>
  <c r="F314" i="5"/>
  <c r="F313" i="5"/>
  <c r="F312" i="5"/>
  <c r="F311" i="5"/>
  <c r="F310" i="5"/>
  <c r="F309" i="5"/>
  <c r="F308" i="5"/>
  <c r="F307" i="5"/>
  <c r="F306" i="5"/>
  <c r="F305" i="5"/>
  <c r="F304" i="5"/>
  <c r="G304" i="5" s="1"/>
  <c r="F303" i="5"/>
  <c r="F302" i="5"/>
  <c r="F301" i="5"/>
  <c r="F300" i="5"/>
  <c r="F299" i="5"/>
  <c r="F298" i="5"/>
  <c r="F297" i="5"/>
  <c r="F296" i="5"/>
  <c r="F295" i="5"/>
  <c r="F294" i="5"/>
  <c r="F293" i="5"/>
  <c r="F292" i="5"/>
  <c r="G292" i="5" s="1"/>
  <c r="F291" i="5"/>
  <c r="F290" i="5"/>
  <c r="F289" i="5"/>
  <c r="F288" i="5"/>
  <c r="F287" i="5"/>
  <c r="F286" i="5"/>
  <c r="F285" i="5"/>
  <c r="F284" i="5"/>
  <c r="F283" i="5"/>
  <c r="F282" i="5"/>
  <c r="F281" i="5"/>
  <c r="F280" i="5"/>
  <c r="G280" i="5" s="1"/>
  <c r="F279" i="5"/>
  <c r="F278" i="5"/>
  <c r="F277" i="5"/>
  <c r="F276" i="5"/>
  <c r="F275" i="5"/>
  <c r="F274" i="5"/>
  <c r="F273" i="5"/>
  <c r="F272" i="5"/>
  <c r="F271" i="5"/>
  <c r="F270" i="5"/>
  <c r="F269" i="5"/>
  <c r="F268" i="5"/>
  <c r="G268" i="5" s="1"/>
  <c r="F267" i="5"/>
  <c r="F266" i="5"/>
  <c r="F265" i="5"/>
  <c r="F264" i="5"/>
  <c r="O90" i="1"/>
  <c r="N90" i="1"/>
  <c r="M90" i="1"/>
  <c r="L90" i="1"/>
  <c r="K90" i="1"/>
  <c r="G90" i="1"/>
  <c r="P89" i="1"/>
  <c r="S89" i="1" s="1"/>
  <c r="O89" i="1"/>
  <c r="N89" i="1"/>
  <c r="M89" i="1"/>
  <c r="L89" i="1"/>
  <c r="K89" i="1"/>
  <c r="G89" i="1"/>
  <c r="G52" i="1"/>
  <c r="G51" i="1"/>
  <c r="P574" i="1"/>
  <c r="S574" i="1" s="1"/>
  <c r="O574" i="1"/>
  <c r="N574" i="1"/>
  <c r="M574" i="1"/>
  <c r="L574" i="1"/>
  <c r="K574" i="1"/>
  <c r="G574" i="1"/>
  <c r="B574" i="1"/>
  <c r="P573" i="1"/>
  <c r="S573" i="1" s="1"/>
  <c r="O573" i="1"/>
  <c r="N573" i="1"/>
  <c r="M573" i="1"/>
  <c r="L573" i="1"/>
  <c r="K573" i="1"/>
  <c r="G573" i="1"/>
  <c r="B573" i="1"/>
  <c r="P572" i="1"/>
  <c r="S572" i="1" s="1"/>
  <c r="O572" i="1"/>
  <c r="N572" i="1"/>
  <c r="M572" i="1"/>
  <c r="L572" i="1"/>
  <c r="K572" i="1"/>
  <c r="G572" i="1"/>
  <c r="B572" i="1"/>
  <c r="P460" i="1"/>
  <c r="S460" i="1" s="1"/>
  <c r="O460" i="1"/>
  <c r="N460" i="1"/>
  <c r="M460" i="1"/>
  <c r="L460" i="1"/>
  <c r="K460" i="1"/>
  <c r="G460" i="1"/>
  <c r="B460" i="1"/>
  <c r="P459" i="1"/>
  <c r="S459" i="1" s="1"/>
  <c r="O459" i="1"/>
  <c r="N459" i="1"/>
  <c r="M459" i="1"/>
  <c r="L459" i="1"/>
  <c r="K459" i="1"/>
  <c r="G459" i="1"/>
  <c r="B459" i="1"/>
  <c r="P458" i="1"/>
  <c r="S458" i="1" s="1"/>
  <c r="O458" i="1"/>
  <c r="N458" i="1"/>
  <c r="M458" i="1"/>
  <c r="L458" i="1"/>
  <c r="K458" i="1"/>
  <c r="G458" i="1"/>
  <c r="B458" i="1"/>
  <c r="P457" i="1"/>
  <c r="S457" i="1" s="1"/>
  <c r="O457" i="1"/>
  <c r="N457" i="1"/>
  <c r="M457" i="1"/>
  <c r="L457" i="1"/>
  <c r="K457" i="1"/>
  <c r="G457" i="1"/>
  <c r="B457" i="1"/>
  <c r="P456" i="1"/>
  <c r="S456" i="1" s="1"/>
  <c r="O456" i="1"/>
  <c r="N456" i="1"/>
  <c r="M456" i="1"/>
  <c r="L456" i="1"/>
  <c r="K456" i="1"/>
  <c r="G456" i="1"/>
  <c r="B456" i="1"/>
  <c r="P455" i="1"/>
  <c r="S455" i="1" s="1"/>
  <c r="O455" i="1"/>
  <c r="N455" i="1"/>
  <c r="M455" i="1"/>
  <c r="L455" i="1"/>
  <c r="K455" i="1"/>
  <c r="G455" i="1"/>
  <c r="B455" i="1"/>
  <c r="B603" i="1"/>
  <c r="B602" i="1"/>
  <c r="B601" i="1"/>
  <c r="B600" i="1"/>
  <c r="B599" i="1"/>
  <c r="B598" i="1"/>
  <c r="G525" i="1"/>
  <c r="B525" i="1"/>
  <c r="B524" i="1"/>
  <c r="G524" i="1"/>
  <c r="P393" i="1"/>
  <c r="S393" i="1" s="1"/>
  <c r="O393" i="1"/>
  <c r="N393" i="1"/>
  <c r="M393" i="1"/>
  <c r="L393" i="1"/>
  <c r="K393" i="1"/>
  <c r="G393" i="1"/>
  <c r="B393" i="1"/>
  <c r="P392" i="1"/>
  <c r="S392" i="1" s="1"/>
  <c r="O392" i="1"/>
  <c r="N392" i="1"/>
  <c r="M392" i="1"/>
  <c r="L392" i="1"/>
  <c r="K392" i="1"/>
  <c r="G392" i="1"/>
  <c r="B392" i="1"/>
  <c r="P391" i="1"/>
  <c r="S391" i="1" s="1"/>
  <c r="O391" i="1"/>
  <c r="N391" i="1"/>
  <c r="M391" i="1"/>
  <c r="L391" i="1"/>
  <c r="K391" i="1"/>
  <c r="G391" i="1"/>
  <c r="B391" i="1"/>
  <c r="P390" i="1"/>
  <c r="S390" i="1" s="1"/>
  <c r="O390" i="1"/>
  <c r="N390" i="1"/>
  <c r="M390" i="1"/>
  <c r="L390" i="1"/>
  <c r="K390" i="1"/>
  <c r="G390" i="1"/>
  <c r="B390" i="1"/>
  <c r="P389" i="1"/>
  <c r="S389" i="1" s="1"/>
  <c r="O389" i="1"/>
  <c r="N389" i="1"/>
  <c r="M389" i="1"/>
  <c r="L389" i="1"/>
  <c r="K389" i="1"/>
  <c r="G389" i="1"/>
  <c r="B389" i="1"/>
  <c r="P388" i="1"/>
  <c r="S388" i="1" s="1"/>
  <c r="O388" i="1"/>
  <c r="N388" i="1"/>
  <c r="M388" i="1"/>
  <c r="L388" i="1"/>
  <c r="K388" i="1"/>
  <c r="G388" i="1"/>
  <c r="B388" i="1"/>
  <c r="P387" i="1"/>
  <c r="S387" i="1" s="1"/>
  <c r="O387" i="1"/>
  <c r="N387" i="1"/>
  <c r="M387" i="1"/>
  <c r="L387" i="1"/>
  <c r="K387" i="1"/>
  <c r="G387" i="1"/>
  <c r="B387" i="1"/>
  <c r="P386" i="1"/>
  <c r="S386" i="1" s="1"/>
  <c r="O386" i="1"/>
  <c r="N386" i="1"/>
  <c r="M386" i="1"/>
  <c r="L386" i="1"/>
  <c r="K386" i="1"/>
  <c r="G386" i="1"/>
  <c r="B386" i="1"/>
  <c r="P385" i="1"/>
  <c r="S385" i="1" s="1"/>
  <c r="O385" i="1"/>
  <c r="N385" i="1"/>
  <c r="M385" i="1"/>
  <c r="L385" i="1"/>
  <c r="K385" i="1"/>
  <c r="G385" i="1"/>
  <c r="B385" i="1"/>
  <c r="G191" i="1"/>
  <c r="B191" i="1"/>
  <c r="P190" i="1"/>
  <c r="S190" i="1" s="1"/>
  <c r="O190" i="1"/>
  <c r="N190" i="1"/>
  <c r="M190" i="1"/>
  <c r="L190" i="1"/>
  <c r="K190" i="1"/>
  <c r="G190" i="1"/>
  <c r="B190" i="1"/>
  <c r="P189" i="1"/>
  <c r="S189" i="1" s="1"/>
  <c r="O189" i="1"/>
  <c r="N189" i="1"/>
  <c r="M189" i="1"/>
  <c r="L189" i="1"/>
  <c r="K189" i="1"/>
  <c r="G189" i="1"/>
  <c r="B189" i="1"/>
  <c r="P188" i="1"/>
  <c r="S188" i="1" s="1"/>
  <c r="O188" i="1"/>
  <c r="N188" i="1"/>
  <c r="M188" i="1"/>
  <c r="L188" i="1"/>
  <c r="K188" i="1"/>
  <c r="G188" i="1"/>
  <c r="B188" i="1"/>
  <c r="P187" i="1"/>
  <c r="S187" i="1" s="1"/>
  <c r="O187" i="1"/>
  <c r="N187" i="1"/>
  <c r="M187" i="1"/>
  <c r="L187" i="1"/>
  <c r="K187" i="1"/>
  <c r="G187" i="1"/>
  <c r="B187" i="1"/>
  <c r="P186" i="1"/>
  <c r="S186" i="1" s="1"/>
  <c r="O186" i="1"/>
  <c r="N186" i="1"/>
  <c r="M186" i="1"/>
  <c r="L186" i="1"/>
  <c r="K186" i="1"/>
  <c r="G186" i="1"/>
  <c r="B186" i="1"/>
  <c r="P185" i="1"/>
  <c r="S185" i="1" s="1"/>
  <c r="O185" i="1"/>
  <c r="N185" i="1"/>
  <c r="M185" i="1"/>
  <c r="L185" i="1"/>
  <c r="K185" i="1"/>
  <c r="G185" i="1"/>
  <c r="B185" i="1"/>
  <c r="P184" i="1"/>
  <c r="S184" i="1" s="1"/>
  <c r="O184" i="1"/>
  <c r="N184" i="1"/>
  <c r="M184" i="1"/>
  <c r="L184" i="1"/>
  <c r="K184" i="1"/>
  <c r="G184" i="1"/>
  <c r="B184" i="1"/>
  <c r="P183" i="1"/>
  <c r="S183" i="1" s="1"/>
  <c r="O183" i="1"/>
  <c r="N183" i="1"/>
  <c r="M183" i="1"/>
  <c r="L183" i="1"/>
  <c r="K183" i="1"/>
  <c r="G183" i="1"/>
  <c r="B183" i="1"/>
  <c r="P182" i="1"/>
  <c r="S182" i="1" s="1"/>
  <c r="O182" i="1"/>
  <c r="N182" i="1"/>
  <c r="M182" i="1"/>
  <c r="L182" i="1"/>
  <c r="K182" i="1"/>
  <c r="G182" i="1"/>
  <c r="B182" i="1"/>
  <c r="P181" i="1"/>
  <c r="S181" i="1" s="1"/>
  <c r="O181" i="1"/>
  <c r="N181" i="1"/>
  <c r="M181" i="1"/>
  <c r="L181" i="1"/>
  <c r="K181" i="1"/>
  <c r="G181" i="1"/>
  <c r="B181" i="1"/>
  <c r="P180" i="1"/>
  <c r="S180" i="1" s="1"/>
  <c r="O180" i="1"/>
  <c r="N180" i="1"/>
  <c r="M180" i="1"/>
  <c r="L180" i="1"/>
  <c r="K180" i="1"/>
  <c r="G180" i="1"/>
  <c r="B180" i="1"/>
  <c r="P179" i="1"/>
  <c r="S179" i="1" s="1"/>
  <c r="O179" i="1"/>
  <c r="N179" i="1"/>
  <c r="M179" i="1"/>
  <c r="L179" i="1"/>
  <c r="K179" i="1"/>
  <c r="G179" i="1"/>
  <c r="B179" i="1"/>
  <c r="P178" i="1"/>
  <c r="S178" i="1" s="1"/>
  <c r="O178" i="1"/>
  <c r="N178" i="1"/>
  <c r="M178" i="1"/>
  <c r="L178" i="1"/>
  <c r="K178" i="1"/>
  <c r="G178" i="1"/>
  <c r="B178" i="1"/>
  <c r="P112" i="1"/>
  <c r="S112" i="1" s="1"/>
  <c r="O112" i="1"/>
  <c r="N112" i="1"/>
  <c r="M112" i="1"/>
  <c r="L112" i="1"/>
  <c r="K112" i="1"/>
  <c r="B112" i="1"/>
  <c r="P111" i="1"/>
  <c r="S111" i="1" s="1"/>
  <c r="O111" i="1"/>
  <c r="N111" i="1"/>
  <c r="M111" i="1"/>
  <c r="L111" i="1"/>
  <c r="K111" i="1"/>
  <c r="G111" i="1"/>
  <c r="B111" i="1"/>
  <c r="P110" i="1"/>
  <c r="S110" i="1" s="1"/>
  <c r="O110" i="1"/>
  <c r="N110" i="1"/>
  <c r="M110" i="1"/>
  <c r="L110" i="1"/>
  <c r="K110" i="1"/>
  <c r="G110" i="1"/>
  <c r="B110" i="1"/>
  <c r="P57" i="1"/>
  <c r="S57" i="1" s="1"/>
  <c r="O57" i="1"/>
  <c r="N57" i="1"/>
  <c r="M57" i="1"/>
  <c r="L57" i="1"/>
  <c r="K57" i="1"/>
  <c r="G57" i="1"/>
  <c r="B57" i="1"/>
  <c r="P56" i="1"/>
  <c r="S56" i="1" s="1"/>
  <c r="O56" i="1"/>
  <c r="N56" i="1"/>
  <c r="M56" i="1"/>
  <c r="L56" i="1"/>
  <c r="K56" i="1"/>
  <c r="G56" i="1"/>
  <c r="B56" i="1"/>
  <c r="P55" i="1"/>
  <c r="S55" i="1" s="1"/>
  <c r="O55" i="1"/>
  <c r="N55" i="1"/>
  <c r="M55" i="1"/>
  <c r="L55" i="1"/>
  <c r="K55" i="1"/>
  <c r="B55" i="1"/>
  <c r="P54" i="1"/>
  <c r="S54" i="1" s="1"/>
  <c r="O54" i="1"/>
  <c r="N54" i="1"/>
  <c r="M54" i="1"/>
  <c r="L54" i="1"/>
  <c r="K54" i="1"/>
  <c r="B54" i="1"/>
  <c r="P52" i="1"/>
  <c r="S52" i="1" s="1"/>
  <c r="O52" i="1"/>
  <c r="N52" i="1"/>
  <c r="M52" i="1"/>
  <c r="L52" i="1"/>
  <c r="K52" i="1"/>
  <c r="B52" i="1"/>
  <c r="P51" i="1"/>
  <c r="S51" i="1" s="1"/>
  <c r="O51" i="1"/>
  <c r="N51" i="1"/>
  <c r="M51" i="1"/>
  <c r="L51" i="1"/>
  <c r="K51" i="1"/>
  <c r="B51" i="1"/>
  <c r="P50" i="1"/>
  <c r="S50" i="1" s="1"/>
  <c r="O50" i="1"/>
  <c r="N50" i="1"/>
  <c r="M50" i="1"/>
  <c r="L50" i="1"/>
  <c r="K50" i="1"/>
  <c r="G50" i="1"/>
  <c r="B50" i="1"/>
  <c r="P47" i="1"/>
  <c r="S47" i="1" s="1"/>
  <c r="O47" i="1"/>
  <c r="N47" i="1"/>
  <c r="M47" i="1"/>
  <c r="L47" i="1"/>
  <c r="K47" i="1"/>
  <c r="G47" i="1"/>
  <c r="B47" i="1"/>
  <c r="P46" i="1"/>
  <c r="S46" i="1" s="1"/>
  <c r="O46" i="1"/>
  <c r="N46" i="1"/>
  <c r="M46" i="1"/>
  <c r="L46" i="1"/>
  <c r="K46" i="1"/>
  <c r="G46" i="1"/>
  <c r="B46" i="1"/>
  <c r="P45" i="1"/>
  <c r="S45" i="1" s="1"/>
  <c r="O45" i="1"/>
  <c r="N45" i="1"/>
  <c r="M45" i="1"/>
  <c r="L45" i="1"/>
  <c r="K45" i="1"/>
  <c r="G45" i="1"/>
  <c r="B45" i="1"/>
  <c r="G16" i="1"/>
  <c r="B16" i="1"/>
  <c r="G15" i="1"/>
  <c r="B15" i="1"/>
  <c r="G312" i="1"/>
  <c r="B312" i="1"/>
  <c r="P220" i="1"/>
  <c r="S220" i="1" s="1"/>
  <c r="O220" i="1"/>
  <c r="N220" i="1"/>
  <c r="M220" i="1"/>
  <c r="L220" i="1"/>
  <c r="K220" i="1"/>
  <c r="B220" i="1"/>
  <c r="P219" i="1"/>
  <c r="S219" i="1" s="1"/>
  <c r="O219" i="1"/>
  <c r="N219" i="1"/>
  <c r="M219" i="1"/>
  <c r="L219" i="1"/>
  <c r="K219" i="1"/>
  <c r="G219" i="1"/>
  <c r="B219" i="1"/>
  <c r="G327" i="1"/>
  <c r="P144" i="1"/>
  <c r="S144" i="1" s="1"/>
  <c r="O144" i="1"/>
  <c r="N144" i="1"/>
  <c r="M144" i="1"/>
  <c r="L144" i="1"/>
  <c r="K144" i="1"/>
  <c r="P143" i="1"/>
  <c r="S143" i="1" s="1"/>
  <c r="O143" i="1"/>
  <c r="N143" i="1"/>
  <c r="M143" i="1"/>
  <c r="L143" i="1"/>
  <c r="K143" i="1"/>
  <c r="G143" i="1"/>
  <c r="G577" i="1"/>
  <c r="B577" i="1"/>
  <c r="B302" i="1"/>
  <c r="G302" i="1"/>
  <c r="B125" i="1"/>
  <c r="G125" i="1"/>
  <c r="K125" i="1"/>
  <c r="L125" i="1"/>
  <c r="M125" i="1"/>
  <c r="N125" i="1"/>
  <c r="O125" i="1"/>
  <c r="P125" i="1"/>
  <c r="S125" i="1" s="1"/>
  <c r="P236" i="1"/>
  <c r="S236" i="1" s="1"/>
  <c r="O236" i="1"/>
  <c r="N236" i="1"/>
  <c r="M236" i="1"/>
  <c r="L236" i="1"/>
  <c r="K236" i="1"/>
  <c r="G236" i="1"/>
  <c r="B236" i="1"/>
  <c r="G522" i="1"/>
  <c r="B522" i="1"/>
  <c r="P514" i="1"/>
  <c r="S514" i="1" s="1"/>
  <c r="O514" i="1"/>
  <c r="N514" i="1"/>
  <c r="M514" i="1"/>
  <c r="L514" i="1"/>
  <c r="K514" i="1"/>
  <c r="G514" i="1"/>
  <c r="B514" i="1"/>
  <c r="B468" i="1"/>
  <c r="P99" i="1"/>
  <c r="S99" i="1" s="1"/>
  <c r="O99" i="1"/>
  <c r="N99" i="1"/>
  <c r="M99" i="1"/>
  <c r="L99" i="1"/>
  <c r="K99" i="1"/>
  <c r="G99" i="1"/>
  <c r="B99" i="1"/>
  <c r="P215" i="1"/>
  <c r="S215" i="1" s="1"/>
  <c r="O215" i="1"/>
  <c r="N215" i="1"/>
  <c r="M215" i="1"/>
  <c r="L215" i="1"/>
  <c r="K215" i="1"/>
  <c r="G215" i="1"/>
  <c r="B215" i="1"/>
  <c r="G287" i="1"/>
  <c r="B287" i="1"/>
  <c r="P31" i="1"/>
  <c r="S31" i="1" s="1"/>
  <c r="O31" i="1"/>
  <c r="N31" i="1"/>
  <c r="M31" i="1"/>
  <c r="L31" i="1"/>
  <c r="K31" i="1"/>
  <c r="G31" i="1"/>
  <c r="B31" i="1"/>
  <c r="V6" i="1"/>
  <c r="P6" i="1"/>
  <c r="S6" i="1" s="1"/>
  <c r="O6" i="1"/>
  <c r="N6" i="1"/>
  <c r="M6" i="1"/>
  <c r="L6" i="1"/>
  <c r="K6" i="1"/>
  <c r="G6" i="1"/>
  <c r="B6" i="1"/>
  <c r="H6" i="2"/>
  <c r="G329" i="1"/>
  <c r="B329" i="1"/>
  <c r="P221" i="1"/>
  <c r="S221" i="1" s="1"/>
  <c r="O221" i="1"/>
  <c r="N221" i="1"/>
  <c r="M221" i="1"/>
  <c r="L221" i="1"/>
  <c r="K221" i="1"/>
  <c r="G221" i="1"/>
  <c r="B221" i="1"/>
  <c r="P615" i="1"/>
  <c r="S615" i="1" s="1"/>
  <c r="O615" i="1"/>
  <c r="N615" i="1"/>
  <c r="M615" i="1"/>
  <c r="L615" i="1"/>
  <c r="K615" i="1"/>
  <c r="G615" i="1"/>
  <c r="B615" i="1"/>
  <c r="P614" i="1"/>
  <c r="S614" i="1" s="1"/>
  <c r="O614" i="1"/>
  <c r="N614" i="1"/>
  <c r="M614" i="1"/>
  <c r="L614" i="1"/>
  <c r="K614" i="1"/>
  <c r="G614" i="1"/>
  <c r="B614" i="1"/>
  <c r="P613" i="1"/>
  <c r="S613" i="1" s="1"/>
  <c r="O613" i="1"/>
  <c r="N613" i="1"/>
  <c r="M613" i="1"/>
  <c r="L613" i="1"/>
  <c r="K613" i="1"/>
  <c r="G613" i="1"/>
  <c r="B613" i="1"/>
  <c r="G193" i="1"/>
  <c r="B193" i="1"/>
  <c r="G192" i="1"/>
  <c r="B192" i="1"/>
  <c r="G617" i="1"/>
  <c r="G616" i="1"/>
  <c r="G612" i="1"/>
  <c r="G592" i="1"/>
  <c r="G591" i="1"/>
  <c r="G590" i="1"/>
  <c r="G585" i="1"/>
  <c r="G582" i="1"/>
  <c r="G581" i="1"/>
  <c r="G580" i="1"/>
  <c r="G579" i="1"/>
  <c r="G571" i="1"/>
  <c r="G570" i="1"/>
  <c r="G569" i="1"/>
  <c r="G568" i="1"/>
  <c r="G566" i="1"/>
  <c r="G565" i="1"/>
  <c r="G564" i="1"/>
  <c r="G560" i="1"/>
  <c r="G559" i="1"/>
  <c r="G558" i="1"/>
  <c r="G557" i="1"/>
  <c r="G556" i="1"/>
  <c r="G555" i="1"/>
  <c r="G554" i="1"/>
  <c r="G545" i="1"/>
  <c r="G544" i="1"/>
  <c r="G528" i="1"/>
  <c r="G527" i="1"/>
  <c r="G526" i="1"/>
  <c r="G523" i="1"/>
  <c r="G521" i="1"/>
  <c r="G520" i="1"/>
  <c r="G519" i="1"/>
  <c r="G518" i="1"/>
  <c r="G517" i="1"/>
  <c r="G516" i="1"/>
  <c r="G515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491" i="1"/>
  <c r="G490" i="1"/>
  <c r="G489" i="1"/>
  <c r="G488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54" i="1"/>
  <c r="G453" i="1"/>
  <c r="G452" i="1"/>
  <c r="G451" i="1"/>
  <c r="G450" i="1"/>
  <c r="G449" i="1"/>
  <c r="G448" i="1"/>
  <c r="G447" i="1"/>
  <c r="G446" i="1"/>
  <c r="G443" i="1"/>
  <c r="G442" i="1"/>
  <c r="G441" i="1"/>
  <c r="G440" i="1"/>
  <c r="G439" i="1"/>
  <c r="G438" i="1"/>
  <c r="G436" i="1"/>
  <c r="G435" i="1"/>
  <c r="G434" i="1"/>
  <c r="G433" i="1"/>
  <c r="G432" i="1"/>
  <c r="G431" i="1"/>
  <c r="G430" i="1"/>
  <c r="G429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84" i="1"/>
  <c r="G383" i="1"/>
  <c r="G382" i="1"/>
  <c r="G381" i="1"/>
  <c r="G380" i="1"/>
  <c r="G379" i="1"/>
  <c r="G378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4" i="1"/>
  <c r="G353" i="1"/>
  <c r="G352" i="1"/>
  <c r="G347" i="1"/>
  <c r="G346" i="1"/>
  <c r="G345" i="1"/>
  <c r="G344" i="1"/>
  <c r="G343" i="1"/>
  <c r="G342" i="1"/>
  <c r="G341" i="1"/>
  <c r="G340" i="1"/>
  <c r="G339" i="1"/>
  <c r="G338" i="1"/>
  <c r="G335" i="1"/>
  <c r="G334" i="1"/>
  <c r="G333" i="1"/>
  <c r="G332" i="1"/>
  <c r="G331" i="1"/>
  <c r="G330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1" i="1"/>
  <c r="G310" i="1"/>
  <c r="G309" i="1"/>
  <c r="G308" i="1"/>
  <c r="G298" i="1"/>
  <c r="G296" i="1"/>
  <c r="G295" i="1"/>
  <c r="G294" i="1"/>
  <c r="G293" i="1"/>
  <c r="G288" i="1"/>
  <c r="G282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6" i="1"/>
  <c r="G258" i="1"/>
  <c r="G263" i="1"/>
  <c r="G261" i="1"/>
  <c r="G260" i="1"/>
  <c r="G259" i="1"/>
  <c r="G256" i="1"/>
  <c r="G255" i="1"/>
  <c r="G254" i="1"/>
  <c r="G253" i="1"/>
  <c r="G252" i="1"/>
  <c r="G250" i="1"/>
  <c r="G249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18" i="1"/>
  <c r="G217" i="1"/>
  <c r="G216" i="1"/>
  <c r="G214" i="1"/>
  <c r="G213" i="1"/>
  <c r="G212" i="1"/>
  <c r="G211" i="1"/>
  <c r="G210" i="1"/>
  <c r="G209" i="1"/>
  <c r="G208" i="1"/>
  <c r="G205" i="1"/>
  <c r="G204" i="1"/>
  <c r="G203" i="1"/>
  <c r="G202" i="1"/>
  <c r="G201" i="1"/>
  <c r="G200" i="1"/>
  <c r="G199" i="1"/>
  <c r="G198" i="1"/>
  <c r="G197" i="1"/>
  <c r="G196" i="1"/>
  <c r="G194" i="1"/>
  <c r="G177" i="1"/>
  <c r="G176" i="1"/>
  <c r="G175" i="1"/>
  <c r="G174" i="1"/>
  <c r="G173" i="1"/>
  <c r="G172" i="1"/>
  <c r="G171" i="1"/>
  <c r="G169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7" i="1"/>
  <c r="G146" i="1"/>
  <c r="G145" i="1"/>
  <c r="G142" i="1"/>
  <c r="G141" i="1"/>
  <c r="G140" i="1"/>
  <c r="G139" i="1"/>
  <c r="G138" i="1"/>
  <c r="G137" i="1"/>
  <c r="G136" i="1"/>
  <c r="G135" i="1"/>
  <c r="G134" i="1"/>
  <c r="G130" i="1"/>
  <c r="G128" i="1"/>
  <c r="G127" i="1"/>
  <c r="G123" i="1"/>
  <c r="G122" i="1"/>
  <c r="G109" i="1"/>
  <c r="G107" i="1"/>
  <c r="G106" i="1"/>
  <c r="G105" i="1"/>
  <c r="G104" i="1"/>
  <c r="G103" i="1"/>
  <c r="G102" i="1"/>
  <c r="G101" i="1"/>
  <c r="G100" i="1"/>
  <c r="G98" i="1"/>
  <c r="G97" i="1"/>
  <c r="G96" i="1"/>
  <c r="G95" i="1"/>
  <c r="G94" i="1"/>
  <c r="G93" i="1"/>
  <c r="G92" i="1"/>
  <c r="G91" i="1"/>
  <c r="G88" i="1"/>
  <c r="G87" i="1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5" i="1"/>
  <c r="G64" i="1"/>
  <c r="G63" i="1"/>
  <c r="G62" i="1"/>
  <c r="G59" i="1"/>
  <c r="G58" i="1"/>
  <c r="G49" i="1"/>
  <c r="G48" i="1"/>
  <c r="G44" i="1"/>
  <c r="G43" i="1"/>
  <c r="G42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4" i="1"/>
  <c r="G9" i="1"/>
  <c r="G8" i="1"/>
  <c r="G7" i="1"/>
  <c r="G5" i="1"/>
  <c r="G4" i="1"/>
  <c r="G3" i="1"/>
  <c r="G2" i="1"/>
  <c r="P617" i="1"/>
  <c r="S617" i="1" s="1"/>
  <c r="O617" i="1"/>
  <c r="N617" i="1"/>
  <c r="M617" i="1"/>
  <c r="L617" i="1"/>
  <c r="O616" i="1"/>
  <c r="N616" i="1"/>
  <c r="M616" i="1"/>
  <c r="L616" i="1"/>
  <c r="P612" i="1"/>
  <c r="S612" i="1" s="1"/>
  <c r="O612" i="1"/>
  <c r="N612" i="1"/>
  <c r="M612" i="1"/>
  <c r="L612" i="1"/>
  <c r="O592" i="1"/>
  <c r="N592" i="1"/>
  <c r="M592" i="1"/>
  <c r="L592" i="1"/>
  <c r="P591" i="1"/>
  <c r="S591" i="1" s="1"/>
  <c r="O591" i="1"/>
  <c r="N591" i="1"/>
  <c r="M591" i="1"/>
  <c r="L591" i="1"/>
  <c r="O590" i="1"/>
  <c r="N590" i="1"/>
  <c r="M590" i="1"/>
  <c r="L590" i="1"/>
  <c r="P589" i="1"/>
  <c r="S589" i="1" s="1"/>
  <c r="O589" i="1"/>
  <c r="N589" i="1"/>
  <c r="M589" i="1"/>
  <c r="L589" i="1"/>
  <c r="S587" i="1"/>
  <c r="S586" i="1"/>
  <c r="O585" i="1"/>
  <c r="N585" i="1"/>
  <c r="M585" i="1"/>
  <c r="L585" i="1"/>
  <c r="P582" i="1"/>
  <c r="S582" i="1" s="1"/>
  <c r="O582" i="1"/>
  <c r="N582" i="1"/>
  <c r="M582" i="1"/>
  <c r="L582" i="1"/>
  <c r="P581" i="1"/>
  <c r="S581" i="1" s="1"/>
  <c r="O581" i="1"/>
  <c r="N581" i="1"/>
  <c r="M581" i="1"/>
  <c r="L581" i="1"/>
  <c r="O580" i="1"/>
  <c r="N580" i="1"/>
  <c r="M580" i="1"/>
  <c r="L580" i="1"/>
  <c r="O579" i="1"/>
  <c r="N579" i="1"/>
  <c r="M579" i="1"/>
  <c r="L579" i="1"/>
  <c r="P578" i="1"/>
  <c r="S578" i="1" s="1"/>
  <c r="O578" i="1"/>
  <c r="N578" i="1"/>
  <c r="M578" i="1"/>
  <c r="L578" i="1"/>
  <c r="P571" i="1"/>
  <c r="S571" i="1" s="1"/>
  <c r="O571" i="1"/>
  <c r="N571" i="1"/>
  <c r="M571" i="1"/>
  <c r="L571" i="1"/>
  <c r="O570" i="1"/>
  <c r="N570" i="1"/>
  <c r="M570" i="1"/>
  <c r="L570" i="1"/>
  <c r="P569" i="1"/>
  <c r="S569" i="1" s="1"/>
  <c r="O569" i="1"/>
  <c r="N569" i="1"/>
  <c r="M569" i="1"/>
  <c r="L569" i="1"/>
  <c r="O568" i="1"/>
  <c r="N568" i="1"/>
  <c r="M568" i="1"/>
  <c r="L568" i="1"/>
  <c r="P567" i="1"/>
  <c r="S567" i="1" s="1"/>
  <c r="O567" i="1"/>
  <c r="N567" i="1"/>
  <c r="M567" i="1"/>
  <c r="L567" i="1"/>
  <c r="P566" i="1"/>
  <c r="S566" i="1" s="1"/>
  <c r="O566" i="1"/>
  <c r="N566" i="1"/>
  <c r="M566" i="1"/>
  <c r="L566" i="1"/>
  <c r="O565" i="1"/>
  <c r="N565" i="1"/>
  <c r="M565" i="1"/>
  <c r="L565" i="1"/>
  <c r="P564" i="1"/>
  <c r="S564" i="1" s="1"/>
  <c r="O564" i="1"/>
  <c r="N564" i="1"/>
  <c r="M564" i="1"/>
  <c r="L564" i="1"/>
  <c r="O563" i="1"/>
  <c r="N563" i="1"/>
  <c r="M563" i="1"/>
  <c r="L563" i="1"/>
  <c r="P562" i="1"/>
  <c r="S562" i="1" s="1"/>
  <c r="O562" i="1"/>
  <c r="N562" i="1"/>
  <c r="M562" i="1"/>
  <c r="L562" i="1"/>
  <c r="P561" i="1"/>
  <c r="S561" i="1" s="1"/>
  <c r="O561" i="1"/>
  <c r="N561" i="1"/>
  <c r="M561" i="1"/>
  <c r="L561" i="1"/>
  <c r="O560" i="1"/>
  <c r="N560" i="1"/>
  <c r="M560" i="1"/>
  <c r="L560" i="1"/>
  <c r="P559" i="1"/>
  <c r="S559" i="1" s="1"/>
  <c r="O559" i="1"/>
  <c r="N559" i="1"/>
  <c r="M559" i="1"/>
  <c r="L559" i="1"/>
  <c r="O549" i="1"/>
  <c r="N549" i="1"/>
  <c r="M549" i="1"/>
  <c r="L549" i="1"/>
  <c r="S523" i="1"/>
  <c r="P521" i="1"/>
  <c r="S521" i="1" s="1"/>
  <c r="O521" i="1"/>
  <c r="N521" i="1"/>
  <c r="M521" i="1"/>
  <c r="L521" i="1"/>
  <c r="P520" i="1"/>
  <c r="S520" i="1" s="1"/>
  <c r="O520" i="1"/>
  <c r="N520" i="1"/>
  <c r="M520" i="1"/>
  <c r="L520" i="1"/>
  <c r="P519" i="1"/>
  <c r="S519" i="1" s="1"/>
  <c r="O519" i="1"/>
  <c r="N519" i="1"/>
  <c r="M519" i="1"/>
  <c r="L519" i="1"/>
  <c r="P518" i="1"/>
  <c r="S518" i="1" s="1"/>
  <c r="O518" i="1"/>
  <c r="N518" i="1"/>
  <c r="M518" i="1"/>
  <c r="L518" i="1"/>
  <c r="P517" i="1"/>
  <c r="S517" i="1" s="1"/>
  <c r="O517" i="1"/>
  <c r="N517" i="1"/>
  <c r="M517" i="1"/>
  <c r="L517" i="1"/>
  <c r="O516" i="1"/>
  <c r="N516" i="1"/>
  <c r="M516" i="1"/>
  <c r="L516" i="1"/>
  <c r="P515" i="1"/>
  <c r="S515" i="1" s="1"/>
  <c r="O515" i="1"/>
  <c r="N515" i="1"/>
  <c r="M515" i="1"/>
  <c r="L515" i="1"/>
  <c r="P513" i="1"/>
  <c r="S513" i="1" s="1"/>
  <c r="O513" i="1"/>
  <c r="N513" i="1"/>
  <c r="M513" i="1"/>
  <c r="L513" i="1"/>
  <c r="P512" i="1"/>
  <c r="S512" i="1" s="1"/>
  <c r="O512" i="1"/>
  <c r="N512" i="1"/>
  <c r="M512" i="1"/>
  <c r="L512" i="1"/>
  <c r="P511" i="1"/>
  <c r="S511" i="1" s="1"/>
  <c r="O511" i="1"/>
  <c r="N511" i="1"/>
  <c r="M511" i="1"/>
  <c r="L511" i="1"/>
  <c r="P510" i="1"/>
  <c r="S510" i="1" s="1"/>
  <c r="O510" i="1"/>
  <c r="N510" i="1"/>
  <c r="M510" i="1"/>
  <c r="L510" i="1"/>
  <c r="P509" i="1"/>
  <c r="S509" i="1" s="1"/>
  <c r="O509" i="1"/>
  <c r="N509" i="1"/>
  <c r="M509" i="1"/>
  <c r="L509" i="1"/>
  <c r="P508" i="1"/>
  <c r="S508" i="1" s="1"/>
  <c r="O508" i="1"/>
  <c r="N508" i="1"/>
  <c r="M508" i="1"/>
  <c r="L508" i="1"/>
  <c r="P507" i="1"/>
  <c r="S507" i="1" s="1"/>
  <c r="O507" i="1"/>
  <c r="N507" i="1"/>
  <c r="M507" i="1"/>
  <c r="L507" i="1"/>
  <c r="P490" i="1"/>
  <c r="S490" i="1" s="1"/>
  <c r="O490" i="1"/>
  <c r="N490" i="1"/>
  <c r="M490" i="1"/>
  <c r="L490" i="1"/>
  <c r="P489" i="1"/>
  <c r="S489" i="1" s="1"/>
  <c r="O489" i="1"/>
  <c r="N489" i="1"/>
  <c r="M489" i="1"/>
  <c r="L489" i="1"/>
  <c r="P488" i="1"/>
  <c r="S488" i="1" s="1"/>
  <c r="O488" i="1"/>
  <c r="N488" i="1"/>
  <c r="M488" i="1"/>
  <c r="L488" i="1"/>
  <c r="P486" i="1"/>
  <c r="S486" i="1" s="1"/>
  <c r="O486" i="1"/>
  <c r="N486" i="1"/>
  <c r="M486" i="1"/>
  <c r="L486" i="1"/>
  <c r="P485" i="1"/>
  <c r="S485" i="1" s="1"/>
  <c r="O485" i="1"/>
  <c r="N485" i="1"/>
  <c r="M485" i="1"/>
  <c r="L485" i="1"/>
  <c r="P484" i="1"/>
  <c r="S484" i="1" s="1"/>
  <c r="O484" i="1"/>
  <c r="N484" i="1"/>
  <c r="M484" i="1"/>
  <c r="L484" i="1"/>
  <c r="P483" i="1"/>
  <c r="S483" i="1" s="1"/>
  <c r="O483" i="1"/>
  <c r="N483" i="1"/>
  <c r="M483" i="1"/>
  <c r="L483" i="1"/>
  <c r="P482" i="1"/>
  <c r="S482" i="1" s="1"/>
  <c r="O482" i="1"/>
  <c r="N482" i="1"/>
  <c r="M482" i="1"/>
  <c r="L482" i="1"/>
  <c r="P481" i="1"/>
  <c r="S481" i="1" s="1"/>
  <c r="O481" i="1"/>
  <c r="N481" i="1"/>
  <c r="M481" i="1"/>
  <c r="L481" i="1"/>
  <c r="P480" i="1"/>
  <c r="S480" i="1" s="1"/>
  <c r="O480" i="1"/>
  <c r="N480" i="1"/>
  <c r="M480" i="1"/>
  <c r="L480" i="1"/>
  <c r="P479" i="1"/>
  <c r="S479" i="1" s="1"/>
  <c r="O479" i="1"/>
  <c r="N479" i="1"/>
  <c r="M479" i="1"/>
  <c r="L479" i="1"/>
  <c r="P478" i="1"/>
  <c r="S478" i="1" s="1"/>
  <c r="O478" i="1"/>
  <c r="N478" i="1"/>
  <c r="M478" i="1"/>
  <c r="L478" i="1"/>
  <c r="O477" i="1"/>
  <c r="N477" i="1"/>
  <c r="M477" i="1"/>
  <c r="L477" i="1"/>
  <c r="P476" i="1"/>
  <c r="S476" i="1" s="1"/>
  <c r="O476" i="1"/>
  <c r="N476" i="1"/>
  <c r="M476" i="1"/>
  <c r="L476" i="1"/>
  <c r="P475" i="1"/>
  <c r="S475" i="1" s="1"/>
  <c r="O475" i="1"/>
  <c r="N475" i="1"/>
  <c r="M475" i="1"/>
  <c r="L475" i="1"/>
  <c r="P474" i="1"/>
  <c r="S474" i="1" s="1"/>
  <c r="O474" i="1"/>
  <c r="N474" i="1"/>
  <c r="M474" i="1"/>
  <c r="L474" i="1"/>
  <c r="P473" i="1"/>
  <c r="S473" i="1" s="1"/>
  <c r="O473" i="1"/>
  <c r="N473" i="1"/>
  <c r="M473" i="1"/>
  <c r="L473" i="1"/>
  <c r="P472" i="1"/>
  <c r="S472" i="1" s="1"/>
  <c r="O472" i="1"/>
  <c r="N472" i="1"/>
  <c r="M472" i="1"/>
  <c r="L472" i="1"/>
  <c r="P471" i="1"/>
  <c r="S471" i="1" s="1"/>
  <c r="O471" i="1"/>
  <c r="N471" i="1"/>
  <c r="M471" i="1"/>
  <c r="L471" i="1"/>
  <c r="P470" i="1"/>
  <c r="S470" i="1" s="1"/>
  <c r="O470" i="1"/>
  <c r="N470" i="1"/>
  <c r="M470" i="1"/>
  <c r="L470" i="1"/>
  <c r="P454" i="1"/>
  <c r="S454" i="1" s="1"/>
  <c r="O454" i="1"/>
  <c r="N454" i="1"/>
  <c r="M454" i="1"/>
  <c r="L454" i="1"/>
  <c r="P453" i="1"/>
  <c r="S453" i="1" s="1"/>
  <c r="O453" i="1"/>
  <c r="N453" i="1"/>
  <c r="M453" i="1"/>
  <c r="L453" i="1"/>
  <c r="P452" i="1"/>
  <c r="S452" i="1" s="1"/>
  <c r="O452" i="1"/>
  <c r="N452" i="1"/>
  <c r="M452" i="1"/>
  <c r="L452" i="1"/>
  <c r="P451" i="1"/>
  <c r="S451" i="1" s="1"/>
  <c r="O451" i="1"/>
  <c r="N451" i="1"/>
  <c r="M451" i="1"/>
  <c r="L451" i="1"/>
  <c r="P450" i="1"/>
  <c r="S450" i="1" s="1"/>
  <c r="O450" i="1"/>
  <c r="N450" i="1"/>
  <c r="M450" i="1"/>
  <c r="L450" i="1"/>
  <c r="P449" i="1"/>
  <c r="S449" i="1" s="1"/>
  <c r="O449" i="1"/>
  <c r="N449" i="1"/>
  <c r="M449" i="1"/>
  <c r="L449" i="1"/>
  <c r="P448" i="1"/>
  <c r="S448" i="1" s="1"/>
  <c r="O448" i="1"/>
  <c r="N448" i="1"/>
  <c r="M448" i="1"/>
  <c r="L448" i="1"/>
  <c r="P447" i="1"/>
  <c r="S447" i="1" s="1"/>
  <c r="O447" i="1"/>
  <c r="N447" i="1"/>
  <c r="M447" i="1"/>
  <c r="L447" i="1"/>
  <c r="P446" i="1"/>
  <c r="S446" i="1" s="1"/>
  <c r="O446" i="1"/>
  <c r="N446" i="1"/>
  <c r="M446" i="1"/>
  <c r="L446" i="1"/>
  <c r="P443" i="1"/>
  <c r="S443" i="1" s="1"/>
  <c r="O443" i="1"/>
  <c r="N443" i="1"/>
  <c r="M443" i="1"/>
  <c r="L443" i="1"/>
  <c r="P442" i="1"/>
  <c r="S442" i="1" s="1"/>
  <c r="O442" i="1"/>
  <c r="N442" i="1"/>
  <c r="M442" i="1"/>
  <c r="L442" i="1"/>
  <c r="P441" i="1"/>
  <c r="S441" i="1" s="1"/>
  <c r="O441" i="1"/>
  <c r="N441" i="1"/>
  <c r="M441" i="1"/>
  <c r="L441" i="1"/>
  <c r="P440" i="1"/>
  <c r="S440" i="1" s="1"/>
  <c r="O440" i="1"/>
  <c r="N440" i="1"/>
  <c r="M440" i="1"/>
  <c r="L440" i="1"/>
  <c r="P439" i="1"/>
  <c r="S439" i="1" s="1"/>
  <c r="O439" i="1"/>
  <c r="N439" i="1"/>
  <c r="M439" i="1"/>
  <c r="L439" i="1"/>
  <c r="P438" i="1"/>
  <c r="S438" i="1" s="1"/>
  <c r="O438" i="1"/>
  <c r="N438" i="1"/>
  <c r="M438" i="1"/>
  <c r="L438" i="1"/>
  <c r="P436" i="1"/>
  <c r="S436" i="1" s="1"/>
  <c r="O436" i="1"/>
  <c r="N436" i="1"/>
  <c r="M436" i="1"/>
  <c r="L436" i="1"/>
  <c r="P435" i="1"/>
  <c r="S435" i="1" s="1"/>
  <c r="O435" i="1"/>
  <c r="N435" i="1"/>
  <c r="M435" i="1"/>
  <c r="L435" i="1"/>
  <c r="P434" i="1"/>
  <c r="S434" i="1" s="1"/>
  <c r="O434" i="1"/>
  <c r="N434" i="1"/>
  <c r="M434" i="1"/>
  <c r="L434" i="1"/>
  <c r="P433" i="1"/>
  <c r="S433" i="1" s="1"/>
  <c r="O433" i="1"/>
  <c r="N433" i="1"/>
  <c r="M433" i="1"/>
  <c r="L433" i="1"/>
  <c r="P432" i="1"/>
  <c r="S432" i="1" s="1"/>
  <c r="O432" i="1"/>
  <c r="N432" i="1"/>
  <c r="M432" i="1"/>
  <c r="L432" i="1"/>
  <c r="P431" i="1"/>
  <c r="S431" i="1" s="1"/>
  <c r="O431" i="1"/>
  <c r="N431" i="1"/>
  <c r="M431" i="1"/>
  <c r="L431" i="1"/>
  <c r="P430" i="1"/>
  <c r="S430" i="1" s="1"/>
  <c r="O430" i="1"/>
  <c r="N430" i="1"/>
  <c r="M430" i="1"/>
  <c r="L430" i="1"/>
  <c r="P429" i="1"/>
  <c r="S429" i="1" s="1"/>
  <c r="O429" i="1"/>
  <c r="N429" i="1"/>
  <c r="M429" i="1"/>
  <c r="L429" i="1"/>
  <c r="P423" i="1"/>
  <c r="S423" i="1" s="1"/>
  <c r="O423" i="1"/>
  <c r="N423" i="1"/>
  <c r="M423" i="1"/>
  <c r="L423" i="1"/>
  <c r="P416" i="1"/>
  <c r="S416" i="1" s="1"/>
  <c r="O416" i="1"/>
  <c r="N416" i="1"/>
  <c r="M416" i="1"/>
  <c r="L416" i="1"/>
  <c r="P415" i="1"/>
  <c r="S415" i="1" s="1"/>
  <c r="O415" i="1"/>
  <c r="N415" i="1"/>
  <c r="M415" i="1"/>
  <c r="L415" i="1"/>
  <c r="P414" i="1"/>
  <c r="S414" i="1" s="1"/>
  <c r="O414" i="1"/>
  <c r="N414" i="1"/>
  <c r="M414" i="1"/>
  <c r="L414" i="1"/>
  <c r="P413" i="1"/>
  <c r="S413" i="1" s="1"/>
  <c r="O413" i="1"/>
  <c r="N413" i="1"/>
  <c r="M413" i="1"/>
  <c r="L413" i="1"/>
  <c r="P412" i="1"/>
  <c r="S412" i="1" s="1"/>
  <c r="O412" i="1"/>
  <c r="N412" i="1"/>
  <c r="M412" i="1"/>
  <c r="L412" i="1"/>
  <c r="P411" i="1"/>
  <c r="S411" i="1" s="1"/>
  <c r="O411" i="1"/>
  <c r="N411" i="1"/>
  <c r="M411" i="1"/>
  <c r="L411" i="1"/>
  <c r="P410" i="1"/>
  <c r="S410" i="1" s="1"/>
  <c r="O410" i="1"/>
  <c r="N410" i="1"/>
  <c r="M410" i="1"/>
  <c r="L410" i="1"/>
  <c r="P409" i="1"/>
  <c r="S409" i="1" s="1"/>
  <c r="O409" i="1"/>
  <c r="N409" i="1"/>
  <c r="M409" i="1"/>
  <c r="L409" i="1"/>
  <c r="P408" i="1"/>
  <c r="S408" i="1" s="1"/>
  <c r="O408" i="1"/>
  <c r="N408" i="1"/>
  <c r="M408" i="1"/>
  <c r="L408" i="1"/>
  <c r="P407" i="1"/>
  <c r="S407" i="1" s="1"/>
  <c r="O407" i="1"/>
  <c r="N407" i="1"/>
  <c r="M407" i="1"/>
  <c r="L407" i="1"/>
  <c r="P406" i="1"/>
  <c r="S406" i="1" s="1"/>
  <c r="O406" i="1"/>
  <c r="N406" i="1"/>
  <c r="M406" i="1"/>
  <c r="L406" i="1"/>
  <c r="P405" i="1"/>
  <c r="S405" i="1" s="1"/>
  <c r="O405" i="1"/>
  <c r="N405" i="1"/>
  <c r="M405" i="1"/>
  <c r="L405" i="1"/>
  <c r="P404" i="1"/>
  <c r="S404" i="1" s="1"/>
  <c r="O404" i="1"/>
  <c r="N404" i="1"/>
  <c r="M404" i="1"/>
  <c r="L404" i="1"/>
  <c r="P403" i="1"/>
  <c r="S403" i="1" s="1"/>
  <c r="O403" i="1"/>
  <c r="N403" i="1"/>
  <c r="M403" i="1"/>
  <c r="L403" i="1"/>
  <c r="P402" i="1"/>
  <c r="S402" i="1" s="1"/>
  <c r="O402" i="1"/>
  <c r="N402" i="1"/>
  <c r="M402" i="1"/>
  <c r="L402" i="1"/>
  <c r="P401" i="1"/>
  <c r="S401" i="1" s="1"/>
  <c r="O401" i="1"/>
  <c r="N401" i="1"/>
  <c r="M401" i="1"/>
  <c r="L401" i="1"/>
  <c r="O400" i="1"/>
  <c r="N400" i="1"/>
  <c r="M400" i="1"/>
  <c r="L400" i="1"/>
  <c r="P384" i="1"/>
  <c r="S384" i="1" s="1"/>
  <c r="O384" i="1"/>
  <c r="N384" i="1"/>
  <c r="M384" i="1"/>
  <c r="L384" i="1"/>
  <c r="O383" i="1"/>
  <c r="N383" i="1"/>
  <c r="M383" i="1"/>
  <c r="L383" i="1"/>
  <c r="O382" i="1"/>
  <c r="N382" i="1"/>
  <c r="M382" i="1"/>
  <c r="L382" i="1"/>
  <c r="O381" i="1"/>
  <c r="N381" i="1"/>
  <c r="M381" i="1"/>
  <c r="L381" i="1"/>
  <c r="P380" i="1"/>
  <c r="S380" i="1" s="1"/>
  <c r="O380" i="1"/>
  <c r="N380" i="1"/>
  <c r="M380" i="1"/>
  <c r="L380" i="1"/>
  <c r="O379" i="1"/>
  <c r="N379" i="1"/>
  <c r="M379" i="1"/>
  <c r="L379" i="1"/>
  <c r="O378" i="1"/>
  <c r="N378" i="1"/>
  <c r="M378" i="1"/>
  <c r="L378" i="1"/>
  <c r="P371" i="1"/>
  <c r="S371" i="1" s="1"/>
  <c r="O371" i="1"/>
  <c r="N371" i="1"/>
  <c r="M371" i="1"/>
  <c r="L371" i="1"/>
  <c r="P370" i="1"/>
  <c r="S370" i="1" s="1"/>
  <c r="O370" i="1"/>
  <c r="N370" i="1"/>
  <c r="M370" i="1"/>
  <c r="L370" i="1"/>
  <c r="P369" i="1"/>
  <c r="S369" i="1" s="1"/>
  <c r="O369" i="1"/>
  <c r="N369" i="1"/>
  <c r="M369" i="1"/>
  <c r="L369" i="1"/>
  <c r="P368" i="1"/>
  <c r="S368" i="1" s="1"/>
  <c r="O368" i="1"/>
  <c r="N368" i="1"/>
  <c r="M368" i="1"/>
  <c r="L368" i="1"/>
  <c r="P367" i="1"/>
  <c r="S367" i="1" s="1"/>
  <c r="O367" i="1"/>
  <c r="N367" i="1"/>
  <c r="M367" i="1"/>
  <c r="L367" i="1"/>
  <c r="P366" i="1"/>
  <c r="S366" i="1" s="1"/>
  <c r="O366" i="1"/>
  <c r="N366" i="1"/>
  <c r="M366" i="1"/>
  <c r="L366" i="1"/>
  <c r="P365" i="1"/>
  <c r="S365" i="1" s="1"/>
  <c r="O365" i="1"/>
  <c r="N365" i="1"/>
  <c r="M365" i="1"/>
  <c r="L365" i="1"/>
  <c r="P364" i="1"/>
  <c r="S364" i="1" s="1"/>
  <c r="O364" i="1"/>
  <c r="N364" i="1"/>
  <c r="M364" i="1"/>
  <c r="L364" i="1"/>
  <c r="P363" i="1"/>
  <c r="S363" i="1" s="1"/>
  <c r="O363" i="1"/>
  <c r="N363" i="1"/>
  <c r="M363" i="1"/>
  <c r="L363" i="1"/>
  <c r="P362" i="1"/>
  <c r="S362" i="1" s="1"/>
  <c r="O362" i="1"/>
  <c r="N362" i="1"/>
  <c r="M362" i="1"/>
  <c r="L362" i="1"/>
  <c r="P361" i="1"/>
  <c r="S361" i="1" s="1"/>
  <c r="O361" i="1"/>
  <c r="N361" i="1"/>
  <c r="M361" i="1"/>
  <c r="L361" i="1"/>
  <c r="P360" i="1"/>
  <c r="S360" i="1" s="1"/>
  <c r="O360" i="1"/>
  <c r="N360" i="1"/>
  <c r="M360" i="1"/>
  <c r="L360" i="1"/>
  <c r="P359" i="1"/>
  <c r="S359" i="1" s="1"/>
  <c r="O359" i="1"/>
  <c r="N359" i="1"/>
  <c r="M359" i="1"/>
  <c r="L359" i="1"/>
  <c r="P358" i="1"/>
  <c r="S358" i="1" s="1"/>
  <c r="O358" i="1"/>
  <c r="N358" i="1"/>
  <c r="M358" i="1"/>
  <c r="L358" i="1"/>
  <c r="P357" i="1"/>
  <c r="S357" i="1" s="1"/>
  <c r="O357" i="1"/>
  <c r="N357" i="1"/>
  <c r="M357" i="1"/>
  <c r="L357" i="1"/>
  <c r="P354" i="1"/>
  <c r="S354" i="1" s="1"/>
  <c r="O354" i="1"/>
  <c r="N354" i="1"/>
  <c r="M354" i="1"/>
  <c r="L354" i="1"/>
  <c r="O353" i="1"/>
  <c r="N353" i="1"/>
  <c r="M353" i="1"/>
  <c r="L353" i="1"/>
  <c r="O352" i="1"/>
  <c r="N352" i="1"/>
  <c r="M352" i="1"/>
  <c r="L352" i="1"/>
  <c r="O349" i="1"/>
  <c r="N349" i="1"/>
  <c r="M349" i="1"/>
  <c r="L349" i="1"/>
  <c r="P348" i="1"/>
  <c r="S348" i="1" s="1"/>
  <c r="O348" i="1"/>
  <c r="N348" i="1"/>
  <c r="M348" i="1"/>
  <c r="L348" i="1"/>
  <c r="P347" i="1"/>
  <c r="S347" i="1" s="1"/>
  <c r="O347" i="1"/>
  <c r="N347" i="1"/>
  <c r="M347" i="1"/>
  <c r="L347" i="1"/>
  <c r="P346" i="1"/>
  <c r="S346" i="1" s="1"/>
  <c r="O346" i="1"/>
  <c r="N346" i="1"/>
  <c r="M346" i="1"/>
  <c r="L346" i="1"/>
  <c r="P338" i="1"/>
  <c r="S338" i="1" s="1"/>
  <c r="O338" i="1"/>
  <c r="N338" i="1"/>
  <c r="M338" i="1"/>
  <c r="L338" i="1"/>
  <c r="P337" i="1"/>
  <c r="S337" i="1" s="1"/>
  <c r="O337" i="1"/>
  <c r="N337" i="1"/>
  <c r="M337" i="1"/>
  <c r="L337" i="1"/>
  <c r="P336" i="1"/>
  <c r="S336" i="1" s="1"/>
  <c r="O336" i="1"/>
  <c r="N336" i="1"/>
  <c r="M336" i="1"/>
  <c r="L336" i="1"/>
  <c r="P283" i="1"/>
  <c r="S283" i="1" s="1"/>
  <c r="O283" i="1"/>
  <c r="N283" i="1"/>
  <c r="M283" i="1"/>
  <c r="L283" i="1"/>
  <c r="P282" i="1"/>
  <c r="S282" i="1" s="1"/>
  <c r="O282" i="1"/>
  <c r="N282" i="1"/>
  <c r="M282" i="1"/>
  <c r="L282" i="1"/>
  <c r="P281" i="1"/>
  <c r="S281" i="1" s="1"/>
  <c r="O281" i="1"/>
  <c r="N281" i="1"/>
  <c r="M281" i="1"/>
  <c r="L281" i="1"/>
  <c r="P280" i="1"/>
  <c r="S280" i="1" s="1"/>
  <c r="O280" i="1"/>
  <c r="N280" i="1"/>
  <c r="M280" i="1"/>
  <c r="L280" i="1"/>
  <c r="O279" i="1"/>
  <c r="N279" i="1"/>
  <c r="M279" i="1"/>
  <c r="L279" i="1"/>
  <c r="O278" i="1"/>
  <c r="N278" i="1"/>
  <c r="M278" i="1"/>
  <c r="L278" i="1"/>
  <c r="O277" i="1"/>
  <c r="N277" i="1"/>
  <c r="M277" i="1"/>
  <c r="L277" i="1"/>
  <c r="O276" i="1"/>
  <c r="N276" i="1"/>
  <c r="M276" i="1"/>
  <c r="L276" i="1"/>
  <c r="P275" i="1"/>
  <c r="S275" i="1" s="1"/>
  <c r="O275" i="1"/>
  <c r="N275" i="1"/>
  <c r="M275" i="1"/>
  <c r="L275" i="1"/>
  <c r="O274" i="1"/>
  <c r="N274" i="1"/>
  <c r="M274" i="1"/>
  <c r="L274" i="1"/>
  <c r="O273" i="1"/>
  <c r="N273" i="1"/>
  <c r="M273" i="1"/>
  <c r="L273" i="1"/>
  <c r="O272" i="1"/>
  <c r="N272" i="1"/>
  <c r="M272" i="1"/>
  <c r="L272" i="1"/>
  <c r="P271" i="1"/>
  <c r="S271" i="1" s="1"/>
  <c r="O271" i="1"/>
  <c r="N271" i="1"/>
  <c r="M271" i="1"/>
  <c r="L271" i="1"/>
  <c r="O270" i="1"/>
  <c r="N270" i="1"/>
  <c r="M270" i="1"/>
  <c r="L270" i="1"/>
  <c r="O269" i="1"/>
  <c r="N269" i="1"/>
  <c r="M269" i="1"/>
  <c r="L269" i="1"/>
  <c r="P261" i="1"/>
  <c r="S261" i="1" s="1"/>
  <c r="O261" i="1"/>
  <c r="N261" i="1"/>
  <c r="M261" i="1"/>
  <c r="L261" i="1"/>
  <c r="P260" i="1"/>
  <c r="S260" i="1" s="1"/>
  <c r="O260" i="1"/>
  <c r="N260" i="1"/>
  <c r="M260" i="1"/>
  <c r="L260" i="1"/>
  <c r="P259" i="1"/>
  <c r="S259" i="1" s="1"/>
  <c r="O259" i="1"/>
  <c r="N259" i="1"/>
  <c r="M259" i="1"/>
  <c r="L259" i="1"/>
  <c r="P258" i="1"/>
  <c r="S258" i="1" s="1"/>
  <c r="O258" i="1"/>
  <c r="N258" i="1"/>
  <c r="M258" i="1"/>
  <c r="L258" i="1"/>
  <c r="P257" i="1"/>
  <c r="S257" i="1" s="1"/>
  <c r="O257" i="1"/>
  <c r="N257" i="1"/>
  <c r="M257" i="1"/>
  <c r="L257" i="1"/>
  <c r="P256" i="1"/>
  <c r="S256" i="1" s="1"/>
  <c r="O256" i="1"/>
  <c r="N256" i="1"/>
  <c r="M256" i="1"/>
  <c r="L256" i="1"/>
  <c r="O255" i="1"/>
  <c r="N255" i="1"/>
  <c r="M255" i="1"/>
  <c r="L255" i="1"/>
  <c r="P254" i="1"/>
  <c r="S254" i="1" s="1"/>
  <c r="O254" i="1"/>
  <c r="N254" i="1"/>
  <c r="M254" i="1"/>
  <c r="L254" i="1"/>
  <c r="O253" i="1"/>
  <c r="N253" i="1"/>
  <c r="M253" i="1"/>
  <c r="L253" i="1"/>
  <c r="O252" i="1"/>
  <c r="N252" i="1"/>
  <c r="M252" i="1"/>
  <c r="L252" i="1"/>
  <c r="P251" i="1"/>
  <c r="S251" i="1" s="1"/>
  <c r="O251" i="1"/>
  <c r="N251" i="1"/>
  <c r="M251" i="1"/>
  <c r="L251" i="1"/>
  <c r="O245" i="1"/>
  <c r="N245" i="1"/>
  <c r="M245" i="1"/>
  <c r="L245" i="1"/>
  <c r="O244" i="1"/>
  <c r="N244" i="1"/>
  <c r="M244" i="1"/>
  <c r="L244" i="1"/>
  <c r="P243" i="1"/>
  <c r="S243" i="1" s="1"/>
  <c r="O243" i="1"/>
  <c r="N243" i="1"/>
  <c r="M243" i="1"/>
  <c r="L243" i="1"/>
  <c r="O242" i="1"/>
  <c r="N242" i="1"/>
  <c r="M242" i="1"/>
  <c r="L242" i="1"/>
  <c r="O241" i="1"/>
  <c r="N241" i="1"/>
  <c r="M241" i="1"/>
  <c r="L241" i="1"/>
  <c r="O240" i="1"/>
  <c r="N240" i="1"/>
  <c r="M240" i="1"/>
  <c r="L240" i="1"/>
  <c r="P239" i="1"/>
  <c r="S239" i="1" s="1"/>
  <c r="O239" i="1"/>
  <c r="N239" i="1"/>
  <c r="M239" i="1"/>
  <c r="L239" i="1"/>
  <c r="O238" i="1"/>
  <c r="N238" i="1"/>
  <c r="M238" i="1"/>
  <c r="L238" i="1"/>
  <c r="P237" i="1"/>
  <c r="S237" i="1" s="1"/>
  <c r="O237" i="1"/>
  <c r="N237" i="1"/>
  <c r="M237" i="1"/>
  <c r="L237" i="1"/>
  <c r="O235" i="1"/>
  <c r="N235" i="1"/>
  <c r="M235" i="1"/>
  <c r="L235" i="1"/>
  <c r="P234" i="1"/>
  <c r="S234" i="1" s="1"/>
  <c r="O234" i="1"/>
  <c r="N234" i="1"/>
  <c r="M234" i="1"/>
  <c r="L234" i="1"/>
  <c r="O233" i="1"/>
  <c r="N233" i="1"/>
  <c r="M233" i="1"/>
  <c r="L233" i="1"/>
  <c r="P232" i="1"/>
  <c r="S232" i="1" s="1"/>
  <c r="O232" i="1"/>
  <c r="N232" i="1"/>
  <c r="M232" i="1"/>
  <c r="L232" i="1"/>
  <c r="O231" i="1"/>
  <c r="N231" i="1"/>
  <c r="M231" i="1"/>
  <c r="L231" i="1"/>
  <c r="P230" i="1"/>
  <c r="S230" i="1" s="1"/>
  <c r="O230" i="1"/>
  <c r="N230" i="1"/>
  <c r="M230" i="1"/>
  <c r="L230" i="1"/>
  <c r="O229" i="1"/>
  <c r="N229" i="1"/>
  <c r="M229" i="1"/>
  <c r="L229" i="1"/>
  <c r="O228" i="1"/>
  <c r="N228" i="1"/>
  <c r="M228" i="1"/>
  <c r="L228" i="1"/>
  <c r="P227" i="1"/>
  <c r="S227" i="1" s="1"/>
  <c r="O227" i="1"/>
  <c r="N227" i="1"/>
  <c r="M227" i="1"/>
  <c r="L227" i="1"/>
  <c r="O226" i="1"/>
  <c r="N226" i="1"/>
  <c r="M226" i="1"/>
  <c r="L226" i="1"/>
  <c r="P225" i="1"/>
  <c r="S225" i="1" s="1"/>
  <c r="O225" i="1"/>
  <c r="N225" i="1"/>
  <c r="M225" i="1"/>
  <c r="L225" i="1"/>
  <c r="O224" i="1"/>
  <c r="N224" i="1"/>
  <c r="M224" i="1"/>
  <c r="L224" i="1"/>
  <c r="O223" i="1"/>
  <c r="N223" i="1"/>
  <c r="M223" i="1"/>
  <c r="L223" i="1"/>
  <c r="P222" i="1"/>
  <c r="S222" i="1" s="1"/>
  <c r="O222" i="1"/>
  <c r="N222" i="1"/>
  <c r="M222" i="1"/>
  <c r="L222" i="1"/>
  <c r="P218" i="1"/>
  <c r="S218" i="1" s="1"/>
  <c r="O218" i="1"/>
  <c r="N218" i="1"/>
  <c r="M218" i="1"/>
  <c r="L218" i="1"/>
  <c r="P217" i="1"/>
  <c r="S217" i="1" s="1"/>
  <c r="O217" i="1"/>
  <c r="N217" i="1"/>
  <c r="M217" i="1"/>
  <c r="L217" i="1"/>
  <c r="P216" i="1"/>
  <c r="S216" i="1" s="1"/>
  <c r="O216" i="1"/>
  <c r="N216" i="1"/>
  <c r="M216" i="1"/>
  <c r="L216" i="1"/>
  <c r="P214" i="1"/>
  <c r="S214" i="1" s="1"/>
  <c r="O214" i="1"/>
  <c r="N214" i="1"/>
  <c r="M214" i="1"/>
  <c r="L214" i="1"/>
  <c r="P213" i="1"/>
  <c r="S213" i="1" s="1"/>
  <c r="O213" i="1"/>
  <c r="N213" i="1"/>
  <c r="M213" i="1"/>
  <c r="L213" i="1"/>
  <c r="P212" i="1"/>
  <c r="S212" i="1" s="1"/>
  <c r="O212" i="1"/>
  <c r="N212" i="1"/>
  <c r="M212" i="1"/>
  <c r="L212" i="1"/>
  <c r="P211" i="1"/>
  <c r="S211" i="1" s="1"/>
  <c r="O211" i="1"/>
  <c r="N211" i="1"/>
  <c r="M211" i="1"/>
  <c r="L211" i="1"/>
  <c r="O205" i="1"/>
  <c r="N205" i="1"/>
  <c r="M205" i="1"/>
  <c r="L205" i="1"/>
  <c r="P204" i="1"/>
  <c r="S204" i="1" s="1"/>
  <c r="O204" i="1"/>
  <c r="N204" i="1"/>
  <c r="M204" i="1"/>
  <c r="L204" i="1"/>
  <c r="O203" i="1"/>
  <c r="N203" i="1"/>
  <c r="M203" i="1"/>
  <c r="L203" i="1"/>
  <c r="O202" i="1"/>
  <c r="N202" i="1"/>
  <c r="M202" i="1"/>
  <c r="L202" i="1"/>
  <c r="P177" i="1"/>
  <c r="S177" i="1" s="1"/>
  <c r="O177" i="1"/>
  <c r="N177" i="1"/>
  <c r="M177" i="1"/>
  <c r="L177" i="1"/>
  <c r="P176" i="1"/>
  <c r="S176" i="1" s="1"/>
  <c r="O176" i="1"/>
  <c r="N176" i="1"/>
  <c r="M176" i="1"/>
  <c r="L176" i="1"/>
  <c r="P175" i="1"/>
  <c r="S175" i="1" s="1"/>
  <c r="O175" i="1"/>
  <c r="N175" i="1"/>
  <c r="M175" i="1"/>
  <c r="L175" i="1"/>
  <c r="O174" i="1"/>
  <c r="N174" i="1"/>
  <c r="M174" i="1"/>
  <c r="L174" i="1"/>
  <c r="O173" i="1"/>
  <c r="N173" i="1"/>
  <c r="M173" i="1"/>
  <c r="L173" i="1"/>
  <c r="O172" i="1"/>
  <c r="N172" i="1"/>
  <c r="M172" i="1"/>
  <c r="L172" i="1"/>
  <c r="P171" i="1"/>
  <c r="S171" i="1" s="1"/>
  <c r="O171" i="1"/>
  <c r="N171" i="1"/>
  <c r="M171" i="1"/>
  <c r="L171" i="1"/>
  <c r="P170" i="1"/>
  <c r="S170" i="1" s="1"/>
  <c r="O170" i="1"/>
  <c r="N170" i="1"/>
  <c r="M170" i="1"/>
  <c r="L170" i="1"/>
  <c r="O169" i="1"/>
  <c r="N169" i="1"/>
  <c r="M169" i="1"/>
  <c r="L169" i="1"/>
  <c r="O168" i="1"/>
  <c r="N168" i="1"/>
  <c r="M168" i="1"/>
  <c r="L168" i="1"/>
  <c r="O167" i="1"/>
  <c r="N167" i="1"/>
  <c r="M167" i="1"/>
  <c r="L167" i="1"/>
  <c r="O166" i="1"/>
  <c r="N166" i="1"/>
  <c r="M166" i="1"/>
  <c r="L166" i="1"/>
  <c r="O165" i="1"/>
  <c r="N165" i="1"/>
  <c r="M165" i="1"/>
  <c r="L165" i="1"/>
  <c r="P164" i="1"/>
  <c r="S164" i="1" s="1"/>
  <c r="O164" i="1"/>
  <c r="N164" i="1"/>
  <c r="M164" i="1"/>
  <c r="L164" i="1"/>
  <c r="P163" i="1"/>
  <c r="S163" i="1" s="1"/>
  <c r="O163" i="1"/>
  <c r="N163" i="1"/>
  <c r="M163" i="1"/>
  <c r="L163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M159" i="1"/>
  <c r="L159" i="1"/>
  <c r="P154" i="1"/>
  <c r="S154" i="1" s="1"/>
  <c r="O154" i="1"/>
  <c r="N154" i="1"/>
  <c r="M154" i="1"/>
  <c r="L154" i="1"/>
  <c r="P153" i="1"/>
  <c r="S153" i="1" s="1"/>
  <c r="O153" i="1"/>
  <c r="N153" i="1"/>
  <c r="M153" i="1"/>
  <c r="L153" i="1"/>
  <c r="P152" i="1"/>
  <c r="S152" i="1" s="1"/>
  <c r="O152" i="1"/>
  <c r="N152" i="1"/>
  <c r="M152" i="1"/>
  <c r="L152" i="1"/>
  <c r="P151" i="1"/>
  <c r="S151" i="1" s="1"/>
  <c r="O151" i="1"/>
  <c r="N151" i="1"/>
  <c r="M151" i="1"/>
  <c r="L151" i="1"/>
  <c r="P150" i="1"/>
  <c r="S150" i="1" s="1"/>
  <c r="O150" i="1"/>
  <c r="N150" i="1"/>
  <c r="M150" i="1"/>
  <c r="L150" i="1"/>
  <c r="P149" i="1"/>
  <c r="S149" i="1" s="1"/>
  <c r="O149" i="1"/>
  <c r="N149" i="1"/>
  <c r="M149" i="1"/>
  <c r="L149" i="1"/>
  <c r="P148" i="1"/>
  <c r="S148" i="1" s="1"/>
  <c r="O148" i="1"/>
  <c r="N148" i="1"/>
  <c r="M148" i="1"/>
  <c r="L148" i="1"/>
  <c r="P147" i="1"/>
  <c r="S147" i="1" s="1"/>
  <c r="O147" i="1"/>
  <c r="N147" i="1"/>
  <c r="M147" i="1"/>
  <c r="L147" i="1"/>
  <c r="O146" i="1"/>
  <c r="N146" i="1"/>
  <c r="M146" i="1"/>
  <c r="L146" i="1"/>
  <c r="P145" i="1"/>
  <c r="S145" i="1" s="1"/>
  <c r="O145" i="1"/>
  <c r="N145" i="1"/>
  <c r="M145" i="1"/>
  <c r="L145" i="1"/>
  <c r="P142" i="1"/>
  <c r="S142" i="1" s="1"/>
  <c r="O142" i="1"/>
  <c r="N142" i="1"/>
  <c r="M142" i="1"/>
  <c r="L142" i="1"/>
  <c r="P141" i="1"/>
  <c r="S141" i="1" s="1"/>
  <c r="O141" i="1"/>
  <c r="N141" i="1"/>
  <c r="M141" i="1"/>
  <c r="L141" i="1"/>
  <c r="P140" i="1"/>
  <c r="S140" i="1" s="1"/>
  <c r="O140" i="1"/>
  <c r="N140" i="1"/>
  <c r="M140" i="1"/>
  <c r="L140" i="1"/>
  <c r="P139" i="1"/>
  <c r="S139" i="1" s="1"/>
  <c r="O139" i="1"/>
  <c r="N139" i="1"/>
  <c r="M139" i="1"/>
  <c r="L139" i="1"/>
  <c r="P138" i="1"/>
  <c r="S138" i="1" s="1"/>
  <c r="O138" i="1"/>
  <c r="N138" i="1"/>
  <c r="M138" i="1"/>
  <c r="L138" i="1"/>
  <c r="P137" i="1"/>
  <c r="S137" i="1" s="1"/>
  <c r="O137" i="1"/>
  <c r="N137" i="1"/>
  <c r="M137" i="1"/>
  <c r="L137" i="1"/>
  <c r="P136" i="1"/>
  <c r="S136" i="1" s="1"/>
  <c r="O136" i="1"/>
  <c r="N136" i="1"/>
  <c r="M136" i="1"/>
  <c r="L136" i="1"/>
  <c r="O135" i="1"/>
  <c r="N135" i="1"/>
  <c r="M135" i="1"/>
  <c r="L135" i="1"/>
  <c r="O134" i="1"/>
  <c r="N134" i="1"/>
  <c r="M134" i="1"/>
  <c r="L134" i="1"/>
  <c r="P133" i="1"/>
  <c r="S133" i="1" s="1"/>
  <c r="O133" i="1"/>
  <c r="N133" i="1"/>
  <c r="M133" i="1"/>
  <c r="L133" i="1"/>
  <c r="P130" i="1"/>
  <c r="S130" i="1" s="1"/>
  <c r="O130" i="1"/>
  <c r="N130" i="1"/>
  <c r="M130" i="1"/>
  <c r="L130" i="1"/>
  <c r="P128" i="1"/>
  <c r="S128" i="1" s="1"/>
  <c r="O128" i="1"/>
  <c r="N128" i="1"/>
  <c r="M128" i="1"/>
  <c r="L128" i="1"/>
  <c r="P127" i="1"/>
  <c r="S127" i="1" s="1"/>
  <c r="O127" i="1"/>
  <c r="N127" i="1"/>
  <c r="M127" i="1"/>
  <c r="L127" i="1"/>
  <c r="P126" i="1"/>
  <c r="S126" i="1" s="1"/>
  <c r="O126" i="1"/>
  <c r="N126" i="1"/>
  <c r="M126" i="1"/>
  <c r="L126" i="1"/>
  <c r="P124" i="1"/>
  <c r="S124" i="1" s="1"/>
  <c r="O124" i="1"/>
  <c r="N124" i="1"/>
  <c r="M124" i="1"/>
  <c r="L124" i="1"/>
  <c r="P109" i="1"/>
  <c r="S109" i="1" s="1"/>
  <c r="O109" i="1"/>
  <c r="N109" i="1"/>
  <c r="M109" i="1"/>
  <c r="L109" i="1"/>
  <c r="P108" i="1"/>
  <c r="S108" i="1" s="1"/>
  <c r="O108" i="1"/>
  <c r="N108" i="1"/>
  <c r="M108" i="1"/>
  <c r="L108" i="1"/>
  <c r="P107" i="1"/>
  <c r="S107" i="1" s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N104" i="1"/>
  <c r="M104" i="1"/>
  <c r="L104" i="1"/>
  <c r="O103" i="1"/>
  <c r="N103" i="1"/>
  <c r="M103" i="1"/>
  <c r="L103" i="1"/>
  <c r="P102" i="1"/>
  <c r="S102" i="1" s="1"/>
  <c r="O102" i="1"/>
  <c r="N102" i="1"/>
  <c r="M102" i="1"/>
  <c r="L102" i="1"/>
  <c r="O101" i="1"/>
  <c r="N101" i="1"/>
  <c r="M101" i="1"/>
  <c r="L101" i="1"/>
  <c r="P100" i="1"/>
  <c r="S100" i="1" s="1"/>
  <c r="O100" i="1"/>
  <c r="N100" i="1"/>
  <c r="M100" i="1"/>
  <c r="L100" i="1"/>
  <c r="P98" i="1"/>
  <c r="S98" i="1" s="1"/>
  <c r="O98" i="1"/>
  <c r="N98" i="1"/>
  <c r="M98" i="1"/>
  <c r="L98" i="1"/>
  <c r="O97" i="1"/>
  <c r="N97" i="1"/>
  <c r="M97" i="1"/>
  <c r="L97" i="1"/>
  <c r="P96" i="1"/>
  <c r="S96" i="1" s="1"/>
  <c r="O96" i="1"/>
  <c r="N96" i="1"/>
  <c r="M96" i="1"/>
  <c r="L96" i="1"/>
  <c r="O95" i="1"/>
  <c r="N95" i="1"/>
  <c r="M95" i="1"/>
  <c r="L95" i="1"/>
  <c r="O94" i="1"/>
  <c r="N94" i="1"/>
  <c r="M94" i="1"/>
  <c r="L94" i="1"/>
  <c r="P93" i="1"/>
  <c r="S93" i="1" s="1"/>
  <c r="O93" i="1"/>
  <c r="N93" i="1"/>
  <c r="M93" i="1"/>
  <c r="L93" i="1"/>
  <c r="O92" i="1"/>
  <c r="N92" i="1"/>
  <c r="M92" i="1"/>
  <c r="L92" i="1"/>
  <c r="O91" i="1"/>
  <c r="N91" i="1"/>
  <c r="M91" i="1"/>
  <c r="L91" i="1"/>
  <c r="O88" i="1"/>
  <c r="N88" i="1"/>
  <c r="M88" i="1"/>
  <c r="L88" i="1"/>
  <c r="O87" i="1"/>
  <c r="N87" i="1"/>
  <c r="M87" i="1"/>
  <c r="L87" i="1"/>
  <c r="P86" i="1"/>
  <c r="S86" i="1" s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M83" i="1"/>
  <c r="L83" i="1"/>
  <c r="O82" i="1"/>
  <c r="N82" i="1"/>
  <c r="M82" i="1"/>
  <c r="L82" i="1"/>
  <c r="O81" i="1"/>
  <c r="N81" i="1"/>
  <c r="M81" i="1"/>
  <c r="L81" i="1"/>
  <c r="P80" i="1"/>
  <c r="S80" i="1" s="1"/>
  <c r="O80" i="1"/>
  <c r="N80" i="1"/>
  <c r="M80" i="1"/>
  <c r="L80" i="1"/>
  <c r="O79" i="1"/>
  <c r="N79" i="1"/>
  <c r="M79" i="1"/>
  <c r="L79" i="1"/>
  <c r="O78" i="1"/>
  <c r="N78" i="1"/>
  <c r="M78" i="1"/>
  <c r="L78" i="1"/>
  <c r="P77" i="1"/>
  <c r="S77" i="1" s="1"/>
  <c r="O77" i="1"/>
  <c r="N77" i="1"/>
  <c r="M77" i="1"/>
  <c r="L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N71" i="1"/>
  <c r="M71" i="1"/>
  <c r="L71" i="1"/>
  <c r="P63" i="1"/>
  <c r="S63" i="1" s="1"/>
  <c r="O63" i="1"/>
  <c r="N63" i="1"/>
  <c r="M63" i="1"/>
  <c r="L63" i="1"/>
  <c r="P62" i="1"/>
  <c r="S62" i="1" s="1"/>
  <c r="O62" i="1"/>
  <c r="N62" i="1"/>
  <c r="M62" i="1"/>
  <c r="L62" i="1"/>
  <c r="P61" i="1"/>
  <c r="S61" i="1" s="1"/>
  <c r="O61" i="1"/>
  <c r="N61" i="1"/>
  <c r="M61" i="1"/>
  <c r="L61" i="1"/>
  <c r="P59" i="1"/>
  <c r="S59" i="1" s="1"/>
  <c r="O59" i="1"/>
  <c r="N59" i="1"/>
  <c r="M59" i="1"/>
  <c r="L59" i="1"/>
  <c r="O58" i="1"/>
  <c r="N58" i="1"/>
  <c r="M58" i="1"/>
  <c r="L58" i="1"/>
  <c r="P49" i="1"/>
  <c r="S49" i="1" s="1"/>
  <c r="O49" i="1"/>
  <c r="N49" i="1"/>
  <c r="M49" i="1"/>
  <c r="L49" i="1"/>
  <c r="O48" i="1"/>
  <c r="N48" i="1"/>
  <c r="M48" i="1"/>
  <c r="L48" i="1"/>
  <c r="P44" i="1"/>
  <c r="S44" i="1" s="1"/>
  <c r="O44" i="1"/>
  <c r="N44" i="1"/>
  <c r="M44" i="1"/>
  <c r="L44" i="1"/>
  <c r="O43" i="1"/>
  <c r="N43" i="1"/>
  <c r="M43" i="1"/>
  <c r="L43" i="1"/>
  <c r="P42" i="1"/>
  <c r="S42" i="1" s="1"/>
  <c r="O42" i="1"/>
  <c r="N42" i="1"/>
  <c r="M42" i="1"/>
  <c r="L42" i="1"/>
  <c r="P41" i="1"/>
  <c r="S41" i="1" s="1"/>
  <c r="O41" i="1"/>
  <c r="N41" i="1"/>
  <c r="M41" i="1"/>
  <c r="L41" i="1"/>
  <c r="P39" i="1"/>
  <c r="S39" i="1" s="1"/>
  <c r="O39" i="1"/>
  <c r="N39" i="1"/>
  <c r="M39" i="1"/>
  <c r="L39" i="1"/>
  <c r="P38" i="1"/>
  <c r="S38" i="1" s="1"/>
  <c r="O38" i="1"/>
  <c r="N38" i="1"/>
  <c r="M38" i="1"/>
  <c r="L38" i="1"/>
  <c r="P37" i="1"/>
  <c r="S37" i="1" s="1"/>
  <c r="O37" i="1"/>
  <c r="N37" i="1"/>
  <c r="M37" i="1"/>
  <c r="L37" i="1"/>
  <c r="P36" i="1"/>
  <c r="S36" i="1" s="1"/>
  <c r="O36" i="1"/>
  <c r="N36" i="1"/>
  <c r="M36" i="1"/>
  <c r="L36" i="1"/>
  <c r="P35" i="1"/>
  <c r="S35" i="1" s="1"/>
  <c r="O35" i="1"/>
  <c r="N35" i="1"/>
  <c r="M35" i="1"/>
  <c r="L35" i="1"/>
  <c r="P34" i="1"/>
  <c r="S34" i="1" s="1"/>
  <c r="O34" i="1"/>
  <c r="N34" i="1"/>
  <c r="M34" i="1"/>
  <c r="L34" i="1"/>
  <c r="O33" i="1"/>
  <c r="N33" i="1"/>
  <c r="M33" i="1"/>
  <c r="L33" i="1"/>
  <c r="P32" i="1"/>
  <c r="S32" i="1" s="1"/>
  <c r="O32" i="1"/>
  <c r="N32" i="1"/>
  <c r="M32" i="1"/>
  <c r="L32" i="1"/>
  <c r="P30" i="1"/>
  <c r="S30" i="1" s="1"/>
  <c r="O30" i="1"/>
  <c r="N30" i="1"/>
  <c r="M30" i="1"/>
  <c r="L30" i="1"/>
  <c r="P29" i="1"/>
  <c r="S29" i="1" s="1"/>
  <c r="O29" i="1"/>
  <c r="N29" i="1"/>
  <c r="M29" i="1"/>
  <c r="L29" i="1"/>
  <c r="P28" i="1"/>
  <c r="S28" i="1" s="1"/>
  <c r="O28" i="1"/>
  <c r="N28" i="1"/>
  <c r="M28" i="1"/>
  <c r="L28" i="1"/>
  <c r="P27" i="1"/>
  <c r="S27" i="1" s="1"/>
  <c r="O27" i="1"/>
  <c r="N27" i="1"/>
  <c r="M27" i="1"/>
  <c r="L27" i="1"/>
  <c r="O26" i="1"/>
  <c r="N26" i="1"/>
  <c r="M26" i="1"/>
  <c r="L26" i="1"/>
  <c r="P25" i="1"/>
  <c r="S25" i="1" s="1"/>
  <c r="O25" i="1"/>
  <c r="N25" i="1"/>
  <c r="M25" i="1"/>
  <c r="L25" i="1"/>
  <c r="P24" i="1"/>
  <c r="S24" i="1" s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P20" i="1"/>
  <c r="S20" i="1" s="1"/>
  <c r="O20" i="1"/>
  <c r="N20" i="1"/>
  <c r="M20" i="1"/>
  <c r="L20" i="1"/>
  <c r="P10" i="1"/>
  <c r="S10" i="1" s="1"/>
  <c r="O10" i="1"/>
  <c r="N10" i="1"/>
  <c r="M10" i="1"/>
  <c r="L10" i="1"/>
  <c r="P9" i="1"/>
  <c r="S9" i="1" s="1"/>
  <c r="O9" i="1"/>
  <c r="N9" i="1"/>
  <c r="M9" i="1"/>
  <c r="L9" i="1"/>
  <c r="O8" i="1"/>
  <c r="N8" i="1"/>
  <c r="M8" i="1"/>
  <c r="L8" i="1"/>
  <c r="P7" i="1"/>
  <c r="S7" i="1" s="1"/>
  <c r="O7" i="1"/>
  <c r="N7" i="1"/>
  <c r="M7" i="1"/>
  <c r="L7" i="1"/>
  <c r="P5" i="1"/>
  <c r="S5" i="1" s="1"/>
  <c r="O5" i="1"/>
  <c r="N5" i="1"/>
  <c r="M5" i="1"/>
  <c r="L5" i="1"/>
  <c r="O4" i="1"/>
  <c r="N4" i="1"/>
  <c r="M4" i="1"/>
  <c r="L4" i="1"/>
  <c r="O3" i="1"/>
  <c r="N3" i="1"/>
  <c r="M3" i="1"/>
  <c r="L3" i="1"/>
  <c r="K617" i="1"/>
  <c r="K616" i="1"/>
  <c r="K612" i="1"/>
  <c r="K592" i="1"/>
  <c r="K591" i="1"/>
  <c r="K590" i="1"/>
  <c r="K589" i="1"/>
  <c r="K585" i="1"/>
  <c r="K582" i="1"/>
  <c r="K581" i="1"/>
  <c r="K580" i="1"/>
  <c r="K579" i="1"/>
  <c r="K578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49" i="1"/>
  <c r="K521" i="1"/>
  <c r="K520" i="1"/>
  <c r="K519" i="1"/>
  <c r="K518" i="1"/>
  <c r="K517" i="1"/>
  <c r="K516" i="1"/>
  <c r="K515" i="1"/>
  <c r="K513" i="1"/>
  <c r="K512" i="1"/>
  <c r="K511" i="1"/>
  <c r="K510" i="1"/>
  <c r="K509" i="1"/>
  <c r="K508" i="1"/>
  <c r="K507" i="1"/>
  <c r="K490" i="1"/>
  <c r="K489" i="1"/>
  <c r="K488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54" i="1"/>
  <c r="K453" i="1"/>
  <c r="K452" i="1"/>
  <c r="K451" i="1"/>
  <c r="K450" i="1"/>
  <c r="K449" i="1"/>
  <c r="K448" i="1"/>
  <c r="K447" i="1"/>
  <c r="K446" i="1"/>
  <c r="K443" i="1"/>
  <c r="K442" i="1"/>
  <c r="K441" i="1"/>
  <c r="K440" i="1"/>
  <c r="K439" i="1"/>
  <c r="K438" i="1"/>
  <c r="K436" i="1"/>
  <c r="K435" i="1"/>
  <c r="K434" i="1"/>
  <c r="K433" i="1"/>
  <c r="K432" i="1"/>
  <c r="K431" i="1"/>
  <c r="K430" i="1"/>
  <c r="K429" i="1"/>
  <c r="K423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84" i="1"/>
  <c r="K383" i="1"/>
  <c r="K382" i="1"/>
  <c r="K381" i="1"/>
  <c r="K380" i="1"/>
  <c r="K379" i="1"/>
  <c r="K378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4" i="1"/>
  <c r="K353" i="1"/>
  <c r="K352" i="1"/>
  <c r="K349" i="1"/>
  <c r="K348" i="1"/>
  <c r="K347" i="1"/>
  <c r="K346" i="1"/>
  <c r="K338" i="1"/>
  <c r="K337" i="1"/>
  <c r="K336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1" i="1"/>
  <c r="K260" i="1"/>
  <c r="K259" i="1"/>
  <c r="K258" i="1"/>
  <c r="K257" i="1"/>
  <c r="K256" i="1"/>
  <c r="K255" i="1"/>
  <c r="K254" i="1"/>
  <c r="K253" i="1"/>
  <c r="K252" i="1"/>
  <c r="K251" i="1"/>
  <c r="K245" i="1"/>
  <c r="K244" i="1"/>
  <c r="K243" i="1"/>
  <c r="K242" i="1"/>
  <c r="K241" i="1"/>
  <c r="K240" i="1"/>
  <c r="K239" i="1"/>
  <c r="K238" i="1"/>
  <c r="K237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18" i="1"/>
  <c r="K217" i="1"/>
  <c r="K216" i="1"/>
  <c r="K214" i="1"/>
  <c r="K213" i="1"/>
  <c r="K212" i="1"/>
  <c r="K211" i="1"/>
  <c r="K205" i="1"/>
  <c r="K204" i="1"/>
  <c r="K203" i="1"/>
  <c r="K202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4" i="1"/>
  <c r="K153" i="1"/>
  <c r="K152" i="1"/>
  <c r="K151" i="1"/>
  <c r="K150" i="1"/>
  <c r="K149" i="1"/>
  <c r="K148" i="1"/>
  <c r="K147" i="1"/>
  <c r="K146" i="1"/>
  <c r="K145" i="1"/>
  <c r="K142" i="1"/>
  <c r="K141" i="1"/>
  <c r="K140" i="1"/>
  <c r="K139" i="1"/>
  <c r="K138" i="1"/>
  <c r="K137" i="1"/>
  <c r="K136" i="1"/>
  <c r="K135" i="1"/>
  <c r="K134" i="1"/>
  <c r="K133" i="1"/>
  <c r="K130" i="1"/>
  <c r="K128" i="1"/>
  <c r="K127" i="1"/>
  <c r="K126" i="1"/>
  <c r="K124" i="1"/>
  <c r="K109" i="1"/>
  <c r="K108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4" i="1"/>
  <c r="K93" i="1"/>
  <c r="K92" i="1"/>
  <c r="K91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63" i="1"/>
  <c r="K62" i="1"/>
  <c r="K61" i="1"/>
  <c r="K59" i="1"/>
  <c r="K58" i="1"/>
  <c r="K49" i="1"/>
  <c r="K48" i="1"/>
  <c r="K44" i="1"/>
  <c r="K43" i="1"/>
  <c r="K42" i="1"/>
  <c r="K41" i="1"/>
  <c r="K39" i="1"/>
  <c r="K38" i="1"/>
  <c r="K37" i="1"/>
  <c r="K36" i="1"/>
  <c r="K35" i="1"/>
  <c r="K34" i="1"/>
  <c r="K33" i="1"/>
  <c r="K32" i="1"/>
  <c r="K30" i="1"/>
  <c r="K29" i="1"/>
  <c r="K28" i="1"/>
  <c r="K27" i="1"/>
  <c r="K26" i="1"/>
  <c r="K25" i="1"/>
  <c r="K24" i="1"/>
  <c r="K23" i="1"/>
  <c r="K22" i="1"/>
  <c r="K21" i="1"/>
  <c r="K20" i="1"/>
  <c r="K10" i="1"/>
  <c r="K9" i="1"/>
  <c r="K8" i="1"/>
  <c r="K7" i="1"/>
  <c r="K5" i="1"/>
  <c r="K4" i="1"/>
  <c r="K3" i="1"/>
  <c r="B612" i="1"/>
  <c r="B610" i="1"/>
  <c r="B608" i="1"/>
  <c r="B605" i="1"/>
  <c r="B604" i="1"/>
  <c r="B593" i="1"/>
  <c r="B591" i="1"/>
  <c r="B589" i="1"/>
  <c r="B587" i="1"/>
  <c r="B586" i="1"/>
  <c r="B582" i="1"/>
  <c r="B581" i="1"/>
  <c r="B578" i="1"/>
  <c r="B571" i="1"/>
  <c r="B569" i="1"/>
  <c r="B567" i="1"/>
  <c r="B566" i="1"/>
  <c r="B564" i="1"/>
  <c r="B562" i="1"/>
  <c r="B561" i="1"/>
  <c r="B559" i="1"/>
  <c r="B556" i="1"/>
  <c r="B555" i="1"/>
  <c r="B554" i="1"/>
  <c r="B553" i="1"/>
  <c r="B548" i="1"/>
  <c r="B545" i="1"/>
  <c r="B544" i="1"/>
  <c r="B543" i="1"/>
  <c r="B542" i="1"/>
  <c r="B530" i="1"/>
  <c r="B529" i="1"/>
  <c r="B523" i="1"/>
  <c r="B521" i="1"/>
  <c r="B520" i="1"/>
  <c r="B519" i="1"/>
  <c r="B518" i="1"/>
  <c r="B517" i="1"/>
  <c r="B515" i="1"/>
  <c r="B513" i="1"/>
  <c r="B512" i="1"/>
  <c r="B511" i="1"/>
  <c r="B510" i="1"/>
  <c r="B509" i="1"/>
  <c r="B508" i="1"/>
  <c r="B507" i="1"/>
  <c r="B506" i="1"/>
  <c r="B505" i="1"/>
  <c r="B504" i="1"/>
  <c r="B503" i="1"/>
  <c r="B495" i="1"/>
  <c r="B493" i="1"/>
  <c r="B491" i="1"/>
  <c r="B490" i="1"/>
  <c r="B489" i="1"/>
  <c r="B488" i="1"/>
  <c r="B486" i="1"/>
  <c r="B485" i="1"/>
  <c r="B484" i="1"/>
  <c r="B483" i="1"/>
  <c r="B482" i="1"/>
  <c r="B481" i="1"/>
  <c r="B480" i="1"/>
  <c r="B479" i="1"/>
  <c r="B478" i="1"/>
  <c r="B476" i="1"/>
  <c r="B475" i="1"/>
  <c r="B474" i="1"/>
  <c r="B473" i="1"/>
  <c r="B472" i="1"/>
  <c r="B471" i="1"/>
  <c r="B470" i="1"/>
  <c r="B469" i="1"/>
  <c r="B467" i="1"/>
  <c r="B454" i="1"/>
  <c r="B453" i="1"/>
  <c r="B450" i="1"/>
  <c r="B449" i="1"/>
  <c r="B448" i="1"/>
  <c r="B447" i="1"/>
  <c r="B446" i="1"/>
  <c r="B443" i="1"/>
  <c r="B442" i="1"/>
  <c r="B441" i="1"/>
  <c r="B440" i="1"/>
  <c r="B439" i="1"/>
  <c r="B438" i="1"/>
  <c r="B436" i="1"/>
  <c r="B435" i="1"/>
  <c r="B434" i="1"/>
  <c r="B433" i="1"/>
  <c r="B432" i="1"/>
  <c r="B431" i="1"/>
  <c r="B430" i="1"/>
  <c r="B429" i="1"/>
  <c r="B428" i="1"/>
  <c r="B427" i="1"/>
  <c r="B425" i="1"/>
  <c r="B423" i="1"/>
  <c r="B422" i="1"/>
  <c r="B421" i="1"/>
  <c r="B420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399" i="1"/>
  <c r="B384" i="1"/>
  <c r="B380" i="1"/>
  <c r="B377" i="1"/>
  <c r="B376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4" i="1"/>
  <c r="B351" i="1"/>
  <c r="B348" i="1"/>
  <c r="B347" i="1"/>
  <c r="B346" i="1"/>
  <c r="B341" i="1"/>
  <c r="B339" i="1"/>
  <c r="B338" i="1"/>
  <c r="B337" i="1"/>
  <c r="B336" i="1"/>
  <c r="B335" i="1"/>
  <c r="B333" i="1"/>
  <c r="B332" i="1"/>
  <c r="B330" i="1"/>
  <c r="B328" i="1"/>
  <c r="B326" i="1"/>
  <c r="B325" i="1"/>
  <c r="B324" i="1"/>
  <c r="B323" i="1"/>
  <c r="B322" i="1"/>
  <c r="B321" i="1"/>
  <c r="B320" i="1"/>
  <c r="B319" i="1"/>
  <c r="B316" i="1"/>
  <c r="B311" i="1"/>
  <c r="B309" i="1"/>
  <c r="B308" i="1"/>
  <c r="B307" i="1"/>
  <c r="B301" i="1"/>
  <c r="B300" i="1"/>
  <c r="B299" i="1"/>
  <c r="B298" i="1"/>
  <c r="B297" i="1"/>
  <c r="B296" i="1"/>
  <c r="B288" i="1"/>
  <c r="B285" i="1"/>
  <c r="B284" i="1"/>
  <c r="B283" i="1"/>
  <c r="B282" i="1"/>
  <c r="B281" i="1"/>
  <c r="B280" i="1"/>
  <c r="B275" i="1"/>
  <c r="B271" i="1"/>
  <c r="B268" i="1"/>
  <c r="B265" i="1"/>
  <c r="B261" i="1"/>
  <c r="B260" i="1"/>
  <c r="B259" i="1"/>
  <c r="B258" i="1"/>
  <c r="B257" i="1"/>
  <c r="B256" i="1"/>
  <c r="B254" i="1"/>
  <c r="B251" i="1"/>
  <c r="B250" i="1"/>
  <c r="B248" i="1"/>
  <c r="B246" i="1"/>
  <c r="B243" i="1"/>
  <c r="B239" i="1"/>
  <c r="B237" i="1"/>
  <c r="B232" i="1"/>
  <c r="B230" i="1"/>
  <c r="B227" i="1"/>
  <c r="B225" i="1"/>
  <c r="B222" i="1"/>
  <c r="B218" i="1"/>
  <c r="B217" i="1"/>
  <c r="B216" i="1"/>
  <c r="B214" i="1"/>
  <c r="B213" i="1"/>
  <c r="B212" i="1"/>
  <c r="B211" i="1"/>
  <c r="B210" i="1"/>
  <c r="B208" i="1"/>
  <c r="B204" i="1"/>
  <c r="B201" i="1"/>
  <c r="B198" i="1"/>
  <c r="B197" i="1"/>
  <c r="B196" i="1"/>
  <c r="B194" i="1"/>
  <c r="B177" i="1"/>
  <c r="B176" i="1"/>
  <c r="B175" i="1"/>
  <c r="B171" i="1"/>
  <c r="B170" i="1"/>
  <c r="B164" i="1"/>
  <c r="B163" i="1"/>
  <c r="B156" i="1"/>
  <c r="B154" i="1"/>
  <c r="B153" i="1"/>
  <c r="B152" i="1"/>
  <c r="B151" i="1"/>
  <c r="B150" i="1"/>
  <c r="B149" i="1"/>
  <c r="B148" i="1"/>
  <c r="B147" i="1"/>
  <c r="B145" i="1"/>
  <c r="B144" i="1"/>
  <c r="B142" i="1"/>
  <c r="B141" i="1"/>
  <c r="B140" i="1"/>
  <c r="B139" i="1"/>
  <c r="B138" i="1"/>
  <c r="B137" i="1"/>
  <c r="B136" i="1"/>
  <c r="B133" i="1"/>
  <c r="B132" i="1"/>
  <c r="B130" i="1"/>
  <c r="B128" i="1"/>
  <c r="B127" i="1"/>
  <c r="B126" i="1"/>
  <c r="B124" i="1"/>
  <c r="B123" i="1"/>
  <c r="B119" i="1"/>
  <c r="B116" i="1"/>
  <c r="B115" i="1"/>
  <c r="B113" i="1"/>
  <c r="B109" i="1"/>
  <c r="B108" i="1"/>
  <c r="B107" i="1"/>
  <c r="B102" i="1"/>
  <c r="B100" i="1"/>
  <c r="B98" i="1"/>
  <c r="B96" i="1"/>
  <c r="B93" i="1"/>
  <c r="B86" i="1"/>
  <c r="B80" i="1"/>
  <c r="B77" i="1"/>
  <c r="B69" i="1"/>
  <c r="B64" i="1"/>
  <c r="B63" i="1"/>
  <c r="B62" i="1"/>
  <c r="B61" i="1"/>
  <c r="B59" i="1"/>
  <c r="B49" i="1"/>
  <c r="B44" i="1"/>
  <c r="B42" i="1"/>
  <c r="B41" i="1"/>
  <c r="B39" i="1"/>
  <c r="B38" i="1"/>
  <c r="B37" i="1"/>
  <c r="B36" i="1"/>
  <c r="B35" i="1"/>
  <c r="B34" i="1"/>
  <c r="B32" i="1"/>
  <c r="B30" i="1"/>
  <c r="B29" i="1"/>
  <c r="B28" i="1"/>
  <c r="B27" i="1"/>
  <c r="B25" i="1"/>
  <c r="B24" i="1"/>
  <c r="B20" i="1"/>
  <c r="B17" i="1"/>
  <c r="B14" i="1"/>
  <c r="B10" i="1"/>
  <c r="B9" i="1"/>
  <c r="B7" i="1"/>
  <c r="B5" i="1"/>
  <c r="I46" i="3"/>
  <c r="I38" i="3"/>
  <c r="F263" i="5"/>
  <c r="G263" i="5" s="1"/>
  <c r="F260" i="5"/>
  <c r="G260" i="5" s="1"/>
  <c r="F258" i="5"/>
  <c r="G258" i="5" s="1"/>
  <c r="F256" i="5"/>
  <c r="G256" i="5" s="1"/>
  <c r="I543" i="1"/>
  <c r="D543" i="1" s="1"/>
  <c r="F255" i="5" s="1"/>
  <c r="G255" i="5" s="1"/>
  <c r="I542" i="1"/>
  <c r="I531" i="1"/>
  <c r="D531" i="1" s="1"/>
  <c r="I540" i="1"/>
  <c r="D540" i="1" s="1"/>
  <c r="I369" i="1"/>
  <c r="D369" i="1" s="1"/>
  <c r="I368" i="1"/>
  <c r="D368" i="1" s="1"/>
  <c r="I367" i="1"/>
  <c r="D367" i="1" s="1"/>
  <c r="I407" i="1"/>
  <c r="D407" i="1" s="1"/>
  <c r="I459" i="1"/>
  <c r="D459" i="1" s="1"/>
  <c r="I510" i="1"/>
  <c r="D510" i="1" s="1"/>
  <c r="I508" i="1"/>
  <c r="D508" i="1" s="1"/>
  <c r="I457" i="1"/>
  <c r="D457" i="1" s="1"/>
  <c r="I454" i="1"/>
  <c r="D454" i="1" s="1"/>
  <c r="I450" i="1"/>
  <c r="D450" i="1" s="1"/>
  <c r="D553" i="1"/>
  <c r="I403" i="1"/>
  <c r="D403" i="1" s="1"/>
  <c r="I436" i="1"/>
  <c r="D436" i="1" s="1"/>
  <c r="I613" i="1"/>
  <c r="D613" i="1" s="1"/>
  <c r="I433" i="1"/>
  <c r="D433" i="1" s="1"/>
  <c r="I612" i="1"/>
  <c r="D612" i="1" s="1"/>
  <c r="D492" i="1"/>
  <c r="I479" i="1"/>
  <c r="D479" i="1" s="1"/>
  <c r="I149" i="1"/>
  <c r="D149" i="1" s="1"/>
  <c r="D322" i="1"/>
  <c r="D304" i="1"/>
  <c r="I187" i="1"/>
  <c r="D187" i="1" s="1"/>
  <c r="I186" i="1"/>
  <c r="D186" i="1" s="1"/>
  <c r="I185" i="1"/>
  <c r="D185" i="1" s="1"/>
  <c r="I183" i="1"/>
  <c r="D183" i="1" s="1"/>
  <c r="I180" i="1"/>
  <c r="D180" i="1" s="1"/>
  <c r="I89" i="1"/>
  <c r="D89" i="1" s="1"/>
  <c r="I137" i="1"/>
  <c r="D137" i="1" s="1"/>
  <c r="I136" i="1"/>
  <c r="D136" i="1" s="1"/>
  <c r="I109" i="1"/>
  <c r="D109" i="1" s="1"/>
  <c r="I110" i="1"/>
  <c r="D110" i="1" s="1"/>
  <c r="I128" i="1"/>
  <c r="D128" i="1" s="1"/>
  <c r="I130" i="1"/>
  <c r="D130" i="1" s="1"/>
  <c r="I234" i="1"/>
  <c r="D234" i="1" s="1"/>
  <c r="I125" i="1"/>
  <c r="D125" i="1" s="1"/>
  <c r="I59" i="1"/>
  <c r="D59" i="1" s="1"/>
  <c r="F30" i="5" s="1"/>
  <c r="G30" i="5" s="1"/>
  <c r="I347" i="1"/>
  <c r="D347" i="1" s="1"/>
  <c r="I51" i="1"/>
  <c r="D51" i="1" s="1"/>
  <c r="I123" i="1"/>
  <c r="D123" i="1" s="1"/>
  <c r="I214" i="1"/>
  <c r="D214" i="1" s="1"/>
  <c r="I212" i="1"/>
  <c r="D212" i="1" s="1"/>
  <c r="I211" i="1"/>
  <c r="D211" i="1" s="1"/>
  <c r="I261" i="1"/>
  <c r="D261" i="1" s="1"/>
  <c r="I260" i="1"/>
  <c r="D260" i="1" s="1"/>
  <c r="I259" i="1"/>
  <c r="D259" i="1" s="1"/>
  <c r="I258" i="1"/>
  <c r="D258" i="1" s="1"/>
  <c r="I256" i="1"/>
  <c r="D256" i="1" s="1"/>
  <c r="I250" i="1"/>
  <c r="D250" i="1" s="1"/>
  <c r="I246" i="1"/>
  <c r="D246" i="1" s="1"/>
  <c r="I230" i="1"/>
  <c r="D230" i="1" s="1"/>
  <c r="I224" i="1"/>
  <c r="D224" i="1" s="1"/>
  <c r="I77" i="1"/>
  <c r="D77" i="1" s="1"/>
  <c r="I52" i="1"/>
  <c r="D52" i="1" s="1"/>
  <c r="I45" i="1"/>
  <c r="D45" i="1" s="1"/>
  <c r="I39" i="1"/>
  <c r="D39" i="1" s="1"/>
  <c r="I35" i="1"/>
  <c r="D35" i="1" s="1"/>
  <c r="I38" i="1"/>
  <c r="D38" i="1" s="1"/>
  <c r="I37" i="1"/>
  <c r="D37" i="1" s="1"/>
  <c r="I36" i="1"/>
  <c r="D36" i="1" s="1"/>
  <c r="I50" i="1"/>
  <c r="D50" i="1" s="1"/>
  <c r="I49" i="1"/>
  <c r="D49" i="1" s="1"/>
  <c r="I47" i="1"/>
  <c r="D47" i="1" s="1"/>
  <c r="I46" i="1"/>
  <c r="D46" i="1" s="1"/>
  <c r="I17" i="1"/>
  <c r="D17" i="1" s="1"/>
  <c r="I44" i="1"/>
  <c r="D44" i="1" s="1"/>
  <c r="I34" i="1"/>
  <c r="D34" i="1" s="1"/>
  <c r="I30" i="1"/>
  <c r="D30" i="1" s="1"/>
  <c r="F15" i="5" s="1"/>
  <c r="G15" i="5" s="1"/>
  <c r="I29" i="1"/>
  <c r="D29" i="1" s="1"/>
  <c r="F14" i="5" s="1"/>
  <c r="G14" i="5" s="1"/>
  <c r="I14" i="1"/>
  <c r="D14" i="1" s="1"/>
  <c r="F4" i="5" s="1"/>
  <c r="G4" i="5" s="1"/>
  <c r="I28" i="1"/>
  <c r="D28" i="1" s="1"/>
  <c r="I27" i="1"/>
  <c r="D27" i="1" s="1"/>
  <c r="I25" i="1"/>
  <c r="D25" i="1" s="1"/>
  <c r="I24" i="1"/>
  <c r="D24" i="1" s="1"/>
  <c r="I16" i="1"/>
  <c r="D16" i="1" s="1"/>
  <c r="F8" i="5" s="1"/>
  <c r="G8" i="5" s="1"/>
  <c r="I15" i="1"/>
  <c r="D15" i="1" s="1"/>
  <c r="F5" i="5" s="1"/>
  <c r="G5" i="5" s="1"/>
  <c r="I13" i="1"/>
  <c r="D13" i="1" s="1"/>
  <c r="F3" i="5" s="1"/>
  <c r="G3" i="5" s="1"/>
  <c r="I12" i="1"/>
  <c r="D12" i="1" s="1"/>
  <c r="F2" i="5" s="1"/>
  <c r="G2" i="5" s="1"/>
  <c r="F92" i="4"/>
  <c r="C87" i="4"/>
  <c r="C85" i="4"/>
  <c r="E96" i="3"/>
  <c r="B91" i="3"/>
  <c r="B89" i="3"/>
  <c r="E126" i="2"/>
  <c r="B122" i="2"/>
  <c r="B120" i="2"/>
  <c r="G8" i="4"/>
  <c r="H6" i="3"/>
  <c r="B2" i="2"/>
  <c r="B3" i="2"/>
  <c r="B3" i="3"/>
  <c r="B2" i="3"/>
  <c r="C4" i="4"/>
  <c r="V7" i="1"/>
  <c r="V5" i="1"/>
  <c r="V4" i="1"/>
  <c r="V3" i="1"/>
  <c r="V2" i="1"/>
  <c r="K2" i="1"/>
  <c r="O2" i="1"/>
  <c r="N2" i="1"/>
  <c r="M2" i="1"/>
  <c r="L2" i="1"/>
  <c r="H69" i="4"/>
  <c r="H59" i="4"/>
  <c r="H49" i="4"/>
  <c r="H11" i="4"/>
  <c r="H32" i="4" s="1"/>
  <c r="H47" i="4" s="1"/>
  <c r="I83" i="3"/>
  <c r="I77" i="3"/>
  <c r="I66" i="3"/>
  <c r="I59" i="3" s="1"/>
  <c r="I55" i="3"/>
  <c r="I51" i="3" s="1"/>
  <c r="I35" i="3"/>
  <c r="I31" i="3"/>
  <c r="I25" i="3" s="1"/>
  <c r="I110" i="2"/>
  <c r="I93" i="2" s="1"/>
  <c r="I91" i="2" s="1"/>
  <c r="I105" i="2"/>
  <c r="I99" i="2"/>
  <c r="I85" i="2"/>
  <c r="I81" i="2" s="1"/>
  <c r="I77" i="2"/>
  <c r="I73" i="2" s="1"/>
  <c r="I63" i="2"/>
  <c r="I56" i="2"/>
  <c r="I52" i="2"/>
  <c r="I46" i="2"/>
  <c r="I36" i="2"/>
  <c r="I31" i="2"/>
  <c r="I18" i="2"/>
  <c r="I11" i="2"/>
  <c r="B234" i="1"/>
  <c r="B551" i="1"/>
  <c r="F262" i="5"/>
  <c r="G262" i="5" s="1"/>
  <c r="F259" i="5"/>
  <c r="G259" i="5" s="1"/>
  <c r="F261" i="5"/>
  <c r="G261" i="5" s="1"/>
  <c r="F257" i="5"/>
  <c r="G257" i="5" s="1"/>
  <c r="F29" i="5" l="1"/>
  <c r="G29" i="5" s="1"/>
  <c r="F25" i="5"/>
  <c r="G25" i="5" s="1"/>
  <c r="F21" i="5"/>
  <c r="G21" i="5" s="1"/>
  <c r="F22" i="5"/>
  <c r="G22" i="5" s="1"/>
  <c r="F9" i="5"/>
  <c r="G9" i="5" s="1"/>
  <c r="F10" i="5"/>
  <c r="G10" i="5" s="1"/>
  <c r="F11" i="5"/>
  <c r="G11" i="5" s="1"/>
  <c r="F23" i="5"/>
  <c r="G23" i="5" s="1"/>
  <c r="F12" i="5"/>
  <c r="G12" i="5" s="1"/>
  <c r="F17" i="5"/>
  <c r="G17" i="5" s="1"/>
  <c r="F18" i="5"/>
  <c r="G18" i="5" s="1"/>
  <c r="F13" i="5"/>
  <c r="G13" i="5" s="1"/>
  <c r="Q463" i="1"/>
  <c r="Q464" i="1" s="1"/>
  <c r="Q465" i="1" s="1"/>
  <c r="F33" i="5"/>
  <c r="G33" i="5" s="1"/>
  <c r="F40" i="5"/>
  <c r="G40" i="5" s="1"/>
  <c r="F32" i="5"/>
  <c r="G32" i="5" s="1"/>
  <c r="F43" i="5"/>
  <c r="G43" i="5" s="1"/>
  <c r="Q593" i="1"/>
  <c r="Q594" i="1" s="1"/>
  <c r="Q595" i="1" s="1"/>
  <c r="Q596" i="1" s="1"/>
  <c r="Q597" i="1" s="1"/>
  <c r="Q598" i="1" s="1"/>
  <c r="Q599" i="1" s="1"/>
  <c r="Q600" i="1" s="1"/>
  <c r="Q601" i="1" s="1"/>
  <c r="Q602" i="1" s="1"/>
  <c r="Q603" i="1" s="1"/>
  <c r="Q604" i="1" s="1"/>
  <c r="Q605" i="1" s="1"/>
  <c r="I49" i="3"/>
  <c r="I9" i="2"/>
  <c r="Q551" i="1"/>
  <c r="Q525" i="1"/>
  <c r="Q544" i="1"/>
  <c r="Q545" i="1" s="1"/>
  <c r="Q191" i="1"/>
  <c r="Q192" i="1" s="1"/>
  <c r="Q193" i="1" s="1"/>
  <c r="Q194" i="1" s="1"/>
  <c r="Q492" i="1"/>
  <c r="Q493" i="1" s="1"/>
  <c r="Q494" i="1" s="1"/>
  <c r="Q495" i="1" s="1"/>
  <c r="Q496" i="1" s="1"/>
  <c r="Q497" i="1" s="1"/>
  <c r="Q498" i="1" s="1"/>
  <c r="Q499" i="1" s="1"/>
  <c r="Q417" i="1"/>
  <c r="Q418" i="1" s="1"/>
  <c r="Q339" i="1"/>
  <c r="Q113" i="1"/>
  <c r="Q114" i="1" s="1"/>
  <c r="Q115" i="1" s="1"/>
  <c r="Q116" i="1" s="1"/>
  <c r="Q290" i="1"/>
  <c r="Q357" i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G267" i="5"/>
  <c r="G279" i="5"/>
  <c r="G291" i="5"/>
  <c r="G303" i="5"/>
  <c r="G315" i="5"/>
  <c r="G327" i="5"/>
  <c r="G339" i="5"/>
  <c r="G351" i="5"/>
  <c r="G363" i="5"/>
  <c r="G375" i="5"/>
  <c r="G387" i="5"/>
  <c r="G399" i="5"/>
  <c r="G411" i="5"/>
  <c r="G423" i="5"/>
  <c r="G435" i="5"/>
  <c r="G447" i="5"/>
  <c r="G459" i="5"/>
  <c r="G471" i="5"/>
  <c r="G483" i="5"/>
  <c r="G495" i="5"/>
  <c r="G507" i="5"/>
  <c r="G519" i="5"/>
  <c r="G531" i="5"/>
  <c r="G543" i="5"/>
  <c r="G555" i="5"/>
  <c r="G567" i="5"/>
  <c r="G579" i="5"/>
  <c r="G591" i="5"/>
  <c r="G269" i="5"/>
  <c r="G281" i="5"/>
  <c r="G293" i="5"/>
  <c r="G305" i="5"/>
  <c r="G317" i="5"/>
  <c r="G329" i="5"/>
  <c r="G341" i="5"/>
  <c r="G353" i="5"/>
  <c r="G365" i="5"/>
  <c r="G377" i="5"/>
  <c r="G389" i="5"/>
  <c r="G401" i="5"/>
  <c r="G413" i="5"/>
  <c r="G425" i="5"/>
  <c r="G437" i="5"/>
  <c r="G449" i="5"/>
  <c r="G461" i="5"/>
  <c r="G473" i="5"/>
  <c r="G485" i="5"/>
  <c r="G497" i="5"/>
  <c r="G509" i="5"/>
  <c r="G521" i="5"/>
  <c r="G533" i="5"/>
  <c r="G545" i="5"/>
  <c r="G557" i="5"/>
  <c r="G569" i="5"/>
  <c r="G581" i="5"/>
  <c r="G593" i="5"/>
  <c r="G270" i="5"/>
  <c r="G282" i="5"/>
  <c r="G294" i="5"/>
  <c r="G306" i="5"/>
  <c r="G318" i="5"/>
  <c r="G330" i="5"/>
  <c r="G342" i="5"/>
  <c r="G354" i="5"/>
  <c r="G366" i="5"/>
  <c r="G378" i="5"/>
  <c r="G390" i="5"/>
  <c r="G402" i="5"/>
  <c r="G414" i="5"/>
  <c r="G426" i="5"/>
  <c r="G438" i="5"/>
  <c r="G450" i="5"/>
  <c r="G462" i="5"/>
  <c r="G474" i="5"/>
  <c r="G486" i="5"/>
  <c r="G498" i="5"/>
  <c r="G510" i="5"/>
  <c r="G522" i="5"/>
  <c r="G534" i="5"/>
  <c r="G546" i="5"/>
  <c r="G558" i="5"/>
  <c r="G570" i="5"/>
  <c r="G582" i="5"/>
  <c r="G594" i="5"/>
  <c r="G271" i="5"/>
  <c r="G283" i="5"/>
  <c r="G295" i="5"/>
  <c r="G307" i="5"/>
  <c r="G319" i="5"/>
  <c r="G331" i="5"/>
  <c r="G343" i="5"/>
  <c r="G355" i="5"/>
  <c r="G367" i="5"/>
  <c r="G379" i="5"/>
  <c r="G391" i="5"/>
  <c r="G403" i="5"/>
  <c r="G415" i="5"/>
  <c r="G427" i="5"/>
  <c r="G439" i="5"/>
  <c r="G451" i="5"/>
  <c r="G463" i="5"/>
  <c r="G475" i="5"/>
  <c r="G487" i="5"/>
  <c r="G499" i="5"/>
  <c r="G511" i="5"/>
  <c r="G523" i="5"/>
  <c r="G535" i="5"/>
  <c r="G547" i="5"/>
  <c r="G559" i="5"/>
  <c r="G571" i="5"/>
  <c r="G583" i="5"/>
  <c r="G595" i="5"/>
  <c r="G272" i="5"/>
  <c r="G284" i="5"/>
  <c r="G296" i="5"/>
  <c r="G308" i="5"/>
  <c r="G320" i="5"/>
  <c r="G332" i="5"/>
  <c r="G344" i="5"/>
  <c r="G356" i="5"/>
  <c r="G368" i="5"/>
  <c r="G380" i="5"/>
  <c r="G392" i="5"/>
  <c r="G404" i="5"/>
  <c r="G416" i="5"/>
  <c r="G428" i="5"/>
  <c r="G440" i="5"/>
  <c r="G452" i="5"/>
  <c r="G464" i="5"/>
  <c r="G476" i="5"/>
  <c r="G488" i="5"/>
  <c r="G500" i="5"/>
  <c r="G512" i="5"/>
  <c r="G524" i="5"/>
  <c r="G536" i="5"/>
  <c r="G548" i="5"/>
  <c r="G560" i="5"/>
  <c r="G572" i="5"/>
  <c r="G584" i="5"/>
  <c r="G596" i="5"/>
  <c r="G273" i="5"/>
  <c r="G285" i="5"/>
  <c r="G297" i="5"/>
  <c r="G309" i="5"/>
  <c r="G321" i="5"/>
  <c r="G333" i="5"/>
  <c r="G345" i="5"/>
  <c r="G357" i="5"/>
  <c r="G369" i="5"/>
  <c r="G381" i="5"/>
  <c r="G393" i="5"/>
  <c r="G405" i="5"/>
  <c r="G417" i="5"/>
  <c r="G429" i="5"/>
  <c r="G441" i="5"/>
  <c r="G453" i="5"/>
  <c r="G465" i="5"/>
  <c r="G477" i="5"/>
  <c r="G489" i="5"/>
  <c r="G501" i="5"/>
  <c r="G513" i="5"/>
  <c r="G525" i="5"/>
  <c r="G537" i="5"/>
  <c r="G549" i="5"/>
  <c r="G561" i="5"/>
  <c r="G573" i="5"/>
  <c r="G585" i="5"/>
  <c r="G597" i="5"/>
  <c r="G274" i="5"/>
  <c r="G286" i="5"/>
  <c r="G298" i="5"/>
  <c r="G310" i="5"/>
  <c r="G322" i="5"/>
  <c r="G334" i="5"/>
  <c r="G346" i="5"/>
  <c r="G358" i="5"/>
  <c r="G370" i="5"/>
  <c r="G382" i="5"/>
  <c r="G394" i="5"/>
  <c r="G406" i="5"/>
  <c r="G418" i="5"/>
  <c r="G430" i="5"/>
  <c r="G442" i="5"/>
  <c r="G454" i="5"/>
  <c r="G466" i="5"/>
  <c r="G478" i="5"/>
  <c r="G490" i="5"/>
  <c r="G502" i="5"/>
  <c r="G514" i="5"/>
  <c r="G526" i="5"/>
  <c r="G538" i="5"/>
  <c r="G550" i="5"/>
  <c r="G562" i="5"/>
  <c r="G574" i="5"/>
  <c r="G586" i="5"/>
  <c r="G598" i="5"/>
  <c r="G275" i="5"/>
  <c r="G287" i="5"/>
  <c r="G299" i="5"/>
  <c r="G311" i="5"/>
  <c r="G323" i="5"/>
  <c r="G335" i="5"/>
  <c r="G347" i="5"/>
  <c r="G359" i="5"/>
  <c r="G371" i="5"/>
  <c r="G383" i="5"/>
  <c r="G395" i="5"/>
  <c r="G407" i="5"/>
  <c r="G419" i="5"/>
  <c r="G431" i="5"/>
  <c r="G443" i="5"/>
  <c r="G455" i="5"/>
  <c r="G467" i="5"/>
  <c r="G479" i="5"/>
  <c r="G491" i="5"/>
  <c r="G503" i="5"/>
  <c r="G515" i="5"/>
  <c r="G527" i="5"/>
  <c r="G539" i="5"/>
  <c r="G551" i="5"/>
  <c r="G563" i="5"/>
  <c r="G587" i="5"/>
  <c r="G264" i="5"/>
  <c r="G276" i="5"/>
  <c r="G288" i="5"/>
  <c r="G300" i="5"/>
  <c r="G312" i="5"/>
  <c r="G324" i="5"/>
  <c r="G336" i="5"/>
  <c r="G348" i="5"/>
  <c r="G360" i="5"/>
  <c r="G372" i="5"/>
  <c r="G384" i="5"/>
  <c r="G396" i="5"/>
  <c r="G408" i="5"/>
  <c r="G420" i="5"/>
  <c r="G432" i="5"/>
  <c r="G444" i="5"/>
  <c r="G456" i="5"/>
  <c r="G468" i="5"/>
  <c r="G480" i="5"/>
  <c r="G492" i="5"/>
  <c r="G504" i="5"/>
  <c r="G516" i="5"/>
  <c r="G528" i="5"/>
  <c r="G540" i="5"/>
  <c r="G552" i="5"/>
  <c r="G564" i="5"/>
  <c r="G576" i="5"/>
  <c r="G588" i="5"/>
  <c r="G265" i="5"/>
  <c r="G277" i="5"/>
  <c r="G289" i="5"/>
  <c r="G301" i="5"/>
  <c r="G313" i="5"/>
  <c r="G325" i="5"/>
  <c r="G337" i="5"/>
  <c r="G349" i="5"/>
  <c r="G361" i="5"/>
  <c r="G373" i="5"/>
  <c r="G385" i="5"/>
  <c r="G397" i="5"/>
  <c r="G409" i="5"/>
  <c r="G421" i="5"/>
  <c r="G433" i="5"/>
  <c r="G445" i="5"/>
  <c r="G457" i="5"/>
  <c r="G469" i="5"/>
  <c r="G481" i="5"/>
  <c r="G493" i="5"/>
  <c r="G505" i="5"/>
  <c r="G517" i="5"/>
  <c r="G529" i="5"/>
  <c r="G541" i="5"/>
  <c r="G565" i="5"/>
  <c r="G577" i="5"/>
  <c r="G589" i="5"/>
  <c r="G266" i="5"/>
  <c r="G278" i="5"/>
  <c r="G290" i="5"/>
  <c r="G302" i="5"/>
  <c r="G314" i="5"/>
  <c r="G326" i="5"/>
  <c r="G338" i="5"/>
  <c r="G350" i="5"/>
  <c r="G362" i="5"/>
  <c r="G374" i="5"/>
  <c r="G386" i="5"/>
  <c r="G398" i="5"/>
  <c r="G410" i="5"/>
  <c r="G422" i="5"/>
  <c r="G434" i="5"/>
  <c r="G446" i="5"/>
  <c r="G458" i="5"/>
  <c r="G470" i="5"/>
  <c r="G482" i="5"/>
  <c r="G494" i="5"/>
  <c r="G506" i="5"/>
  <c r="G518" i="5"/>
  <c r="G530" i="5"/>
  <c r="G542" i="5"/>
  <c r="G554" i="5"/>
  <c r="G566" i="5"/>
  <c r="G578" i="5"/>
  <c r="G590" i="5"/>
  <c r="I386" i="1"/>
  <c r="D386" i="1" s="1"/>
  <c r="I444" i="1"/>
  <c r="D444" i="1" s="1"/>
  <c r="I514" i="1"/>
  <c r="D514" i="1" s="1"/>
  <c r="I409" i="1"/>
  <c r="D409" i="1" s="1"/>
  <c r="I472" i="1"/>
  <c r="D472" i="1" s="1"/>
  <c r="I282" i="1"/>
  <c r="D282" i="1" s="1"/>
  <c r="F35" i="5" s="1"/>
  <c r="G35" i="5" s="1"/>
  <c r="I359" i="1"/>
  <c r="D359" i="1" s="1"/>
  <c r="I288" i="1"/>
  <c r="D288" i="1" s="1"/>
  <c r="I430" i="1"/>
  <c r="D430" i="1" s="1"/>
  <c r="I406" i="1"/>
  <c r="D406" i="1" s="1"/>
  <c r="D420" i="1"/>
  <c r="D191" i="1"/>
  <c r="F31" i="5" s="1"/>
  <c r="G31" i="5" s="1"/>
  <c r="D497" i="1"/>
  <c r="I448" i="1"/>
  <c r="D448" i="1" s="1"/>
  <c r="I573" i="1"/>
  <c r="D573" i="1" s="1"/>
  <c r="I414" i="1"/>
  <c r="D414" i="1" s="1"/>
  <c r="I520" i="1"/>
  <c r="D520" i="1" s="1"/>
  <c r="I280" i="1"/>
  <c r="D280" i="1" s="1"/>
  <c r="I401" i="1"/>
  <c r="D401" i="1" s="1"/>
  <c r="I189" i="1"/>
  <c r="D189" i="1" s="1"/>
  <c r="I287" i="1"/>
  <c r="D287" i="1" s="1"/>
  <c r="I391" i="1"/>
  <c r="D391" i="1" s="1"/>
  <c r="I512" i="1"/>
  <c r="D512" i="1" s="1"/>
  <c r="I150" i="1"/>
  <c r="D150" i="1" s="1"/>
  <c r="D503" i="1"/>
  <c r="I427" i="1"/>
  <c r="D427" i="1" s="1"/>
  <c r="I453" i="1"/>
  <c r="D453" i="1" s="1"/>
  <c r="I354" i="1"/>
  <c r="D354" i="1" s="1"/>
  <c r="I364" i="1"/>
  <c r="D364" i="1" s="1"/>
  <c r="I204" i="1"/>
  <c r="D204" i="1" s="1"/>
  <c r="I473" i="1"/>
  <c r="D473" i="1" s="1"/>
  <c r="I392" i="1"/>
  <c r="D392" i="1" s="1"/>
  <c r="I213" i="1"/>
  <c r="D213" i="1" s="1"/>
  <c r="I111" i="1"/>
  <c r="D111" i="1" s="1"/>
  <c r="I363" i="1"/>
  <c r="D363" i="1" s="1"/>
  <c r="I423" i="1"/>
  <c r="D423" i="1" s="1"/>
  <c r="I346" i="1"/>
  <c r="D346" i="1" s="1"/>
  <c r="D499" i="1"/>
  <c r="D298" i="1"/>
  <c r="F34" i="5" s="1"/>
  <c r="G34" i="5" s="1"/>
  <c r="I405" i="1"/>
  <c r="D405" i="1" s="1"/>
  <c r="I451" i="1"/>
  <c r="D451" i="1" s="1"/>
  <c r="I483" i="1"/>
  <c r="D483" i="1" s="1"/>
  <c r="I216" i="1"/>
  <c r="D216" i="1" s="1"/>
  <c r="F16" i="5" s="1"/>
  <c r="G16" i="5" s="1"/>
  <c r="I485" i="1"/>
  <c r="D485" i="1" s="1"/>
  <c r="I437" i="1"/>
  <c r="D437" i="1" s="1"/>
  <c r="I360" i="1"/>
  <c r="D360" i="1" s="1"/>
  <c r="I98" i="1"/>
  <c r="D98" i="1" s="1"/>
  <c r="I127" i="1"/>
  <c r="D127" i="1" s="1"/>
  <c r="I147" i="1"/>
  <c r="D147" i="1" s="1"/>
  <c r="I188" i="1"/>
  <c r="D188" i="1" s="1"/>
  <c r="D192" i="1"/>
  <c r="I286" i="1"/>
  <c r="D286" i="1" s="1"/>
  <c r="F94" i="5" s="1"/>
  <c r="G94" i="5" s="1"/>
  <c r="I529" i="1"/>
  <c r="D529" i="1" s="1"/>
  <c r="I385" i="1"/>
  <c r="D385" i="1" s="1"/>
  <c r="I177" i="1"/>
  <c r="D177" i="1" s="1"/>
  <c r="F26" i="5" s="1"/>
  <c r="G26" i="5" s="1"/>
  <c r="I576" i="1"/>
  <c r="D576" i="1" s="1"/>
  <c r="F253" i="5" s="1"/>
  <c r="G253" i="5" s="1"/>
  <c r="I262" i="1"/>
  <c r="D262" i="1" s="1"/>
  <c r="I107" i="1"/>
  <c r="D107" i="1" s="1"/>
  <c r="I175" i="1"/>
  <c r="D175" i="1" s="1"/>
  <c r="F24" i="5" s="1"/>
  <c r="G24" i="5" s="1"/>
  <c r="I190" i="1"/>
  <c r="D190" i="1" s="1"/>
  <c r="F79" i="5" s="1"/>
  <c r="G79" i="5" s="1"/>
  <c r="I129" i="1"/>
  <c r="D129" i="1" s="1"/>
  <c r="I491" i="1"/>
  <c r="D491" i="1" s="1"/>
  <c r="I431" i="1"/>
  <c r="D431" i="1" s="1"/>
  <c r="I519" i="1"/>
  <c r="D519" i="1" s="1"/>
  <c r="I449" i="1"/>
  <c r="D449" i="1" s="1"/>
  <c r="I524" i="1"/>
  <c r="D524" i="1" s="1"/>
  <c r="I513" i="1"/>
  <c r="D513" i="1" s="1"/>
  <c r="I435" i="1"/>
  <c r="D435" i="1" s="1"/>
  <c r="I408" i="1"/>
  <c r="D408" i="1" s="1"/>
  <c r="I539" i="1"/>
  <c r="D539" i="1" s="1"/>
  <c r="I537" i="1"/>
  <c r="D537" i="1" s="1"/>
  <c r="D494" i="1"/>
  <c r="E620" i="1"/>
  <c r="D66" i="1"/>
  <c r="D321" i="1"/>
  <c r="F39" i="5" s="1"/>
  <c r="G39" i="5" s="1"/>
  <c r="I384" i="1"/>
  <c r="D384" i="1" s="1"/>
  <c r="I393" i="1"/>
  <c r="D393" i="1" s="1"/>
  <c r="I415" i="1"/>
  <c r="D415" i="1" s="1"/>
  <c r="I440" i="1"/>
  <c r="D440" i="1" s="1"/>
  <c r="I530" i="1"/>
  <c r="D530" i="1" s="1"/>
  <c r="I443" i="1"/>
  <c r="D443" i="1" s="1"/>
  <c r="I356" i="1"/>
  <c r="D356" i="1" s="1"/>
  <c r="I441" i="1"/>
  <c r="D441" i="1" s="1"/>
  <c r="D341" i="1"/>
  <c r="I480" i="1"/>
  <c r="D480" i="1" s="1"/>
  <c r="D493" i="1"/>
  <c r="I387" i="1"/>
  <c r="D387" i="1" s="1"/>
  <c r="D323" i="1"/>
  <c r="F41" i="5" s="1"/>
  <c r="G41" i="5" s="1"/>
  <c r="D422" i="1"/>
  <c r="I434" i="1"/>
  <c r="D434" i="1" s="1"/>
  <c r="I452" i="1"/>
  <c r="D452" i="1" s="1"/>
  <c r="I456" i="1"/>
  <c r="D456" i="1" s="1"/>
  <c r="I515" i="1"/>
  <c r="D515" i="1" s="1"/>
  <c r="I581" i="1"/>
  <c r="D581" i="1" s="1"/>
  <c r="I410" i="1"/>
  <c r="D410" i="1" s="1"/>
  <c r="F204" i="5" s="1"/>
  <c r="G204" i="5" s="1"/>
  <c r="I357" i="1"/>
  <c r="D357" i="1" s="1"/>
  <c r="I362" i="1"/>
  <c r="D362" i="1" s="1"/>
  <c r="I572" i="1"/>
  <c r="D572" i="1" s="1"/>
  <c r="I478" i="1"/>
  <c r="D478" i="1" s="1"/>
  <c r="D324" i="1"/>
  <c r="I481" i="1"/>
  <c r="D481" i="1" s="1"/>
  <c r="D495" i="1"/>
  <c r="I388" i="1"/>
  <c r="D388" i="1" s="1"/>
  <c r="I426" i="1"/>
  <c r="D426" i="1" s="1"/>
  <c r="I490" i="1"/>
  <c r="D490" i="1" s="1"/>
  <c r="I402" i="1"/>
  <c r="D402" i="1" s="1"/>
  <c r="I523" i="1"/>
  <c r="D523" i="1" s="1"/>
  <c r="D542" i="1"/>
  <c r="F254" i="5" s="1"/>
  <c r="G254" i="5" s="1"/>
  <c r="I404" i="1"/>
  <c r="D404" i="1" s="1"/>
  <c r="I411" i="1"/>
  <c r="D411" i="1" s="1"/>
  <c r="I358" i="1"/>
  <c r="D358" i="1" s="1"/>
  <c r="I521" i="1"/>
  <c r="D521" i="1" s="1"/>
  <c r="I412" i="1"/>
  <c r="D412" i="1" s="1"/>
  <c r="I439" i="1"/>
  <c r="D439" i="1" s="1"/>
  <c r="D505" i="1"/>
  <c r="I389" i="1"/>
  <c r="D389" i="1" s="1"/>
  <c r="I428" i="1"/>
  <c r="D428" i="1" s="1"/>
  <c r="I445" i="1"/>
  <c r="D445" i="1" s="1"/>
  <c r="I509" i="1"/>
  <c r="D509" i="1" s="1"/>
  <c r="I460" i="1"/>
  <c r="D460" i="1" s="1"/>
  <c r="I413" i="1"/>
  <c r="D413" i="1" s="1"/>
  <c r="I365" i="1"/>
  <c r="D365" i="1" s="1"/>
  <c r="I575" i="1"/>
  <c r="D575" i="1" s="1"/>
  <c r="D319" i="1"/>
  <c r="F37" i="5" s="1"/>
  <c r="G37" i="5" s="1"/>
  <c r="D332" i="1"/>
  <c r="I489" i="1"/>
  <c r="D489" i="1" s="1"/>
  <c r="D506" i="1"/>
  <c r="I390" i="1"/>
  <c r="D390" i="1" s="1"/>
  <c r="I470" i="1"/>
  <c r="D470" i="1" s="1"/>
  <c r="I429" i="1"/>
  <c r="D429" i="1" s="1"/>
  <c r="I446" i="1"/>
  <c r="D446" i="1" s="1"/>
  <c r="I455" i="1"/>
  <c r="D455" i="1" s="1"/>
  <c r="I511" i="1"/>
  <c r="D511" i="1" s="1"/>
  <c r="I462" i="1"/>
  <c r="D462" i="1" s="1"/>
  <c r="I416" i="1"/>
  <c r="D416" i="1" s="1"/>
  <c r="I361" i="1"/>
  <c r="D361" i="1" s="1"/>
  <c r="I366" i="1"/>
  <c r="D366" i="1" s="1"/>
  <c r="I574" i="1"/>
  <c r="D574" i="1" s="1"/>
  <c r="D551" i="1"/>
  <c r="D320" i="1"/>
  <c r="F38" i="5" s="1"/>
  <c r="G38" i="5" s="1"/>
  <c r="I507" i="1"/>
  <c r="D507" i="1" s="1"/>
  <c r="I471" i="1"/>
  <c r="D471" i="1" s="1"/>
  <c r="I518" i="1"/>
  <c r="D518" i="1" s="1"/>
  <c r="I424" i="1"/>
  <c r="D424" i="1" s="1"/>
  <c r="D421" i="1"/>
  <c r="I355" i="1"/>
  <c r="D355" i="1" s="1"/>
  <c r="Q52" i="1"/>
  <c r="Q53" i="1"/>
  <c r="F27" i="5" l="1"/>
  <c r="G27" i="5" s="1"/>
  <c r="F63" i="5"/>
  <c r="G63" i="5" s="1"/>
  <c r="F57" i="5"/>
  <c r="G57" i="5" s="1"/>
  <c r="F59" i="5"/>
  <c r="G59" i="5" s="1"/>
  <c r="F55" i="5"/>
  <c r="G55" i="5" s="1"/>
  <c r="F81" i="5"/>
  <c r="G81" i="5" s="1"/>
  <c r="F42" i="5"/>
  <c r="G42" i="5" s="1"/>
  <c r="F74" i="5"/>
  <c r="G74" i="5" s="1"/>
  <c r="F84" i="5"/>
  <c r="G84" i="5" s="1"/>
  <c r="F20" i="5"/>
  <c r="G20" i="5" s="1"/>
  <c r="F19" i="5"/>
  <c r="G19" i="5" s="1"/>
  <c r="F36" i="5"/>
  <c r="G36" i="5" s="1"/>
  <c r="F50" i="5"/>
  <c r="G50" i="5" s="1"/>
  <c r="F28" i="5"/>
  <c r="G28" i="5" s="1"/>
  <c r="F101" i="5"/>
  <c r="G101" i="5" s="1"/>
  <c r="F193" i="5"/>
  <c r="G193" i="5" s="1"/>
  <c r="F112" i="5"/>
  <c r="G112" i="5" s="1"/>
  <c r="F66" i="5"/>
  <c r="G66" i="5" s="1"/>
  <c r="F221" i="5"/>
  <c r="G221" i="5" s="1"/>
  <c r="F130" i="5"/>
  <c r="G130" i="5" s="1"/>
  <c r="F244" i="5"/>
  <c r="G244" i="5" s="1"/>
  <c r="F190" i="5"/>
  <c r="G190" i="5" s="1"/>
  <c r="F195" i="5"/>
  <c r="G195" i="5" s="1"/>
  <c r="F78" i="5"/>
  <c r="G78" i="5" s="1"/>
  <c r="F80" i="5"/>
  <c r="G80" i="5" s="1"/>
  <c r="F121" i="5"/>
  <c r="G121" i="5" s="1"/>
  <c r="F227" i="5"/>
  <c r="G227" i="5" s="1"/>
  <c r="F64" i="5"/>
  <c r="G64" i="5" s="1"/>
  <c r="F47" i="5"/>
  <c r="G47" i="5" s="1"/>
  <c r="F113" i="5"/>
  <c r="G113" i="5" s="1"/>
  <c r="F45" i="5"/>
  <c r="G45" i="5" s="1"/>
  <c r="F219" i="5"/>
  <c r="G219" i="5" s="1"/>
  <c r="F75" i="5"/>
  <c r="G75" i="5" s="1"/>
  <c r="F215" i="5"/>
  <c r="G215" i="5" s="1"/>
  <c r="F62" i="5"/>
  <c r="G62" i="5" s="1"/>
  <c r="F52" i="5"/>
  <c r="G52" i="5" s="1"/>
  <c r="F111" i="5"/>
  <c r="G111" i="5" s="1"/>
  <c r="F200" i="5"/>
  <c r="G200" i="5" s="1"/>
  <c r="F54" i="5"/>
  <c r="G54" i="5" s="1"/>
  <c r="F218" i="5"/>
  <c r="G218" i="5" s="1"/>
  <c r="F73" i="5"/>
  <c r="G73" i="5" s="1"/>
  <c r="F44" i="5"/>
  <c r="G44" i="5" s="1"/>
  <c r="F60" i="5"/>
  <c r="G60" i="5" s="1"/>
  <c r="F91" i="5"/>
  <c r="G91" i="5" s="1"/>
  <c r="F82" i="5"/>
  <c r="G82" i="5" s="1"/>
  <c r="F110" i="5"/>
  <c r="G110" i="5" s="1"/>
  <c r="F189" i="5"/>
  <c r="G189" i="5" s="1"/>
  <c r="F139" i="5"/>
  <c r="G139" i="5" s="1"/>
  <c r="F147" i="5"/>
  <c r="G147" i="5" s="1"/>
  <c r="F85" i="5"/>
  <c r="G85" i="5" s="1"/>
  <c r="F83" i="5"/>
  <c r="G83" i="5" s="1"/>
  <c r="F166" i="5"/>
  <c r="G166" i="5" s="1"/>
  <c r="F143" i="5"/>
  <c r="G143" i="5" s="1"/>
  <c r="F89" i="5"/>
  <c r="G89" i="5" s="1"/>
  <c r="F243" i="5"/>
  <c r="G243" i="5" s="1"/>
  <c r="F179" i="5"/>
  <c r="G179" i="5" s="1"/>
  <c r="F105" i="5"/>
  <c r="G105" i="5" s="1"/>
  <c r="F185" i="5"/>
  <c r="G185" i="5" s="1"/>
  <c r="F77" i="5"/>
  <c r="G77" i="5" s="1"/>
  <c r="F146" i="5"/>
  <c r="G146" i="5" s="1"/>
  <c r="F69" i="5"/>
  <c r="G69" i="5" s="1"/>
  <c r="F109" i="5"/>
  <c r="G109" i="5" s="1"/>
  <c r="F251" i="5"/>
  <c r="G251" i="5" s="1"/>
  <c r="F149" i="5"/>
  <c r="G149" i="5" s="1"/>
  <c r="F170" i="5"/>
  <c r="G170" i="5" s="1"/>
  <c r="F140" i="5"/>
  <c r="G140" i="5" s="1"/>
  <c r="F67" i="5"/>
  <c r="G67" i="5" s="1"/>
  <c r="F245" i="5"/>
  <c r="G245" i="5" s="1"/>
  <c r="F252" i="5"/>
  <c r="G252" i="5" s="1"/>
  <c r="F211" i="5"/>
  <c r="G211" i="5" s="1"/>
  <c r="F136" i="5"/>
  <c r="G136" i="5" s="1"/>
  <c r="F208" i="5"/>
  <c r="G208" i="5" s="1"/>
  <c r="F156" i="5"/>
  <c r="G156" i="5" s="1"/>
  <c r="F164" i="5"/>
  <c r="G164" i="5" s="1"/>
  <c r="F247" i="5"/>
  <c r="G247" i="5" s="1"/>
  <c r="F250" i="5"/>
  <c r="G250" i="5" s="1"/>
  <c r="F96" i="5"/>
  <c r="G96" i="5" s="1"/>
  <c r="F115" i="5"/>
  <c r="G115" i="5" s="1"/>
  <c r="F100" i="5"/>
  <c r="G100" i="5" s="1"/>
  <c r="F150" i="5"/>
  <c r="G150" i="5" s="1"/>
  <c r="F199" i="5"/>
  <c r="G199" i="5" s="1"/>
  <c r="F226" i="5"/>
  <c r="G226" i="5" s="1"/>
  <c r="F126" i="5"/>
  <c r="G126" i="5" s="1"/>
  <c r="F246" i="5"/>
  <c r="G246" i="5" s="1"/>
  <c r="F249" i="5"/>
  <c r="G249" i="5" s="1"/>
  <c r="F230" i="5"/>
  <c r="G230" i="5" s="1"/>
  <c r="F174" i="5"/>
  <c r="G174" i="5" s="1"/>
  <c r="F167" i="5"/>
  <c r="G167" i="5" s="1"/>
  <c r="F248" i="5"/>
  <c r="G248" i="5" s="1"/>
  <c r="F70" i="5"/>
  <c r="G70" i="5" s="1"/>
  <c r="F214" i="5"/>
  <c r="G214" i="5" s="1"/>
  <c r="F216" i="5"/>
  <c r="G216" i="5" s="1"/>
  <c r="F123" i="5"/>
  <c r="G123" i="5" s="1"/>
  <c r="F210" i="5"/>
  <c r="G210" i="5" s="1"/>
  <c r="F191" i="5"/>
  <c r="G191" i="5" s="1"/>
  <c r="F61" i="5"/>
  <c r="G61" i="5" s="1"/>
  <c r="F58" i="5"/>
  <c r="G58" i="5" s="1"/>
  <c r="F86" i="5"/>
  <c r="G86" i="5" s="1"/>
  <c r="F176" i="5"/>
  <c r="G176" i="5" s="1"/>
  <c r="F184" i="5"/>
  <c r="G184" i="5" s="1"/>
  <c r="F161" i="5"/>
  <c r="G161" i="5" s="1"/>
  <c r="F48" i="5"/>
  <c r="G48" i="5" s="1"/>
  <c r="F51" i="5"/>
  <c r="G51" i="5" s="1"/>
  <c r="F108" i="5"/>
  <c r="G108" i="5" s="1"/>
  <c r="F119" i="5"/>
  <c r="G119" i="5" s="1"/>
  <c r="F194" i="5"/>
  <c r="G194" i="5" s="1"/>
  <c r="F175" i="5"/>
  <c r="G175" i="5" s="1"/>
  <c r="F98" i="5"/>
  <c r="G98" i="5" s="1"/>
  <c r="F182" i="5"/>
  <c r="G182" i="5" s="1"/>
  <c r="F49" i="5"/>
  <c r="G49" i="5" s="1"/>
  <c r="F65" i="5"/>
  <c r="G65" i="5" s="1"/>
  <c r="F104" i="5"/>
  <c r="G104" i="5" s="1"/>
  <c r="F162" i="5"/>
  <c r="G162" i="5" s="1"/>
  <c r="F232" i="5"/>
  <c r="G232" i="5" s="1"/>
  <c r="F144" i="5"/>
  <c r="G144" i="5" s="1"/>
  <c r="F53" i="5"/>
  <c r="G53" i="5" s="1"/>
  <c r="F155" i="5"/>
  <c r="G155" i="5" s="1"/>
  <c r="F87" i="5"/>
  <c r="G87" i="5" s="1"/>
  <c r="F88" i="5"/>
  <c r="G88" i="5" s="1"/>
  <c r="F56" i="5"/>
  <c r="G56" i="5" s="1"/>
  <c r="F68" i="5"/>
  <c r="G68" i="5" s="1"/>
  <c r="F99" i="5"/>
  <c r="G99" i="5" s="1"/>
  <c r="F71" i="5"/>
  <c r="G71" i="5" s="1"/>
  <c r="F72" i="5"/>
  <c r="G72" i="5" s="1"/>
  <c r="F46" i="5"/>
  <c r="G46" i="5" s="1"/>
  <c r="F134" i="5"/>
  <c r="G134" i="5" s="1"/>
  <c r="F201" i="5"/>
  <c r="G201" i="5" s="1"/>
  <c r="F127" i="5"/>
  <c r="G127" i="5" s="1"/>
  <c r="F76" i="5"/>
  <c r="G76" i="5" s="1"/>
  <c r="F231" i="5"/>
  <c r="G231" i="5" s="1"/>
  <c r="F95" i="5"/>
  <c r="G95" i="5" s="1"/>
  <c r="F124" i="5"/>
  <c r="G124" i="5" s="1"/>
  <c r="F206" i="5"/>
  <c r="G206" i="5" s="1"/>
  <c r="F148" i="5"/>
  <c r="G148" i="5" s="1"/>
  <c r="F224" i="5"/>
  <c r="G224" i="5" s="1"/>
  <c r="F188" i="5"/>
  <c r="G188" i="5" s="1"/>
  <c r="F132" i="5"/>
  <c r="G132" i="5" s="1"/>
  <c r="F116" i="5"/>
  <c r="G116" i="5" s="1"/>
  <c r="F229" i="5"/>
  <c r="G229" i="5" s="1"/>
  <c r="F93" i="5"/>
  <c r="G93" i="5" s="1"/>
  <c r="F236" i="5"/>
  <c r="G236" i="5" s="1"/>
  <c r="F240" i="5"/>
  <c r="G240" i="5" s="1"/>
  <c r="F145" i="5"/>
  <c r="G145" i="5" s="1"/>
  <c r="F135" i="5"/>
  <c r="G135" i="5" s="1"/>
  <c r="F213" i="5"/>
  <c r="G213" i="5" s="1"/>
  <c r="F171" i="5"/>
  <c r="G171" i="5" s="1"/>
  <c r="F238" i="5"/>
  <c r="G238" i="5" s="1"/>
  <c r="F242" i="5"/>
  <c r="G242" i="5" s="1"/>
  <c r="F183" i="5"/>
  <c r="G183" i="5" s="1"/>
  <c r="F154" i="5"/>
  <c r="G154" i="5" s="1"/>
  <c r="F165" i="5"/>
  <c r="G165" i="5" s="1"/>
  <c r="F92" i="5"/>
  <c r="G92" i="5" s="1"/>
  <c r="F122" i="5"/>
  <c r="G122" i="5" s="1"/>
  <c r="F207" i="5"/>
  <c r="G207" i="5" s="1"/>
  <c r="F158" i="5"/>
  <c r="G158" i="5" s="1"/>
  <c r="F152" i="5"/>
  <c r="G152" i="5" s="1"/>
  <c r="F106" i="5"/>
  <c r="G106" i="5" s="1"/>
  <c r="F107" i="5"/>
  <c r="G107" i="5" s="1"/>
  <c r="F172" i="5"/>
  <c r="G172" i="5" s="1"/>
  <c r="F212" i="5"/>
  <c r="G212" i="5" s="1"/>
  <c r="F237" i="5"/>
  <c r="G237" i="5" s="1"/>
  <c r="F241" i="5"/>
  <c r="G241" i="5" s="1"/>
  <c r="F137" i="5"/>
  <c r="G137" i="5" s="1"/>
  <c r="F196" i="5"/>
  <c r="G196" i="5" s="1"/>
  <c r="F217" i="5"/>
  <c r="G217" i="5" s="1"/>
  <c r="F157" i="5"/>
  <c r="G157" i="5" s="1"/>
  <c r="F198" i="5"/>
  <c r="G198" i="5" s="1"/>
  <c r="F114" i="5"/>
  <c r="G114" i="5" s="1"/>
  <c r="F125" i="5"/>
  <c r="G125" i="5" s="1"/>
  <c r="F129" i="5"/>
  <c r="G129" i="5" s="1"/>
  <c r="F202" i="5"/>
  <c r="G202" i="5" s="1"/>
  <c r="F131" i="5"/>
  <c r="G131" i="5" s="1"/>
  <c r="F163" i="5"/>
  <c r="G163" i="5" s="1"/>
  <c r="F141" i="5"/>
  <c r="G141" i="5" s="1"/>
  <c r="F235" i="5"/>
  <c r="G235" i="5" s="1"/>
  <c r="F173" i="5"/>
  <c r="G173" i="5" s="1"/>
  <c r="F90" i="5"/>
  <c r="G90" i="5" s="1"/>
  <c r="F209" i="5"/>
  <c r="G209" i="5" s="1"/>
  <c r="F120" i="5"/>
  <c r="G120" i="5" s="1"/>
  <c r="F234" i="5"/>
  <c r="G234" i="5" s="1"/>
  <c r="F168" i="5"/>
  <c r="G168" i="5" s="1"/>
  <c r="F97" i="5"/>
  <c r="G97" i="5" s="1"/>
  <c r="F197" i="5"/>
  <c r="G197" i="5" s="1"/>
  <c r="F118" i="5"/>
  <c r="G118" i="5" s="1"/>
  <c r="F220" i="5"/>
  <c r="G220" i="5" s="1"/>
  <c r="F138" i="5"/>
  <c r="G138" i="5" s="1"/>
  <c r="F180" i="5"/>
  <c r="G180" i="5" s="1"/>
  <c r="F225" i="5"/>
  <c r="G225" i="5" s="1"/>
  <c r="F133" i="5"/>
  <c r="G133" i="5" s="1"/>
  <c r="F239" i="5"/>
  <c r="G239" i="5" s="1"/>
  <c r="F159" i="5"/>
  <c r="G159" i="5" s="1"/>
  <c r="F178" i="5"/>
  <c r="G178" i="5" s="1"/>
  <c r="F153" i="5"/>
  <c r="G153" i="5" s="1"/>
  <c r="F160" i="5"/>
  <c r="G160" i="5" s="1"/>
  <c r="F222" i="5"/>
  <c r="G222" i="5" s="1"/>
  <c r="F192" i="5"/>
  <c r="G192" i="5" s="1"/>
  <c r="F228" i="5"/>
  <c r="G228" i="5" s="1"/>
  <c r="F203" i="5"/>
  <c r="G203" i="5" s="1"/>
  <c r="F205" i="5"/>
  <c r="G205" i="5" s="1"/>
  <c r="F233" i="5"/>
  <c r="G233" i="5" s="1"/>
  <c r="F177" i="5"/>
  <c r="G177" i="5" s="1"/>
  <c r="F128" i="5"/>
  <c r="G128" i="5" s="1"/>
  <c r="F223" i="5"/>
  <c r="G223" i="5" s="1"/>
  <c r="F151" i="5"/>
  <c r="G151" i="5" s="1"/>
  <c r="F169" i="5"/>
  <c r="G169" i="5" s="1"/>
  <c r="F181" i="5"/>
  <c r="G181" i="5" s="1"/>
  <c r="F117" i="5"/>
  <c r="G117" i="5" s="1"/>
  <c r="F186" i="5"/>
  <c r="G186" i="5" s="1"/>
  <c r="F102" i="5"/>
  <c r="G102" i="5" s="1"/>
  <c r="F187" i="5"/>
  <c r="G187" i="5" s="1"/>
  <c r="F103" i="5"/>
  <c r="G103" i="5" s="1"/>
  <c r="F142" i="5"/>
  <c r="G142" i="5" s="1"/>
  <c r="Q500" i="1"/>
  <c r="Q501" i="1" s="1"/>
  <c r="Q54" i="1"/>
  <c r="S466" i="1" l="1"/>
  <c r="Q55" i="1"/>
  <c r="Q56" i="1" l="1"/>
  <c r="S607" i="1" l="1"/>
  <c r="Q57" i="1"/>
  <c r="S609" i="1" s="1"/>
  <c r="S244" i="1"/>
  <c r="S22" i="1"/>
  <c r="S76" i="1"/>
  <c r="S270" i="1"/>
  <c r="S536" i="1"/>
  <c r="S560" i="1"/>
  <c r="S534" i="1"/>
  <c r="S238" i="1"/>
  <c r="S174" i="1"/>
  <c r="S477" i="1"/>
  <c r="S95" i="1"/>
  <c r="S570" i="1"/>
  <c r="S516" i="1"/>
  <c r="S209" i="1"/>
  <c r="S11" i="1"/>
  <c r="I23" i="3"/>
  <c r="H67" i="4"/>
  <c r="H74" i="4" s="1"/>
  <c r="H99" i="4" s="1"/>
  <c r="I71" i="2"/>
  <c r="I61" i="2" s="1"/>
  <c r="I117" i="2" s="1"/>
  <c r="S592" i="1"/>
  <c r="D620" i="1"/>
  <c r="S353" i="1" l="1"/>
  <c r="S106" i="1"/>
  <c r="S383" i="1"/>
  <c r="S205" i="1"/>
  <c r="S146" i="1"/>
  <c r="S23" i="1"/>
  <c r="S527" i="1"/>
  <c r="S552" i="1"/>
  <c r="S203" i="1"/>
  <c r="S526" i="1"/>
  <c r="S400" i="1"/>
  <c r="S558" i="1"/>
  <c r="S122" i="1"/>
  <c r="S528" i="1"/>
  <c r="S538" i="1"/>
  <c r="S58" i="1"/>
  <c r="S279" i="1"/>
  <c r="S26" i="1"/>
  <c r="S616" i="1"/>
  <c r="S68" i="1"/>
  <c r="S43" i="1"/>
  <c r="S169" i="1"/>
  <c r="S611" i="1"/>
  <c r="S48" i="1"/>
  <c r="S135" i="1"/>
  <c r="S349" i="1"/>
  <c r="S606" i="1"/>
  <c r="S344" i="1"/>
  <c r="S557" i="1"/>
  <c r="S87" i="1"/>
  <c r="S317" i="1"/>
  <c r="S199" i="1"/>
  <c r="S195" i="1"/>
  <c r="S502" i="1"/>
  <c r="S563" i="1"/>
  <c r="S88" i="1"/>
  <c r="S103" i="1"/>
  <c r="S313" i="1"/>
  <c r="S97" i="1"/>
  <c r="S224" i="1"/>
  <c r="S161" i="1"/>
  <c r="S310" i="1"/>
  <c r="S233" i="1"/>
  <c r="S65" i="1"/>
  <c r="S318" i="1"/>
  <c r="S274" i="1"/>
  <c r="S255" i="1"/>
  <c r="S104" i="1"/>
  <c r="S306" i="1"/>
  <c r="S249" i="1"/>
  <c r="S352" i="1"/>
  <c r="S155" i="1"/>
  <c r="S92" i="1"/>
  <c r="S229" i="1"/>
  <c r="S8" i="1"/>
  <c r="S340" i="1"/>
  <c r="S18" i="1"/>
  <c r="S242" i="1"/>
  <c r="S121" i="1"/>
  <c r="S157" i="1"/>
  <c r="S245" i="1"/>
  <c r="S33" i="1"/>
  <c r="S273" i="1"/>
  <c r="S568" i="1"/>
  <c r="S160" i="1"/>
  <c r="S117" i="1"/>
  <c r="S419" i="1"/>
  <c r="S345" i="1"/>
  <c r="S343" i="1"/>
  <c r="S342" i="1"/>
  <c r="S580" i="1"/>
  <c r="S172" i="1"/>
  <c r="S315" i="1"/>
  <c r="S158" i="1"/>
  <c r="S200" i="1"/>
  <c r="S118" i="1"/>
  <c r="S291" i="1"/>
  <c r="S331" i="1"/>
  <c r="S294" i="1"/>
  <c r="S293" i="1"/>
  <c r="S295" i="1"/>
  <c r="S292" i="1"/>
  <c r="S314" i="1"/>
  <c r="S334" i="1"/>
  <c r="S2" i="1"/>
  <c r="S235" i="1"/>
  <c r="S105" i="1"/>
  <c r="S585" i="1"/>
  <c r="S120" i="1"/>
  <c r="S267" i="1"/>
  <c r="B616" i="1"/>
  <c r="B607" i="1"/>
  <c r="S266" i="1" l="1"/>
  <c r="S226" i="1"/>
  <c r="S83" i="1"/>
  <c r="S223" i="1"/>
  <c r="S549" i="1"/>
  <c r="S276" i="1"/>
  <c r="S202" i="1"/>
  <c r="S94" i="1"/>
  <c r="S134" i="1"/>
  <c r="S590" i="1"/>
  <c r="S81" i="1"/>
  <c r="S3" i="1"/>
  <c r="S231" i="1"/>
  <c r="S78" i="1"/>
  <c r="S565" i="1"/>
  <c r="S79" i="1"/>
  <c r="S547" i="1"/>
  <c r="S84" i="1"/>
  <c r="S72" i="1"/>
  <c r="S588" i="1"/>
  <c r="S378" i="1"/>
  <c r="S162" i="1"/>
  <c r="S240" i="1"/>
  <c r="S159" i="1"/>
  <c r="S75" i="1"/>
  <c r="S579" i="1"/>
  <c r="S85" i="1"/>
  <c r="S73" i="1"/>
  <c r="S74" i="1"/>
  <c r="S167" i="1"/>
  <c r="S71" i="1"/>
  <c r="S173" i="1"/>
  <c r="S91" i="1"/>
  <c r="S379" i="1"/>
  <c r="S228" i="1"/>
  <c r="S67" i="1"/>
  <c r="S4" i="1"/>
  <c r="S70" i="1"/>
  <c r="S165" i="1"/>
  <c r="S241" i="1"/>
  <c r="S269" i="1"/>
  <c r="S272" i="1"/>
  <c r="S90" i="1"/>
  <c r="S166" i="1"/>
  <c r="S278" i="1"/>
  <c r="S546" i="1"/>
  <c r="S277" i="1"/>
  <c r="S82" i="1"/>
  <c r="S168" i="1"/>
  <c r="S381" i="1"/>
  <c r="S252" i="1"/>
  <c r="S101" i="1"/>
  <c r="S21" i="1"/>
  <c r="S253" i="1"/>
  <c r="S382" i="1"/>
  <c r="B224" i="1"/>
  <c r="B84" i="1"/>
  <c r="B310" i="1"/>
  <c r="B340" i="1"/>
  <c r="B245" i="1"/>
  <c r="B172" i="1"/>
  <c r="B65" i="1"/>
  <c r="B273" i="1"/>
  <c r="B568" i="1"/>
  <c r="B343" i="1"/>
  <c r="B160" i="1"/>
  <c r="B76" i="1"/>
  <c r="B8" i="1"/>
  <c r="B203" i="1"/>
  <c r="B155" i="1"/>
  <c r="B306" i="1"/>
  <c r="B270" i="1"/>
  <c r="B383" i="1"/>
  <c r="B242" i="1"/>
  <c r="B33" i="1"/>
  <c r="B118" i="1"/>
  <c r="B226" i="1"/>
  <c r="B235" i="1"/>
  <c r="B267" i="1"/>
  <c r="B249" i="1"/>
  <c r="B199" i="1"/>
  <c r="B292" i="1"/>
  <c r="B169" i="1"/>
  <c r="B244" i="1"/>
  <c r="B78" i="1"/>
  <c r="B585" i="1"/>
  <c r="B97" i="1"/>
  <c r="B334" i="1"/>
  <c r="B557" i="1"/>
  <c r="B291" i="1"/>
  <c r="B161" i="1"/>
  <c r="B331" i="1"/>
  <c r="B87" i="1"/>
  <c r="B274" i="1"/>
  <c r="B229" i="1"/>
  <c r="G56" i="4" l="1"/>
  <c r="H27" i="3"/>
  <c r="H89" i="2"/>
  <c r="H104" i="2"/>
  <c r="B314" i="1"/>
  <c r="B18" i="1"/>
  <c r="H75" i="3" l="1"/>
  <c r="H96" i="2"/>
  <c r="H14" i="2"/>
  <c r="H40" i="3"/>
  <c r="H62" i="3"/>
  <c r="H51" i="2"/>
  <c r="H109" i="2"/>
  <c r="H65" i="3"/>
  <c r="H95" i="2"/>
  <c r="H44" i="3"/>
  <c r="H29" i="2"/>
  <c r="H79" i="3"/>
  <c r="H17" i="3"/>
  <c r="B162" i="1"/>
  <c r="B252" i="1"/>
  <c r="B606" i="1"/>
  <c r="B549" i="1"/>
  <c r="B590" i="1"/>
  <c r="H43" i="2" l="1"/>
  <c r="G44" i="4"/>
  <c r="H49" i="2"/>
  <c r="H12" i="3"/>
  <c r="H54" i="3"/>
  <c r="H97" i="2"/>
  <c r="G64" i="4"/>
  <c r="B166" i="1"/>
  <c r="B117" i="1"/>
  <c r="B255" i="1"/>
  <c r="B81" i="1"/>
  <c r="B317" i="1"/>
  <c r="B167" i="1"/>
  <c r="B272" i="1"/>
  <c r="B228" i="1"/>
  <c r="B379" i="1"/>
  <c r="B165" i="1"/>
  <c r="B92" i="1"/>
  <c r="B558" i="1"/>
  <c r="B313" i="1"/>
  <c r="B502" i="1"/>
  <c r="B588" i="1"/>
  <c r="B168" i="1"/>
  <c r="B70" i="1"/>
  <c r="B74" i="1"/>
  <c r="B134" i="1"/>
  <c r="B4" i="1"/>
  <c r="B253" i="1"/>
  <c r="B94" i="1"/>
  <c r="B315" i="1"/>
  <c r="B101" i="1"/>
  <c r="B75" i="1"/>
  <c r="B609" i="1"/>
  <c r="B526" i="1"/>
  <c r="B240" i="1"/>
  <c r="B565" i="1"/>
  <c r="B231" i="1"/>
  <c r="B85" i="1"/>
  <c r="B269" i="1"/>
  <c r="B72" i="1"/>
  <c r="B266" i="1"/>
  <c r="B400" i="1"/>
  <c r="B88" i="1"/>
  <c r="H43" i="3" l="1"/>
  <c r="H38" i="2"/>
  <c r="G63" i="4"/>
  <c r="H15" i="3"/>
  <c r="H19" i="3"/>
  <c r="H69" i="2"/>
  <c r="H102" i="2"/>
  <c r="G51" i="4"/>
  <c r="H61" i="3"/>
  <c r="B73" i="1"/>
  <c r="B563" i="1"/>
  <c r="B381" i="1"/>
  <c r="B79" i="1"/>
  <c r="B82" i="1"/>
  <c r="B200" i="1"/>
  <c r="B83" i="1"/>
  <c r="H84" i="2" l="1"/>
  <c r="H112" i="2"/>
  <c r="H13" i="2"/>
  <c r="H68" i="3"/>
  <c r="H44" i="2"/>
  <c r="H13" i="3"/>
  <c r="H50" i="2"/>
  <c r="H98" i="2"/>
  <c r="H69" i="3"/>
  <c r="H66" i="2"/>
  <c r="H45" i="2"/>
  <c r="H39" i="2"/>
  <c r="H48" i="2"/>
  <c r="H33" i="3"/>
  <c r="G17" i="4"/>
  <c r="G16" i="4"/>
  <c r="G55" i="4"/>
  <c r="G30" i="4"/>
  <c r="H34" i="2"/>
  <c r="H31" i="2" s="1"/>
  <c r="H76" i="2"/>
  <c r="B22" i="1"/>
  <c r="B238" i="1"/>
  <c r="B159" i="1"/>
  <c r="B378" i="1"/>
  <c r="B345" i="1"/>
  <c r="G72" i="4" l="1"/>
  <c r="B560" i="1"/>
  <c r="H101" i="2" l="1"/>
  <c r="B353" i="1"/>
  <c r="G15" i="4" l="1"/>
  <c r="B58" i="1"/>
  <c r="B592" i="1"/>
  <c r="B352" i="1"/>
  <c r="G53" i="4" l="1"/>
  <c r="G54" i="4"/>
  <c r="H65" i="2"/>
  <c r="H54" i="2"/>
  <c r="H34" i="3"/>
  <c r="H35" i="3" s="1"/>
  <c r="G71" i="4"/>
  <c r="G69" i="4" s="1"/>
  <c r="G78" i="4"/>
  <c r="H79" i="2"/>
  <c r="H71" i="3"/>
  <c r="H58" i="2"/>
  <c r="H68" i="2"/>
  <c r="H16" i="2"/>
  <c r="H42" i="2"/>
  <c r="H40" i="2" s="1"/>
  <c r="H30" i="3"/>
  <c r="H29" i="3"/>
  <c r="H103" i="2"/>
  <c r="H105" i="2" s="1"/>
  <c r="H23" i="2"/>
  <c r="H60" i="3"/>
  <c r="H45" i="3"/>
  <c r="H42" i="3"/>
  <c r="H14" i="3"/>
  <c r="G21" i="4"/>
  <c r="H72" i="3"/>
  <c r="H11" i="3"/>
  <c r="G22" i="4"/>
  <c r="H57" i="3"/>
  <c r="G14" i="4"/>
  <c r="G11" i="4" s="1"/>
  <c r="H81" i="3"/>
  <c r="G27" i="4"/>
  <c r="H28" i="2"/>
  <c r="H82" i="4"/>
  <c r="H98" i="4" s="1"/>
  <c r="G65" i="4"/>
  <c r="H52" i="2"/>
  <c r="H99" i="2"/>
  <c r="B21" i="1"/>
  <c r="B536" i="1"/>
  <c r="B26" i="1"/>
  <c r="B382" i="1"/>
  <c r="B552" i="1"/>
  <c r="B120" i="1"/>
  <c r="B209" i="1"/>
  <c r="B570" i="1"/>
  <c r="B279" i="1"/>
  <c r="B527" i="1"/>
  <c r="B538" i="1"/>
  <c r="B103" i="1"/>
  <c r="B477" i="1"/>
  <c r="B195" i="1"/>
  <c r="B106" i="1"/>
  <c r="B146" i="1"/>
  <c r="B158" i="1"/>
  <c r="B173" i="1"/>
  <c r="B205" i="1"/>
  <c r="B342" i="1"/>
  <c r="B278" i="1"/>
  <c r="B68" i="1"/>
  <c r="B580" i="1"/>
  <c r="B157" i="1"/>
  <c r="B528" i="1"/>
  <c r="B90" i="1"/>
  <c r="B23" i="1"/>
  <c r="B48" i="1"/>
  <c r="B516" i="1"/>
  <c r="B318" i="1"/>
  <c r="B135" i="1"/>
  <c r="B223" i="1"/>
  <c r="B276" i="1"/>
  <c r="B202" i="1"/>
  <c r="B295" i="1"/>
  <c r="B121" i="1"/>
  <c r="B293" i="1"/>
  <c r="B91" i="1"/>
  <c r="B546" i="1"/>
  <c r="B466" i="1"/>
  <c r="B3" i="1"/>
  <c r="B233" i="1"/>
  <c r="B349" i="1"/>
  <c r="B2" i="1"/>
  <c r="B344" i="1"/>
  <c r="B547" i="1"/>
  <c r="B95" i="1"/>
  <c r="B67" i="1"/>
  <c r="B277" i="1"/>
  <c r="B174" i="1"/>
  <c r="B579" i="1"/>
  <c r="B71" i="1"/>
  <c r="B11" i="1"/>
  <c r="I18" i="3" l="1"/>
  <c r="I9" i="3" s="1"/>
  <c r="I86" i="3" s="1"/>
  <c r="I127" i="2" s="1"/>
  <c r="G57" i="4"/>
  <c r="H64" i="3"/>
  <c r="H66" i="3" s="1"/>
  <c r="H75" i="2"/>
  <c r="H77" i="2" s="1"/>
  <c r="H25" i="2"/>
  <c r="H88" i="2"/>
  <c r="H82" i="3"/>
  <c r="G24" i="4"/>
  <c r="G61" i="4"/>
  <c r="H15" i="2"/>
  <c r="H114" i="2"/>
  <c r="G43" i="4"/>
  <c r="H107" i="2"/>
  <c r="H59" i="2"/>
  <c r="G29" i="4"/>
  <c r="H22" i="2"/>
  <c r="G39" i="4"/>
  <c r="H67" i="2"/>
  <c r="H108" i="2"/>
  <c r="H87" i="2"/>
  <c r="G45" i="4"/>
  <c r="G38" i="4"/>
  <c r="G26" i="4"/>
  <c r="H70" i="3"/>
  <c r="H21" i="2"/>
  <c r="H16" i="3"/>
  <c r="G36" i="4"/>
  <c r="H33" i="2"/>
  <c r="H53" i="3"/>
  <c r="H55" i="3" s="1"/>
  <c r="B294" i="1"/>
  <c r="B611" i="1"/>
  <c r="B241" i="1"/>
  <c r="B419" i="1"/>
  <c r="G41" i="4" l="1"/>
  <c r="G76" i="4"/>
  <c r="G23" i="4"/>
  <c r="G19" i="4" s="1"/>
  <c r="G32" i="4" s="1"/>
  <c r="H56" i="2"/>
  <c r="H46" i="2"/>
  <c r="H11" i="2"/>
  <c r="H36" i="2"/>
  <c r="H31" i="3"/>
  <c r="H25" i="3" s="1"/>
  <c r="H110" i="2"/>
  <c r="H93" i="2" s="1"/>
  <c r="H91" i="2" s="1"/>
  <c r="G59" i="4"/>
  <c r="H73" i="2"/>
  <c r="H46" i="3"/>
  <c r="H38" i="3" s="1"/>
  <c r="H51" i="3"/>
  <c r="H83" i="3"/>
  <c r="H77" i="3" s="1"/>
  <c r="H63" i="2"/>
  <c r="G49" i="4"/>
  <c r="H59" i="3"/>
  <c r="H97" i="4"/>
  <c r="H100" i="4"/>
  <c r="B122" i="1"/>
  <c r="B104" i="1"/>
  <c r="B43" i="1"/>
  <c r="B105" i="1"/>
  <c r="B534" i="1"/>
  <c r="H24" i="2" l="1"/>
  <c r="H26" i="2" s="1"/>
  <c r="H18" i="2" s="1"/>
  <c r="H9" i="2" s="1"/>
  <c r="G37" i="4"/>
  <c r="G34" i="4" s="1"/>
  <c r="G47" i="4" s="1"/>
  <c r="G67" i="4" s="1"/>
  <c r="G74" i="4" s="1"/>
  <c r="H83" i="2"/>
  <c r="H85" i="2" s="1"/>
  <c r="H81" i="2" s="1"/>
  <c r="H71" i="2" s="1"/>
  <c r="H49" i="3"/>
  <c r="H61" i="2" l="1"/>
  <c r="H117" i="2" s="1"/>
  <c r="H23" i="3"/>
  <c r="G99" i="4"/>
  <c r="G82" i="4"/>
  <c r="H18" i="3" l="1"/>
  <c r="H9" i="3" s="1"/>
  <c r="H86" i="3" s="1"/>
  <c r="H127" i="2" s="1"/>
  <c r="G98" i="4"/>
  <c r="G97" i="4" l="1"/>
  <c r="G100" i="4"/>
</calcChain>
</file>

<file path=xl/sharedStrings.xml><?xml version="1.0" encoding="utf-8"?>
<sst xmlns="http://schemas.openxmlformats.org/spreadsheetml/2006/main" count="958" uniqueCount="528">
  <si>
    <t>Wartości niematerialne i prawne</t>
  </si>
  <si>
    <t>Konto</t>
  </si>
  <si>
    <t>Opis</t>
  </si>
  <si>
    <t>1. Koszty zakończonych prac rozwojowych</t>
  </si>
  <si>
    <t>2. Wartość firmy</t>
  </si>
  <si>
    <t>3. Inne wartości niematerialne i prawne</t>
  </si>
  <si>
    <t>4. Zaliczki na poczet wartości niematerialnych i prawnych</t>
  </si>
  <si>
    <t>Rzeczowe aktywa trwałe</t>
  </si>
  <si>
    <t>a) grunty (w tym prawo wieczystego użytkowania gruntów)</t>
  </si>
  <si>
    <t>b) budynki, lokale i obiekty inzynierii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</si>
  <si>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</si>
  <si>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</si>
  <si>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</si>
  <si>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</si>
  <si>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</si>
  <si>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1. Od jednostek powiązanych</t>
  </si>
  <si>
    <t>2. Od pozostałych jednostek</t>
  </si>
  <si>
    <t>1. Nieruchomości</t>
  </si>
  <si>
    <t>2. Wartości niematerialne i prawne</t>
  </si>
  <si>
    <t>4. Inne inwestycje długoterminowe</t>
  </si>
  <si>
    <t>Zapasy</t>
  </si>
  <si>
    <t>1. Materiały</t>
  </si>
  <si>
    <t>2. Półprodukty i produkty w toku</t>
  </si>
  <si>
    <t>3. Produkty gotowe</t>
  </si>
  <si>
    <t>4. Towary</t>
  </si>
  <si>
    <t>5. Zaliczki na dostawy</t>
  </si>
  <si>
    <t>a) z tytułu dostaw i usług</t>
  </si>
  <si>
    <t xml:space="preserve">2. Należności od pozostałych jednostek </t>
  </si>
  <si>
    <t>b) inne</t>
  </si>
  <si>
    <t>b) z tytułu podatków, dotacji, ceł , ubezpieczeń społecznych i zdrowotnych oraz innych świadczeń</t>
  </si>
  <si>
    <t>c) inne</t>
  </si>
  <si>
    <t>d) dochodzone na drodze sądowej</t>
  </si>
  <si>
    <t>Inwestycje krótkoterminowe</t>
  </si>
  <si>
    <t>PLN</t>
  </si>
  <si>
    <t>2. Inne inwestycje krótkoterminowe</t>
  </si>
  <si>
    <t>1. Aktywa z tytułu odroczonego podatku dochodowego</t>
  </si>
  <si>
    <t>2.Inne rozliczenia międzyokresowe</t>
  </si>
  <si>
    <t>A. Kapitał własny</t>
  </si>
  <si>
    <t>I. Kapitał podstawowy</t>
  </si>
  <si>
    <t>II. Należne wpłaty na kapitał podstawowy</t>
  </si>
  <si>
    <t>III. Udziały (akcje) własne</t>
  </si>
  <si>
    <t>IV. Kapitał zapasowy</t>
  </si>
  <si>
    <t>V. Kapitał z aktualizacji wyceny</t>
  </si>
  <si>
    <t>VI. Pozostałe kapitały rezerwowe</t>
  </si>
  <si>
    <t>VII. Zysk (strata) z lat ubiegłych</t>
  </si>
  <si>
    <t>VIII. Zysk (strata) netto</t>
  </si>
  <si>
    <t>IX. Odpisy z zysku netto w ciągu roku obrotowego (wielkość ujemna)</t>
  </si>
  <si>
    <t>B. Zobowiązania i rezerwy na zobowiązania
I. Rezerwy na zobowiązania</t>
  </si>
  <si>
    <t>1. Rezerwa z tytułu odroczonego podatku dochodowego</t>
  </si>
  <si>
    <t xml:space="preserve"> a) długoterminowe</t>
  </si>
  <si>
    <t xml:space="preserve"> b) krótkoterminowe</t>
  </si>
  <si>
    <t>3. Pozostałe rezerwy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</si>
  <si>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</si>
  <si>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</si>
  <si>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</si>
  <si>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</si>
  <si>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</si>
  <si>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 xml:space="preserve">d) inne 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</si>
  <si>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</si>
  <si>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</si>
  <si>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</si>
  <si>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</si>
  <si>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</si>
  <si>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1. Ujemna wartość firmy</t>
  </si>
  <si>
    <t>a) długotermnowe</t>
  </si>
  <si>
    <t>b) krótkoterminowe</t>
  </si>
  <si>
    <t>A. Przychody netto ze sprzedaży i zrównane z nimi</t>
  </si>
  <si>
    <t>I. Przychody netto ze sprzedaży produktów</t>
  </si>
  <si>
    <t>II. Zmiana stanu produktów</t>
  </si>
  <si>
    <t>III. Koszt wytworzenia produktów na własne potrzeby jednostki</t>
  </si>
  <si>
    <t>IV. Przychody netto ze sprzedaży towarów i materiałów</t>
  </si>
  <si>
    <t>Koszty działalności operacyjnej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</si>
  <si>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</si>
  <si>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</si>
  <si>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</si>
  <si>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</si>
  <si>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</si>
  <si>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</si>
  <si>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</si>
  <si>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</si>
  <si>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</si>
  <si>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D. Pozostałe przychody operacyjne</t>
  </si>
  <si>
    <t>I. Zysk ze zbycia niefinansowych aktywów trwałych</t>
  </si>
  <si>
    <t>II. Dotacje</t>
  </si>
  <si>
    <t>Dotacje</t>
  </si>
  <si>
    <t>E. Pozostałe koszty operacyjne</t>
  </si>
  <si>
    <t>I. Strata ze zbycia niefinansowych aktywów trwałych</t>
  </si>
  <si>
    <t>II. Aktualizacja wartości aktywów niefinansowych</t>
  </si>
  <si>
    <t>III. Inne koszty operacyjne</t>
  </si>
  <si>
    <t>G. Przychody finansowe</t>
  </si>
  <si>
    <t>I. Dywidendy i udziały w zyskach</t>
  </si>
  <si>
    <t>II. Odsetki</t>
  </si>
  <si>
    <t>III. Zysk ze zbycia inwestycji</t>
  </si>
  <si>
    <t>IV. Aktualizacja wartości inwestycji</t>
  </si>
  <si>
    <t>V. Inne</t>
  </si>
  <si>
    <t>H. Koszty finansowe</t>
  </si>
  <si>
    <t>I. Odsetki</t>
  </si>
  <si>
    <t>II. Strata ze zbycia inwestycji</t>
  </si>
  <si>
    <t>III. Aktualizacja wartości inwestycji</t>
  </si>
  <si>
    <t>IV. Inne</t>
  </si>
  <si>
    <t>Wynik zdarzeń nadzwyczajnych</t>
  </si>
  <si>
    <t>J. Wynik zdarzeń nadzwyczajnych</t>
  </si>
  <si>
    <t>I. Zyski nadzwyczajne</t>
  </si>
  <si>
    <t>Zyski nadzwyczajne</t>
  </si>
  <si>
    <t>II. Straty nadzwyczajne</t>
  </si>
  <si>
    <t>L. Podatek dochodowy</t>
  </si>
  <si>
    <t>Podatek dochodowy</t>
  </si>
  <si>
    <t>M. Pozostałe obowiązkowe zmniejszenia zysku (zwiększenia straty)</t>
  </si>
  <si>
    <t>Rhenus Data Office Polska Sp. z o.o., Piaseczno</t>
  </si>
  <si>
    <t xml:space="preserve"> </t>
  </si>
  <si>
    <t>AKTYWA</t>
  </si>
  <si>
    <t>Rok poprzedni</t>
  </si>
  <si>
    <t>A.</t>
  </si>
  <si>
    <t>Aktywa trwałe</t>
  </si>
  <si>
    <t>I.</t>
  </si>
  <si>
    <t>1.</t>
  </si>
  <si>
    <t>Koszty zakończonych prac rozwojowych</t>
  </si>
  <si>
    <t>2.</t>
  </si>
  <si>
    <t>Wartość firmy</t>
  </si>
  <si>
    <t>3.</t>
  </si>
  <si>
    <t>Inne wartości niematerialne i prawne</t>
  </si>
  <si>
    <t>4.</t>
  </si>
  <si>
    <t>Zaliczki na wartości niematerialne i prawne</t>
  </si>
  <si>
    <t>II.</t>
  </si>
  <si>
    <t>Środki trwałe</t>
  </si>
  <si>
    <t>a)</t>
  </si>
  <si>
    <t>grunty (w tym prawo użytkowania wieczystego gruntu)</t>
  </si>
  <si>
    <t>b)</t>
  </si>
  <si>
    <t>budynki, lokale i obiekty inżynierii lądowej i wodnej</t>
  </si>
  <si>
    <t>c)</t>
  </si>
  <si>
    <t>urządzenia techniczne i maszyny</t>
  </si>
  <si>
    <t>d)</t>
  </si>
  <si>
    <t>środki transportu</t>
  </si>
  <si>
    <t>e)</t>
  </si>
  <si>
    <t>inne środki trwałe</t>
  </si>
  <si>
    <t>Środki trwałe w budowie</t>
  </si>
  <si>
    <t>Zaliczki na środki trwałe w budowie</t>
  </si>
  <si>
    <t>III.</t>
  </si>
  <si>
    <t>Należności długoterminowe</t>
  </si>
  <si>
    <t>Od jednostek powiązanych</t>
  </si>
  <si>
    <t>Od pozostałych jednostek</t>
  </si>
  <si>
    <t>IV.</t>
  </si>
  <si>
    <t>Inwestycje długoterminowe</t>
  </si>
  <si>
    <t>Nieruchomości</t>
  </si>
  <si>
    <t>Długoterminowe aktywa finansowe</t>
  </si>
  <si>
    <t>w jednostkach powiązanych</t>
  </si>
  <si>
    <t>-</t>
  </si>
  <si>
    <t>udziały lub akcje</t>
  </si>
  <si>
    <t>inne papiery wartościowe</t>
  </si>
  <si>
    <t>udzielone pożyczki</t>
  </si>
  <si>
    <t>inne długoterminowe aktywa finansowe</t>
  </si>
  <si>
    <t>w pozostałych jednostkach</t>
  </si>
  <si>
    <t>Inne inwestycje długoterminowe</t>
  </si>
  <si>
    <t>V.</t>
  </si>
  <si>
    <t>Długoterminowe rozliczenia międzyokresowe</t>
  </si>
  <si>
    <t>Aktywa z tytułu odroczonego podatku dochodowego</t>
  </si>
  <si>
    <t>Inne rozliczenia międzyokresowe</t>
  </si>
  <si>
    <t>B.</t>
  </si>
  <si>
    <t>Aktywa obrotowe</t>
  </si>
  <si>
    <t>Materiały</t>
  </si>
  <si>
    <t>Półprodukty i produkty w toku</t>
  </si>
  <si>
    <t>Produkty gotowe</t>
  </si>
  <si>
    <t>Towary</t>
  </si>
  <si>
    <t>5.</t>
  </si>
  <si>
    <t>Zaliczki na dostawy</t>
  </si>
  <si>
    <t>Należności krótkoterminowe</t>
  </si>
  <si>
    <t>Należności od jednostek powiązanych</t>
  </si>
  <si>
    <t>z tytułu dostaw i usług, o okresie spłaty:</t>
  </si>
  <si>
    <t>do 12 miesięcy</t>
  </si>
  <si>
    <t>powyżej 12 miesięcy</t>
  </si>
  <si>
    <t>inne</t>
  </si>
  <si>
    <t>Należności od pozostałych jednostek</t>
  </si>
  <si>
    <t>z tytułu podatków, dotacji, ceł, ubezpieczeń społecznych i zdrowotnych oraz innych świadczeń</t>
  </si>
  <si>
    <t>dochodzone na drodze sądowej</t>
  </si>
  <si>
    <t>Krótkoterminowe aktywa finansowe</t>
  </si>
  <si>
    <t>inne krótkoterminowe aktywa finansowe</t>
  </si>
  <si>
    <t>środki pieniężne i inne aktywa pieniężne</t>
  </si>
  <si>
    <t>środki pieniężne w kasie i na rachunkach</t>
  </si>
  <si>
    <t>inne środki pieniężne</t>
  </si>
  <si>
    <t>inne aktywa pieniężne</t>
  </si>
  <si>
    <t>Inne inwestycje krótkoterminowe</t>
  </si>
  <si>
    <t>Krótkoterminowe rozliczenia międzyokresowe</t>
  </si>
  <si>
    <t>Aktywa razem</t>
  </si>
  <si>
    <t>Osoba sporządzająca :</t>
  </si>
  <si>
    <t>pola kontrolne</t>
  </si>
  <si>
    <t>VI.</t>
  </si>
  <si>
    <t>VII.</t>
  </si>
  <si>
    <t>VIII.</t>
  </si>
  <si>
    <t>IX.</t>
  </si>
  <si>
    <t>f)</t>
  </si>
  <si>
    <t>g)</t>
  </si>
  <si>
    <t>h)</t>
  </si>
  <si>
    <t>i)</t>
  </si>
  <si>
    <t>PASYWA</t>
  </si>
  <si>
    <t>Kapitał własny</t>
  </si>
  <si>
    <t>Kapitał podstawowy</t>
  </si>
  <si>
    <t>Należne wpłaty na kapitał podstawowy (wielkość ujemna)</t>
  </si>
  <si>
    <t>Udziały (akcje) własne (wielkość ujemna)</t>
  </si>
  <si>
    <t>Kapitał zapasowy</t>
  </si>
  <si>
    <t>Kapitał z aktualizacji wyceny</t>
  </si>
  <si>
    <t>Pozostałe kapitały rezerwowe</t>
  </si>
  <si>
    <t>Zysk (strata) z lat ubiegłych</t>
  </si>
  <si>
    <t>Zysk (strata) netto</t>
  </si>
  <si>
    <t>Odpisy z zysku netto w ciągu roku obrotowego</t>
  </si>
  <si>
    <t>(wielkość ujemna)</t>
  </si>
  <si>
    <t>Zobowiązania i rezerwy na zobowiązania</t>
  </si>
  <si>
    <t>Rezerwy na zobowiązania</t>
  </si>
  <si>
    <t>Rezerwa z tytułu odroczonego podatku dochodowego</t>
  </si>
  <si>
    <t>Rezerwa na świadczenia emerytalne i podobne</t>
  </si>
  <si>
    <t>długoterminowa</t>
  </si>
  <si>
    <t>krótkoterminowa</t>
  </si>
  <si>
    <t>Pozostałe rezerwy</t>
  </si>
  <si>
    <t>Zobowiązania długoterminowe</t>
  </si>
  <si>
    <t>Wobec jednostek powiązanych</t>
  </si>
  <si>
    <t>Wobec pozostałych jednostek</t>
  </si>
  <si>
    <t>kredyty i pożyczki</t>
  </si>
  <si>
    <t>z tytułu emisji dłużnych papierów wartościowych</t>
  </si>
  <si>
    <t>inne zobowiązania finansowe</t>
  </si>
  <si>
    <t>Zobowiązania krótkoterminowe</t>
  </si>
  <si>
    <t>z tytułu dostaw i usług, o okresie wymagalności:</t>
  </si>
  <si>
    <t>zaliczki otrzymane na dostawy</t>
  </si>
  <si>
    <t>zobowiązania wekslowe</t>
  </si>
  <si>
    <t>z tytułu podatków, ceł, ubezpieczeń i innych świadczeń</t>
  </si>
  <si>
    <t>z tytułu wynagrodzeń</t>
  </si>
  <si>
    <t>Fundusze specjalne</t>
  </si>
  <si>
    <t>Rozliczenia międzyokresowe</t>
  </si>
  <si>
    <t>Ujemna wartość firmy</t>
  </si>
  <si>
    <t>długoterminowe</t>
  </si>
  <si>
    <t>krótkoterminowe</t>
  </si>
  <si>
    <t>Pasywa razem</t>
  </si>
  <si>
    <t>C.</t>
  </si>
  <si>
    <t>D.</t>
  </si>
  <si>
    <t>E.</t>
  </si>
  <si>
    <t>F.</t>
  </si>
  <si>
    <t>G.</t>
  </si>
  <si>
    <t>H.</t>
  </si>
  <si>
    <t>J.</t>
  </si>
  <si>
    <t>K.</t>
  </si>
  <si>
    <t>L.</t>
  </si>
  <si>
    <t>M.</t>
  </si>
  <si>
    <t>N.</t>
  </si>
  <si>
    <t>Rachunek zysków i strat</t>
  </si>
  <si>
    <t>(wariant porównawczy)</t>
  </si>
  <si>
    <t>Przychody netto ze sprzedaży i zrównane z nimi, w tym:</t>
  </si>
  <si>
    <t>od jednostek powiązanych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</si>
  <si>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</si>
  <si>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</si>
  <si>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</si>
  <si>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</si>
  <si>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Amortyzacja</t>
  </si>
  <si>
    <t>Zużycie materiałów i energii</t>
  </si>
  <si>
    <t>Usługi obce</t>
  </si>
  <si>
    <t>Podatki i opłaty, w tym:</t>
  </si>
  <si>
    <t>podatek akcyzowy</t>
  </si>
  <si>
    <t>Wynagrodzenia</t>
  </si>
  <si>
    <t>Pozostałe koszty rodzajowe</t>
  </si>
  <si>
    <t>Wartość sprzedanych towarów i materiałów</t>
  </si>
  <si>
    <t>Zysk (strata) ze sprzedaży</t>
  </si>
  <si>
    <t>Pozostałe przychody operacyjne</t>
  </si>
  <si>
    <t>Zysk ze zbycia niefinansowych aktywów trwałych</t>
  </si>
  <si>
    <t>Inne przychody operacyjne</t>
  </si>
  <si>
    <t>Pozostałe koszty operacyjne</t>
  </si>
  <si>
    <t>Aktualizacja wartości aktywów niefinansowych</t>
  </si>
  <si>
    <t>Inne koszty operacyjne</t>
  </si>
  <si>
    <t>Zysk (strata) z działalności operacyjnej</t>
  </si>
  <si>
    <t>Przychody finansowe</t>
  </si>
  <si>
    <t>Dywidendy i udziały w zyskach, w tym:</t>
  </si>
  <si>
    <t>Odsetki, w tym:</t>
  </si>
  <si>
    <t>Zysk ze zbycia inwestycji</t>
  </si>
  <si>
    <t>Aktualizacja wartości inwestycji</t>
  </si>
  <si>
    <t>Inne</t>
  </si>
  <si>
    <t>Koszty finansowe</t>
  </si>
  <si>
    <t>dla jednostek powiązanych</t>
  </si>
  <si>
    <t>Strata ze zbycia inwestycji</t>
  </si>
  <si>
    <t>Zysk (strata) z działalności gospodarczej</t>
  </si>
  <si>
    <t>Straty nadzwyczajne</t>
  </si>
  <si>
    <t>Zysk (strata) brutto</t>
  </si>
  <si>
    <t>Pozostałe obowiązkowe zmniejszenia zysku (zwiększenia straty)</t>
  </si>
  <si>
    <t>A. Aktywa trwałe</t>
  </si>
  <si>
    <t>I. Wartości niematerialne i prawne</t>
  </si>
  <si>
    <t>1. Środki trwałe</t>
  </si>
  <si>
    <t>II. Rzeczowe aktywa trwałe</t>
  </si>
  <si>
    <t>III. Należności długoterminowe</t>
  </si>
  <si>
    <t>IV. Inwestycje długoterminowe</t>
  </si>
  <si>
    <t>3. Długoterminowe aktywa finansowe</t>
  </si>
  <si>
    <t>a) w jednostkach powiązanych</t>
  </si>
  <si>
    <t>B. Aktywa obrotowe</t>
  </si>
  <si>
    <t>II. Należności krótkoterminowe</t>
  </si>
  <si>
    <t>III. Inwestycje krótkoterminowe</t>
  </si>
  <si>
    <t>V. Długoterminowe rozliczenia międzyokresowe</t>
  </si>
  <si>
    <t>IV. Krótkoterminowe rozliczenia międzyokresowe</t>
  </si>
  <si>
    <t/>
  </si>
  <si>
    <t>-udziały lub akcje</t>
  </si>
  <si>
    <t>- pożyczki</t>
  </si>
  <si>
    <t>- inne papiery wartościowe</t>
  </si>
  <si>
    <t>- udzielone pożyczki</t>
  </si>
  <si>
    <t>- inne długoterminowe aktywa finansowe</t>
  </si>
  <si>
    <t>a) w pozostałych jednostkach</t>
  </si>
  <si>
    <t>- udziały lub akcje</t>
  </si>
  <si>
    <t>I. Zapasy</t>
  </si>
  <si>
    <t>- do 12 miesięcy</t>
  </si>
  <si>
    <t>- powyżej 12 miesięcy</t>
  </si>
  <si>
    <t>1. Krótkoterminowe aktywa finansowe</t>
  </si>
  <si>
    <t>- inne krótkoterminowe aktywa finansowe</t>
  </si>
  <si>
    <t>b) w pozostałych jednostkach</t>
  </si>
  <si>
    <t>c) środki pieniężne i inne aktywa pieniężne</t>
  </si>
  <si>
    <t>- środki pieniężne w kasie i na rachunkach</t>
  </si>
  <si>
    <t>- inne środki pieniężne</t>
  </si>
  <si>
    <t>- inne aktywa pieniężne</t>
  </si>
  <si>
    <t>Saldo +/-</t>
  </si>
  <si>
    <t>Kod Bilans</t>
  </si>
  <si>
    <t>Pozycja Bilansowa</t>
  </si>
  <si>
    <t>Kwota</t>
  </si>
  <si>
    <t>2. Rezerwa na świadczenia emerytalne i podobne</t>
  </si>
  <si>
    <t>II. Zobowiązania długoterminowe</t>
  </si>
  <si>
    <t>III. Zobowiązania krótkoterminowe</t>
  </si>
  <si>
    <t>d) zobowiązania z tytułu dostaw i usług</t>
  </si>
  <si>
    <t>1. Wobec jednostek powiązanych (2)</t>
  </si>
  <si>
    <t>2. Wobec pozostałych jednostek (2)</t>
  </si>
  <si>
    <t>3. Fundusze specjalne</t>
  </si>
  <si>
    <t>IV. Rozliczenia międzyokresowe</t>
  </si>
  <si>
    <t>- w tym od jednostek powiązanych</t>
  </si>
  <si>
    <t>- w tym dla jednostek powiązanych</t>
  </si>
  <si>
    <t>W</t>
  </si>
  <si>
    <t>Korekty</t>
  </si>
  <si>
    <t>SUMY</t>
  </si>
  <si>
    <t>Poziom hier.</t>
  </si>
  <si>
    <t>max:</t>
  </si>
  <si>
    <t>M</t>
  </si>
  <si>
    <t>korekty</t>
  </si>
  <si>
    <t>F:2:F50002</t>
  </si>
  <si>
    <t>najniż.poz.Wapro</t>
  </si>
  <si>
    <t>spółka</t>
  </si>
  <si>
    <t>Zarząd</t>
  </si>
  <si>
    <t>Data i miejsce sporządzenia</t>
  </si>
  <si>
    <t>Rok obrachunkowy</t>
  </si>
  <si>
    <t>Dzień bilansowy</t>
  </si>
  <si>
    <t>Początek roku obrachunkowego</t>
  </si>
  <si>
    <t>Osoba sporządzająca</t>
  </si>
  <si>
    <t>N</t>
  </si>
  <si>
    <t>O</t>
  </si>
  <si>
    <t>P</t>
  </si>
  <si>
    <t>L</t>
  </si>
  <si>
    <t>Kwota konta</t>
  </si>
  <si>
    <t>Nr konta</t>
  </si>
  <si>
    <t>Wart</t>
  </si>
  <si>
    <t>Nazwa konta</t>
  </si>
  <si>
    <t>Saldo Dt</t>
  </si>
  <si>
    <t>Saldo Ct</t>
  </si>
  <si>
    <t>For Count</t>
  </si>
  <si>
    <t xml:space="preserve">K249420 Korekta pozycji długoterminowej </t>
  </si>
  <si>
    <t xml:space="preserve">K249410 Korekta pozycji długoterminowej </t>
  </si>
  <si>
    <t>K Korekta przychody/koszty finansowe</t>
  </si>
  <si>
    <t>KVAT RMK</t>
  </si>
  <si>
    <t>K234 Korekta konta o kredytorów o salda debitowe</t>
  </si>
  <si>
    <t>K360-100 Pozostałe rozliczenia międzyok</t>
  </si>
  <si>
    <t>K Korekta zysk/strata ze zbycia inwestycji fin.</t>
  </si>
  <si>
    <t>K Korekta zysk/strata ze zbycia inwestycji niefin.</t>
  </si>
  <si>
    <t>K234 Korekta konta debitorów o saldach kredytowe</t>
  </si>
  <si>
    <t>III. Aktualizacja wartości aktywów niefinansowych</t>
  </si>
  <si>
    <t>Strata z tytułu rozchodu niefinansowych aktywów trwałych</t>
  </si>
  <si>
    <t>IV. Inne przychody operacyjne</t>
  </si>
  <si>
    <t>Saldo</t>
  </si>
  <si>
    <t>K161000 Korekta konta o kredytorów o salda debitowe</t>
  </si>
  <si>
    <t>K161100 Korekta konta o kredytorów o salda debitowe</t>
  </si>
  <si>
    <t>Kontrola</t>
  </si>
  <si>
    <t>W tabeli</t>
  </si>
  <si>
    <t>K162000 Korekta konta o kredytorów o salda debitowe</t>
  </si>
  <si>
    <t>Ubezpieczenia społeczne i inne świadczenia, w tym:</t>
  </si>
  <si>
    <t>emerytalne</t>
  </si>
  <si>
    <t>K korekta prezent. (część krótkoterminowa)</t>
  </si>
  <si>
    <t>K112000 Korekta konta o debitorów o salda kredytowe</t>
  </si>
  <si>
    <t>K112400 Korekta konta debitorów o saldach kredytowe</t>
  </si>
  <si>
    <t>K112400 Korekta konta o debitorów o salda kredytowe</t>
  </si>
  <si>
    <t>K162000 Korekta konta kredytorów o debitowych saldach</t>
  </si>
  <si>
    <t>K162400 Korekta konta kredytorów o debitowych saldach</t>
  </si>
  <si>
    <t>K162400 Korekta konta o kredytorów o salda debitowe</t>
  </si>
  <si>
    <t>K161000 Korekta konta kredytorów o debitowych saldach</t>
  </si>
  <si>
    <t>K161100 Korekta konta kredytorów o debitowych saldach</t>
  </si>
  <si>
    <t xml:space="preserve">K Korekta pozycji długoterminowej </t>
  </si>
  <si>
    <t>K112000 Korekta konta debitorów o saldach kredytowych</t>
  </si>
  <si>
    <t>K111000 Korekta konta debitorów o saldach kredytowych</t>
  </si>
  <si>
    <t>K111100 Korekta konta debitorów o saldach kredytowych</t>
  </si>
  <si>
    <t>rentowność majątku</t>
  </si>
  <si>
    <t>rentowność sprzedaży netto</t>
  </si>
  <si>
    <t>rentowność sprzedaży brutto</t>
  </si>
  <si>
    <t>rentowność kapitału własnego</t>
  </si>
  <si>
    <t>Korekta inne zobowiązania (zakup śr.trw.)</t>
  </si>
  <si>
    <t>K Przeniesienie - narzędzia (KW)</t>
  </si>
  <si>
    <t>K Przeniesienie - narzędzia (WP)</t>
  </si>
  <si>
    <t>K33210 rRez RM zal. Faktur do należności</t>
  </si>
  <si>
    <t>K Korekta prezentacyjna VAT</t>
  </si>
  <si>
    <t>Koncesje (WP)</t>
  </si>
  <si>
    <t>Koncesje (KW)</t>
  </si>
  <si>
    <t>Urządzenia IT (WP)</t>
  </si>
  <si>
    <t>Urządzenia IT (KW)</t>
  </si>
  <si>
    <t>RozlMCzTr pozostałe</t>
  </si>
  <si>
    <t>BNP Paribas (EUR)</t>
  </si>
  <si>
    <t>VAT Polska</t>
  </si>
  <si>
    <t>VAT NDOdl (paliwo)</t>
  </si>
  <si>
    <t>Leasing SO</t>
  </si>
  <si>
    <t>Koszty podróży</t>
  </si>
  <si>
    <t>Materiały biurowe</t>
  </si>
  <si>
    <t>Opłaty bankowe</t>
  </si>
  <si>
    <t>Małe różnice</t>
  </si>
  <si>
    <t>Stołówka</t>
  </si>
  <si>
    <t>Dokształcanie</t>
  </si>
  <si>
    <t>Mniejsze nabycie IT</t>
  </si>
  <si>
    <t>CL inne usługi</t>
  </si>
  <si>
    <t>RM innej CL</t>
  </si>
  <si>
    <t>Energia elektryczna</t>
  </si>
  <si>
    <t>Inne materiały</t>
  </si>
  <si>
    <t>K Przeniesienie - narzędzia 4320 (WP)</t>
  </si>
  <si>
    <t>K Przeniesienie - narzędzia 4320 (KW)</t>
  </si>
  <si>
    <t>K korekta RMK część długoterminowa</t>
  </si>
  <si>
    <t>Oprogramowanie (WP)</t>
  </si>
  <si>
    <t>Oprogramowanie (KW)</t>
  </si>
  <si>
    <t>Inne substancje</t>
  </si>
  <si>
    <t>K Przeniesienie do zaliczek na śr.trwałe w budowie</t>
  </si>
  <si>
    <t>K Przeniesienie do zaliczek na WNiP</t>
  </si>
  <si>
    <t>K Przeniesienie ze  śr.trwałe w budowie</t>
  </si>
  <si>
    <t>Grzegorz Hajduk</t>
  </si>
  <si>
    <t>K112400 Korekta inne środki pieniężne (Rh SE)</t>
  </si>
  <si>
    <t>K223900 przeniesienie do koszt.wynagrodzeń</t>
  </si>
  <si>
    <t>K223900 przeniesienie z rozwiązanych rezerw</t>
  </si>
  <si>
    <t>Wartość firmy (WP)</t>
  </si>
  <si>
    <t>Wartość firmy (KW)</t>
  </si>
  <si>
    <t>Przesunięcia:</t>
  </si>
  <si>
    <t>Pekao Bank</t>
  </si>
  <si>
    <t>K52200 Korekta części krótkoterminowej</t>
  </si>
  <si>
    <t>01.01.2024</t>
  </si>
  <si>
    <t>Wyposaż. biura (WP)</t>
  </si>
  <si>
    <t>Wyposaż. biura (KW)</t>
  </si>
  <si>
    <t>Kapitał subskrypc.</t>
  </si>
  <si>
    <t>Rez. RM zal. faktur</t>
  </si>
  <si>
    <t>RozlMCzTr ubezp.poj.</t>
  </si>
  <si>
    <t>RozlMCzTr poz. ubez.</t>
  </si>
  <si>
    <t>Należ. zewn. - kraj</t>
  </si>
  <si>
    <t>Nal. od zewn.- zagr.</t>
  </si>
  <si>
    <t>RM niezafakt. należ.</t>
  </si>
  <si>
    <t>Nal. sp.p. Reth.-DiU</t>
  </si>
  <si>
    <t>Nal.pow. Rhenus- DiU</t>
  </si>
  <si>
    <t>Pod. nalicz., Polska</t>
  </si>
  <si>
    <t>Pod. nal.,obc. odwr.</t>
  </si>
  <si>
    <t>Wpływ śr. pien.</t>
  </si>
  <si>
    <t>Rozchód got. kraj</t>
  </si>
  <si>
    <t>Zob. wobec zew. -kr.</t>
  </si>
  <si>
    <t>Zobow.wob.zew. zagr.</t>
  </si>
  <si>
    <t>Zob.SpPow.Rhen.- DiU</t>
  </si>
  <si>
    <t>Zob. sp. Rhen.- poż.</t>
  </si>
  <si>
    <t>Obsł. VAT PL</t>
  </si>
  <si>
    <t>VAT-obciążenie odwr.</t>
  </si>
  <si>
    <t>Zob. wob. UrzSk IRAP</t>
  </si>
  <si>
    <t>Zobow.pod.wyn./kośc.</t>
  </si>
  <si>
    <t>Zob. skł. ubezp. sp.</t>
  </si>
  <si>
    <t>Zobowiąz. ubezpiecz.</t>
  </si>
  <si>
    <t>Zob.koszt. podr. pr.</t>
  </si>
  <si>
    <t>Zobow. wynagrodz.</t>
  </si>
  <si>
    <t>Inne pozycje przej.</t>
  </si>
  <si>
    <t>Kor.wew.amor.wart.f.</t>
  </si>
  <si>
    <t>Wynagr.-st. personel</t>
  </si>
  <si>
    <t>RM wynagr.stał.pers.</t>
  </si>
  <si>
    <t>Wyn. PracP pom.</t>
  </si>
  <si>
    <t>Wynag.zapł.dni chor.</t>
  </si>
  <si>
    <t>Nadgodz.-wynagr.</t>
  </si>
  <si>
    <t>Wynagr.-stały pers.</t>
  </si>
  <si>
    <t>RM wynagr. st. pers.</t>
  </si>
  <si>
    <t>Zapł.dni chor.- wyn.</t>
  </si>
  <si>
    <t>Nadgodz. wyn. PrAd</t>
  </si>
  <si>
    <t>Skł.fun.soc.-wynagr.</t>
  </si>
  <si>
    <t>Skł.soc.-wyn.pomoc.</t>
  </si>
  <si>
    <t>Skł. fund. emeryt.</t>
  </si>
  <si>
    <t>Am. wart.niem. i pr.</t>
  </si>
  <si>
    <t>Amort. urządz. EPD</t>
  </si>
  <si>
    <t>Amort. wypos. biura</t>
  </si>
  <si>
    <t>Ods.sp.pow.poż.dł.t.</t>
  </si>
  <si>
    <t>In.odsetki-możl.odl.</t>
  </si>
  <si>
    <t>In. odset. §233a AO</t>
  </si>
  <si>
    <t>Pod.os.praw.-r.bież.</t>
  </si>
  <si>
    <t>VAT niemoż.odl.prez.</t>
  </si>
  <si>
    <t>Inne podatki oper.</t>
  </si>
  <si>
    <t>Najem gruntów/budyn.</t>
  </si>
  <si>
    <t>GospRem in.wyp.zakł.</t>
  </si>
  <si>
    <t>GospRem tab.pojazdów</t>
  </si>
  <si>
    <t>Zewn. czyszcz. zakł.</t>
  </si>
  <si>
    <t>Inne koszty oper. IT</t>
  </si>
  <si>
    <t>In. ubezp.odpow.cyw.</t>
  </si>
  <si>
    <t>Ubezp. pojazdu</t>
  </si>
  <si>
    <t>In. wydatki sam. os.</t>
  </si>
  <si>
    <t>In. wydatki na rekl.</t>
  </si>
  <si>
    <t>In. kontr./konsult.</t>
  </si>
  <si>
    <t>RM prac.wypoż. adm.</t>
  </si>
  <si>
    <t>Inne usługi zewn.</t>
  </si>
  <si>
    <t>Koszty sądowe/notar.</t>
  </si>
  <si>
    <t>Opł. poczt., wysyłka</t>
  </si>
  <si>
    <t>In. admin.-możl.odl.</t>
  </si>
  <si>
    <t>In.admin.-niem.odl.</t>
  </si>
  <si>
    <t>RM in. koszt. admin.</t>
  </si>
  <si>
    <t>Usługi med. pracy</t>
  </si>
  <si>
    <t>In. wydatki socjalne</t>
  </si>
  <si>
    <t>In.wyd.soc.-wol.pod.</t>
  </si>
  <si>
    <t>Op.str.kurs.zr. wew.</t>
  </si>
  <si>
    <t>Op.str.kur. zr.zewn.</t>
  </si>
  <si>
    <t>Pracownicy wypożycz.</t>
  </si>
  <si>
    <t>Paliwo sam.cięż./bus</t>
  </si>
  <si>
    <t>Mat. do napr. i war.</t>
  </si>
  <si>
    <t>RM obr.-inne usł. CL</t>
  </si>
  <si>
    <t>In. przych. ze sprz.</t>
  </si>
  <si>
    <t>Fin.zys.kur.niezr.z.</t>
  </si>
  <si>
    <t>Op.zysk.k.zreal.wew.</t>
  </si>
  <si>
    <t>Op.zyski zreal. zew.</t>
  </si>
  <si>
    <t>In. przychody oper.</t>
  </si>
  <si>
    <t>ING Bank (PLN)</t>
  </si>
  <si>
    <t>pozostałe należności i dywidenda 162400</t>
  </si>
  <si>
    <t>pożyczka korekta zobow sp pow Rhenus DiU</t>
  </si>
  <si>
    <t>K162400</t>
  </si>
  <si>
    <t xml:space="preserve">K162400 </t>
  </si>
  <si>
    <t>Rhenus Digital Workforce Sp. z o.o.</t>
  </si>
  <si>
    <t>Artur Kostrzewski - Członek Zarządu, Bartosz Kochanowski - Członek Zarządu</t>
  </si>
  <si>
    <t>Warszawa, dnia 31.01.2024</t>
  </si>
  <si>
    <t>31.12.2024</t>
  </si>
  <si>
    <t>Bank Polska SA 1 PLN</t>
  </si>
  <si>
    <t>Bank Polska SA 4 EUR</t>
  </si>
  <si>
    <t>Bank Polska SA 7 PLN</t>
  </si>
  <si>
    <t>Santander Bank</t>
  </si>
  <si>
    <t>RM odsetek</t>
  </si>
  <si>
    <t>RM dod. koszt. osob.</t>
  </si>
  <si>
    <t>RM in. przych.ze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</si>
</sst>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%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Tahoma"/>
      <family val="2"/>
    </font>
    <font>
      <sz val="11"/>
      <name val="Tahoma"/>
      <family val="2"/>
    </font>
    <font>
      <b/>
      <sz val="11"/>
      <color indexed="10"/>
      <name val="Tahoma"/>
      <family val="2"/>
    </font>
    <font>
      <i/>
      <sz val="11"/>
      <name val="Tahoma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name val="Tahoma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0" borderId="2" applyNumberFormat="0" applyAlignment="0" applyProtection="0"/>
    <xf numFmtId="164" fontId="26" fillId="0" borderId="0" applyFont="0" applyFill="0" applyBorder="0" applyAlignment="0" applyProtection="0"/>
    <xf numFmtId="0" fontId="13" fillId="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9" fillId="23" borderId="9" applyNumberFormat="0" applyFont="0" applyAlignment="0" applyProtection="0"/>
    <xf numFmtId="9" fontId="26" fillId="0" borderId="0" applyFont="0" applyFill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21" borderId="5" applyNumberFormat="0" applyAlignment="0" applyProtection="0"/>
  </cellStyleXfs>
  <cellXfs count="145">
    <xf numFmtId="0" fontId="0" fillId="0" borderId="0" xfId="0"/>
    <xf numFmtId="0" fontId="0" fillId="0" borderId="0" xfId="0" applyAlignment="1">
      <alignment wrapText="1"/>
    </xf>
    <xf numFmtId="0" fontId="3" fillId="0" borderId="10" xfId="0" applyFont="1" applyFill="1" applyBorder="1" applyAlignment="1"/>
    <xf numFmtId="4" fontId="3" fillId="0" borderId="10" xfId="0" applyNumberFormat="1" applyFont="1" applyFill="1" applyBorder="1" applyAlignment="1"/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/>
    <xf numFmtId="0" fontId="2" fillId="0" borderId="10" xfId="0" applyFont="1" applyFill="1" applyBorder="1" applyAlignment="1">
      <alignment vertical="top"/>
    </xf>
    <xf numFmtId="4" fontId="3" fillId="0" borderId="0" xfId="0" applyNumberFormat="1" applyFont="1" applyFill="1" applyBorder="1" applyAlignment="1"/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/>
    </xf>
    <xf numFmtId="0" fontId="3" fillId="0" borderId="12" xfId="0" applyFont="1" applyFill="1" applyBorder="1" applyAlignment="1"/>
    <xf numFmtId="4" fontId="3" fillId="0" borderId="12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4" fontId="3" fillId="24" borderId="0" xfId="0" applyNumberFormat="1" applyFont="1" applyFill="1" applyBorder="1" applyAlignment="1">
      <alignment vertical="top"/>
    </xf>
    <xf numFmtId="0" fontId="3" fillId="24" borderId="0" xfId="0" applyFont="1" applyFill="1" applyBorder="1" applyAlignment="1"/>
    <xf numFmtId="4" fontId="3" fillId="24" borderId="0" xfId="0" applyNumberFormat="1" applyFont="1" applyFill="1" applyBorder="1" applyAlignment="1">
      <alignment horizontal="center"/>
    </xf>
    <xf numFmtId="4" fontId="3" fillId="24" borderId="0" xfId="0" applyNumberFormat="1" applyFont="1" applyFill="1" applyBorder="1" applyAlignment="1">
      <alignment horizontal="center" vertical="top"/>
    </xf>
    <xf numFmtId="0" fontId="2" fillId="24" borderId="0" xfId="0" applyFont="1" applyFill="1" applyBorder="1" applyAlignment="1"/>
    <xf numFmtId="4" fontId="2" fillId="24" borderId="0" xfId="0" applyNumberFormat="1" applyFont="1" applyFill="1" applyBorder="1" applyAlignment="1">
      <alignment vertical="top"/>
    </xf>
    <xf numFmtId="4" fontId="2" fillId="24" borderId="0" xfId="0" applyNumberFormat="1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2" fillId="24" borderId="0" xfId="0" applyFont="1" applyFill="1" applyAlignment="1"/>
    <xf numFmtId="4" fontId="2" fillId="24" borderId="0" xfId="0" applyNumberFormat="1" applyFont="1" applyFill="1" applyBorder="1" applyAlignment="1">
      <alignment horizontal="right" wrapText="1"/>
    </xf>
    <xf numFmtId="0" fontId="3" fillId="24" borderId="0" xfId="0" applyFont="1" applyFill="1" applyBorder="1" applyAlignment="1">
      <alignment vertical="top"/>
    </xf>
    <xf numFmtId="0" fontId="3" fillId="24" borderId="0" xfId="0" applyFont="1" applyFill="1" applyAlignment="1"/>
    <xf numFmtId="4" fontId="3" fillId="24" borderId="0" xfId="0" applyNumberFormat="1" applyFont="1" applyFill="1" applyAlignment="1"/>
    <xf numFmtId="4" fontId="3" fillId="24" borderId="0" xfId="0" applyNumberFormat="1" applyFont="1" applyFill="1" applyBorder="1" applyAlignment="1"/>
    <xf numFmtId="0" fontId="3" fillId="24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" fillId="24" borderId="0" xfId="0" applyFont="1" applyFill="1" applyBorder="1" applyAlignment="1">
      <alignment vertical="top"/>
    </xf>
    <xf numFmtId="4" fontId="3" fillId="24" borderId="0" xfId="0" applyNumberFormat="1" applyFont="1" applyFill="1" applyAlignment="1">
      <alignment vertical="top"/>
    </xf>
    <xf numFmtId="4" fontId="3" fillId="24" borderId="11" xfId="0" applyNumberFormat="1" applyFont="1" applyFill="1" applyBorder="1" applyAlignment="1"/>
    <xf numFmtId="4" fontId="3" fillId="0" borderId="0" xfId="0" applyNumberFormat="1" applyFont="1" applyFill="1" applyAlignment="1">
      <alignment vertical="top"/>
    </xf>
    <xf numFmtId="4" fontId="3" fillId="24" borderId="0" xfId="0" applyNumberFormat="1" applyFont="1" applyFill="1" applyBorder="1" applyAlignment="1">
      <alignment horizontal="right" wrapText="1"/>
    </xf>
    <xf numFmtId="0" fontId="2" fillId="24" borderId="0" xfId="0" applyFont="1" applyFill="1" applyAlignment="1">
      <alignment vertical="top"/>
    </xf>
    <xf numFmtId="4" fontId="2" fillId="24" borderId="0" xfId="0" applyNumberFormat="1" applyFont="1" applyFill="1" applyAlignment="1">
      <alignment vertical="top"/>
    </xf>
    <xf numFmtId="0" fontId="3" fillId="0" borderId="0" xfId="0" applyFont="1" applyFill="1"/>
    <xf numFmtId="0" fontId="3" fillId="24" borderId="0" xfId="0" applyFont="1" applyFill="1"/>
    <xf numFmtId="4" fontId="3" fillId="24" borderId="0" xfId="0" applyNumberFormat="1" applyFont="1" applyFill="1"/>
    <xf numFmtId="4" fontId="3" fillId="24" borderId="11" xfId="0" applyNumberFormat="1" applyFont="1" applyFill="1" applyBorder="1" applyAlignment="1">
      <alignment vertical="top"/>
    </xf>
    <xf numFmtId="0" fontId="2" fillId="0" borderId="0" xfId="0" applyFont="1" applyFill="1" applyAlignment="1">
      <alignment wrapText="1"/>
    </xf>
    <xf numFmtId="0" fontId="3" fillId="24" borderId="0" xfId="0" applyFont="1" applyFill="1" applyBorder="1" applyAlignment="1">
      <alignment vertical="top" wrapText="1"/>
    </xf>
    <xf numFmtId="4" fontId="3" fillId="24" borderId="0" xfId="0" applyNumberFormat="1" applyFont="1" applyFill="1" applyBorder="1" applyAlignment="1">
      <alignment wrapText="1"/>
    </xf>
    <xf numFmtId="4" fontId="3" fillId="24" borderId="0" xfId="0" applyNumberFormat="1" applyFont="1" applyFill="1" applyBorder="1" applyAlignment="1">
      <alignment vertical="top" wrapText="1"/>
    </xf>
    <xf numFmtId="4" fontId="2" fillId="24" borderId="0" xfId="0" applyNumberFormat="1" applyFont="1" applyFill="1" applyAlignment="1"/>
    <xf numFmtId="0" fontId="3" fillId="24" borderId="0" xfId="0" applyNumberFormat="1" applyFont="1" applyFill="1" applyBorder="1" applyAlignment="1"/>
    <xf numFmtId="0" fontId="3" fillId="24" borderId="0" xfId="0" applyNumberFormat="1" applyFont="1" applyFill="1" applyBorder="1" applyAlignment="1">
      <alignment horizontal="left"/>
    </xf>
    <xf numFmtId="0" fontId="3" fillId="24" borderId="0" xfId="0" applyNumberFormat="1" applyFont="1" applyFill="1" applyBorder="1" applyAlignment="1">
      <alignment horizontal="center"/>
    </xf>
    <xf numFmtId="0" fontId="2" fillId="24" borderId="0" xfId="0" applyNumberFormat="1" applyFont="1" applyFill="1" applyAlignment="1"/>
    <xf numFmtId="0" fontId="3" fillId="0" borderId="0" xfId="0" applyNumberFormat="1" applyFont="1" applyFill="1" applyAlignment="1"/>
    <xf numFmtId="0" fontId="3" fillId="24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24" borderId="0" xfId="0" applyFont="1" applyFill="1" applyBorder="1"/>
    <xf numFmtId="4" fontId="2" fillId="0" borderId="0" xfId="0" applyNumberFormat="1" applyFont="1" applyFill="1" applyAlignment="1"/>
    <xf numFmtId="4" fontId="2" fillId="0" borderId="0" xfId="0" applyNumberFormat="1" applyFont="1" applyFill="1" applyBorder="1" applyAlignment="1"/>
    <xf numFmtId="4" fontId="3" fillId="24" borderId="0" xfId="0" applyNumberFormat="1" applyFont="1" applyFill="1" applyBorder="1" applyAlignment="1">
      <alignment horizontal="left" wrapText="1"/>
    </xf>
    <xf numFmtId="4" fontId="2" fillId="0" borderId="0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left" wrapText="1"/>
    </xf>
    <xf numFmtId="4" fontId="2" fillId="24" borderId="0" xfId="0" applyNumberFormat="1" applyFont="1" applyFill="1" applyBorder="1" applyAlignment="1">
      <alignment horizontal="left" wrapText="1"/>
    </xf>
    <xf numFmtId="0" fontId="2" fillId="24" borderId="0" xfId="0" applyFont="1" applyFill="1"/>
    <xf numFmtId="0" fontId="2" fillId="0" borderId="0" xfId="0" applyFont="1" applyFill="1"/>
    <xf numFmtId="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4" fontId="3" fillId="24" borderId="11" xfId="0" applyNumberFormat="1" applyFont="1" applyFill="1" applyBorder="1" applyAlignment="1">
      <alignment horizontal="right" wrapText="1"/>
    </xf>
    <xf numFmtId="4" fontId="3" fillId="0" borderId="0" xfId="0" applyNumberFormat="1" applyFont="1" applyFill="1"/>
    <xf numFmtId="4" fontId="3" fillId="0" borderId="11" xfId="0" applyNumberFormat="1" applyFont="1" applyFill="1" applyBorder="1" applyAlignment="1">
      <alignment vertical="top"/>
    </xf>
    <xf numFmtId="0" fontId="2" fillId="0" borderId="11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Continuous"/>
    </xf>
    <xf numFmtId="4" fontId="3" fillId="0" borderId="11" xfId="0" applyNumberFormat="1" applyFont="1" applyFill="1" applyBorder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11" xfId="0" applyFont="1" applyFill="1" applyBorder="1" applyAlignment="1"/>
    <xf numFmtId="0" fontId="3" fillId="0" borderId="11" xfId="0" applyFont="1" applyFill="1" applyBorder="1" applyAlignment="1">
      <alignment horizontal="right"/>
    </xf>
    <xf numFmtId="4" fontId="3" fillId="0" borderId="1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right"/>
    </xf>
    <xf numFmtId="4" fontId="5" fillId="25" borderId="0" xfId="0" applyNumberFormat="1" applyFont="1" applyFill="1" applyBorder="1" applyAlignment="1">
      <alignment horizontal="right"/>
    </xf>
    <xf numFmtId="4" fontId="3" fillId="24" borderId="0" xfId="0" applyNumberFormat="1" applyFont="1" applyFill="1" applyBorder="1" applyAlignment="1">
      <alignment horizontal="right"/>
    </xf>
    <xf numFmtId="4" fontId="2" fillId="24" borderId="0" xfId="0" applyNumberFormat="1" applyFont="1" applyFill="1" applyBorder="1" applyAlignment="1">
      <alignment horizontal="right"/>
    </xf>
    <xf numFmtId="4" fontId="3" fillId="0" borderId="11" xfId="0" applyNumberFormat="1" applyFont="1" applyFill="1" applyBorder="1" applyAlignment="1"/>
    <xf numFmtId="0" fontId="2" fillId="0" borderId="11" xfId="0" applyFont="1" applyFill="1" applyBorder="1" applyAlignment="1">
      <alignment vertical="top"/>
    </xf>
    <xf numFmtId="0" fontId="0" fillId="0" borderId="0" xfId="0" quotePrefix="1"/>
    <xf numFmtId="0" fontId="28" fillId="0" borderId="0" xfId="0" applyFont="1"/>
    <xf numFmtId="0" fontId="27" fillId="0" borderId="0" xfId="0" applyFont="1"/>
    <xf numFmtId="164" fontId="26" fillId="0" borderId="0" xfId="27" applyFont="1"/>
    <xf numFmtId="164" fontId="26" fillId="27" borderId="0" xfId="27" applyFont="1" applyFill="1"/>
    <xf numFmtId="164" fontId="26" fillId="0" borderId="0" xfId="27" applyFont="1" applyFill="1"/>
    <xf numFmtId="164" fontId="26" fillId="28" borderId="0" xfId="27" applyFont="1" applyFill="1"/>
    <xf numFmtId="164" fontId="27" fillId="0" borderId="0" xfId="27" applyFont="1"/>
    <xf numFmtId="0" fontId="0" fillId="0" borderId="0" xfId="0" applyFont="1"/>
    <xf numFmtId="4" fontId="3" fillId="29" borderId="0" xfId="0" applyNumberFormat="1" applyFont="1" applyFill="1" applyAlignment="1"/>
    <xf numFmtId="0" fontId="0" fillId="27" borderId="0" xfId="0" applyFill="1"/>
    <xf numFmtId="0" fontId="3" fillId="24" borderId="0" xfId="0" applyNumberFormat="1" applyFont="1" applyFill="1" applyAlignment="1">
      <alignment horizontal="center"/>
    </xf>
    <xf numFmtId="49" fontId="7" fillId="26" borderId="13" xfId="33" applyNumberFormat="1" applyFont="1" applyFill="1" applyBorder="1" applyAlignment="1">
      <alignment horizontal="center"/>
    </xf>
    <xf numFmtId="49" fontId="0" fillId="27" borderId="0" xfId="0" applyNumberFormat="1" applyFill="1"/>
    <xf numFmtId="49" fontId="0" fillId="0" borderId="0" xfId="0" applyNumberFormat="1"/>
    <xf numFmtId="164" fontId="0" fillId="30" borderId="0" xfId="0" applyNumberFormat="1" applyFill="1"/>
    <xf numFmtId="4" fontId="0" fillId="0" borderId="0" xfId="0" applyNumberFormat="1"/>
    <xf numFmtId="14" fontId="0" fillId="27" borderId="0" xfId="0" quotePrefix="1" applyNumberFormat="1" applyFill="1"/>
    <xf numFmtId="4" fontId="26" fillId="27" borderId="0" xfId="27" applyNumberFormat="1" applyFont="1" applyFill="1"/>
    <xf numFmtId="4" fontId="8" fillId="27" borderId="0" xfId="0" applyNumberFormat="1" applyFont="1" applyFill="1" applyBorder="1" applyAlignment="1">
      <alignment horizontal="right"/>
    </xf>
    <xf numFmtId="4" fontId="8" fillId="27" borderId="0" xfId="0" applyNumberFormat="1" applyFont="1" applyFill="1" applyBorder="1" applyAlignment="1">
      <alignment horizontal="right" wrapText="1"/>
    </xf>
    <xf numFmtId="4" fontId="7" fillId="26" borderId="13" xfId="27" applyNumberFormat="1" applyFont="1" applyFill="1" applyBorder="1" applyAlignment="1">
      <alignment horizontal="center"/>
    </xf>
    <xf numFmtId="4" fontId="1" fillId="26" borderId="13" xfId="27" applyNumberFormat="1" applyFont="1" applyFill="1" applyBorder="1" applyAlignment="1">
      <alignment horizontal="center"/>
    </xf>
    <xf numFmtId="4" fontId="26" fillId="0" borderId="0" xfId="27" applyNumberFormat="1" applyFont="1"/>
    <xf numFmtId="4" fontId="26" fillId="0" borderId="0" xfId="27" applyNumberFormat="1" applyFont="1"/>
    <xf numFmtId="4" fontId="26" fillId="27" borderId="0" xfId="27" applyNumberFormat="1" applyFont="1" applyFill="1"/>
    <xf numFmtId="164" fontId="26" fillId="0" borderId="0" xfId="27" applyFont="1"/>
    <xf numFmtId="165" fontId="26" fillId="0" borderId="0" xfId="35" applyNumberFormat="1" applyFont="1"/>
    <xf numFmtId="164" fontId="26" fillId="27" borderId="0" xfId="27" applyFont="1" applyFill="1"/>
    <xf numFmtId="164" fontId="0" fillId="0" borderId="0" xfId="0" applyNumberFormat="1"/>
    <xf numFmtId="164" fontId="26" fillId="0" borderId="0" xfId="27" applyFont="1"/>
    <xf numFmtId="164" fontId="0" fillId="0" borderId="0" xfId="27" applyFont="1"/>
    <xf numFmtId="4" fontId="3" fillId="24" borderId="0" xfId="0" applyNumberFormat="1" applyFont="1" applyFill="1" applyAlignment="1">
      <alignment horizontal="right" wrapText="1"/>
    </xf>
    <xf numFmtId="0" fontId="0" fillId="0" borderId="0" xfId="0" applyFill="1"/>
    <xf numFmtId="4" fontId="0" fillId="0" borderId="0" xfId="0" applyNumberFormat="1" applyFill="1"/>
    <xf numFmtId="4" fontId="3" fillId="0" borderId="12" xfId="0" applyNumberFormat="1" applyFont="1" applyFill="1" applyBorder="1" applyAlignment="1">
      <alignment wrapText="1"/>
    </xf>
    <xf numFmtId="0" fontId="29" fillId="0" borderId="0" xfId="0" applyFont="1"/>
    <xf numFmtId="0" fontId="8" fillId="24" borderId="0" xfId="0" applyFont="1" applyFill="1" applyAlignment="1"/>
    <xf numFmtId="4" fontId="8" fillId="24" borderId="0" xfId="0" applyNumberFormat="1" applyFont="1" applyFill="1" applyBorder="1" applyAlignment="1">
      <alignment vertical="top"/>
    </xf>
    <xf numFmtId="4" fontId="8" fillId="0" borderId="0" xfId="0" applyNumberFormat="1" applyFont="1" applyFill="1" applyBorder="1" applyAlignment="1">
      <alignment horizontal="right"/>
    </xf>
    <xf numFmtId="4" fontId="30" fillId="27" borderId="0" xfId="0" applyNumberFormat="1" applyFont="1" applyFill="1" applyBorder="1" applyAlignment="1">
      <alignment horizontal="right"/>
    </xf>
    <xf numFmtId="4" fontId="30" fillId="27" borderId="0" xfId="0" applyNumberFormat="1" applyFont="1" applyFill="1" applyBorder="1" applyAlignment="1">
      <alignment horizontal="right" wrapText="1"/>
    </xf>
    <xf numFmtId="0" fontId="3" fillId="24" borderId="0" xfId="0" applyNumberFormat="1" applyFont="1" applyFill="1" applyBorder="1" applyAlignment="1">
      <alignment horizontal="left"/>
    </xf>
    <xf numFmtId="0" fontId="2" fillId="24" borderId="0" xfId="0" applyFont="1" applyFill="1" applyAlignment="1">
      <alignment horizontal="center"/>
    </xf>
    <xf numFmtId="0" fontId="2" fillId="24" borderId="0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3" fillId="24" borderId="0" xfId="0" applyNumberFormat="1" applyFont="1" applyFill="1" applyAlignment="1">
      <alignment horizontal="justify" wrapText="1"/>
    </xf>
    <xf numFmtId="0" fontId="3" fillId="24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3" fillId="0" borderId="0" xfId="0" applyNumberFormat="1" applyFont="1" applyFill="1" applyBorder="1" applyAlignment="1">
      <alignment horizontal="left"/>
    </xf>
    <xf numFmtId="0" fontId="3" fillId="24" borderId="0" xfId="0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4" fontId="2" fillId="24" borderId="0" xfId="0" applyNumberFormat="1" applyFont="1" applyFill="1" applyAlignment="1">
      <alignment horizontal="center"/>
    </xf>
    <xf numFmtId="0" fontId="2" fillId="24" borderId="0" xfId="0" applyFont="1" applyFill="1" applyBorder="1" applyAlignment="1">
      <alignment horizontal="center" vertical="top"/>
    </xf>
    <xf numFmtId="0" fontId="3" fillId="24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</cellXfs>
  <cellStyles count="45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Dziesiętny" xfId="27" builtinId="3"/>
    <cellStyle name="Eingabe" xfId="28" xr:uid="{00000000-0005-0000-0000-00001B000000}"/>
    <cellStyle name="Ergebnis" xfId="29" xr:uid="{00000000-0005-0000-0000-00001C000000}"/>
    <cellStyle name="Erklärender Text" xfId="30" xr:uid="{00000000-0005-0000-0000-00001D000000}"/>
    <cellStyle name="Gut" xfId="31" xr:uid="{00000000-0005-0000-0000-00001E000000}"/>
    <cellStyle name="Neutral" xfId="32" xr:uid="{00000000-0005-0000-0000-00001F000000}"/>
    <cellStyle name="Normalny" xfId="0" builtinId="0"/>
    <cellStyle name="Normalny_Arkusz1" xfId="33" xr:uid="{00000000-0005-0000-0000-000021000000}"/>
    <cellStyle name="Notiz" xfId="34" xr:uid="{00000000-0005-0000-0000-000022000000}"/>
    <cellStyle name="Procentowy" xfId="35" builtinId="5"/>
    <cellStyle name="Schlecht" xfId="36" xr:uid="{00000000-0005-0000-0000-000024000000}"/>
    <cellStyle name="Überschrift" xfId="37" xr:uid="{00000000-0005-0000-0000-000025000000}"/>
    <cellStyle name="Überschrift 1" xfId="38" xr:uid="{00000000-0005-0000-0000-000026000000}"/>
    <cellStyle name="Überschrift 2" xfId="39" xr:uid="{00000000-0005-0000-0000-000027000000}"/>
    <cellStyle name="Überschrift 3" xfId="40" xr:uid="{00000000-0005-0000-0000-000028000000}"/>
    <cellStyle name="Überschrift 4" xfId="41" xr:uid="{00000000-0005-0000-0000-000029000000}"/>
    <cellStyle name="Verknüpfte Zelle" xfId="42" xr:uid="{00000000-0005-0000-0000-00002A000000}"/>
    <cellStyle name="Warnender Text" xfId="43" xr:uid="{00000000-0005-0000-0000-00002B000000}"/>
    <cellStyle name="Zelle überprüfen" xfId="44" xr:uid="{00000000-0005-0000-0000-00002C000000}"/>
  </cellStyles>
  <dxfs count="1">
    <dxf>
      <fill>
        <patternFill patternType="solid">
          <fgColor rgb="FFDAEEF3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si&#281;gowo&#347;&#263;\BILANSE\bilans%202016\RDO\2016.12.15_badanie_wstepne\2016.12.15_Bilans_Rh_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s.zz\ros\Bilanse\2018\Badanie%20wstepne\bilans_rzis_obroty\2016.12.15_Bilans_Rh_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-konta"/>
      <sheetName val="GA-1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spis treści"/>
      <sheetName val="Tytuł"/>
      <sheetName val="Wprowadzenie"/>
      <sheetName val="Bilans Aktywa"/>
      <sheetName val="Bilans Pasywa"/>
      <sheetName val="RZiS Por."/>
      <sheetName val="GA"/>
      <sheetName val="RZiS Kal."/>
      <sheetName val="WDane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-1.7"/>
      <sheetName val="nota 1.8"/>
      <sheetName val="nota 1.9"/>
      <sheetName val="nota 1.10"/>
      <sheetName val="nota 1.11"/>
      <sheetName val="nota 1.12-1.13"/>
      <sheetName val="nota 2"/>
      <sheetName val="nota 3"/>
      <sheetName val="nota 4"/>
      <sheetName val="nota 5"/>
      <sheetName val="nota 6"/>
      <sheetName val="nota 7"/>
      <sheetName val="nota 8"/>
      <sheetName val="nota 9"/>
      <sheetName val="SPRAWOZDANIE"/>
      <sheetName val="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>
        <row r="20">
          <cell r="C20" t="str">
            <v>30.09.2016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-konta"/>
      <sheetName val="GA-1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spis treści"/>
      <sheetName val="Tytuł"/>
      <sheetName val="Wprowadzenie"/>
      <sheetName val="Bilans Aktywa"/>
      <sheetName val="Bilans Pasywa"/>
      <sheetName val="RZiS Por."/>
      <sheetName val="GA"/>
      <sheetName val="RZiS Kal."/>
      <sheetName val="WDane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-1.7"/>
      <sheetName val="nota 1.8"/>
      <sheetName val="nota 1.9"/>
      <sheetName val="nota 1.10"/>
      <sheetName val="nota 1.11"/>
      <sheetName val="nota 1.12-1.13"/>
      <sheetName val="nota 2"/>
      <sheetName val="nota 3"/>
      <sheetName val="nota 4"/>
      <sheetName val="nota 5"/>
      <sheetName val="nota 6"/>
      <sheetName val="nota 7"/>
      <sheetName val="nota 8"/>
      <sheetName val="nota 9"/>
      <sheetName val="SPRAWOZDANIE"/>
      <sheetName val="n"/>
    </sheetNames>
    <sheetDataSet>
      <sheetData sheetId="0"/>
      <sheetData sheetId="1">
        <row r="11">
          <cell r="B11" t="str">
            <v>REMONDIS DATA Office Sp. z o.o.</v>
          </cell>
        </row>
        <row r="12">
          <cell r="B12" t="str">
            <v>30.09.2016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C14">
            <v>1</v>
          </cell>
        </row>
        <row r="16">
          <cell r="C16" t="str">
            <v>Rhenus Data Office Polska Sp. z o.o.</v>
          </cell>
        </row>
        <row r="19">
          <cell r="C19" t="str">
            <v>Piaseczno</v>
          </cell>
        </row>
        <row r="20">
          <cell r="C20" t="str">
            <v>30.09.2016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8"/>
  <sheetViews>
    <sheetView zoomScaleNormal="100" zoomScaleSheetLayoutView="80" workbookViewId="0"/>
  </sheetViews>
  <sheetFormatPr defaultRowHeight="15" x14ac:dyDescent="0.25"/>
  <cols>
    <col min="1" max="1" width="12.140625" style="103" customWidth="1"/>
    <col min="2" max="2" width="44.28515625" style="103" customWidth="1"/>
    <col min="3" max="3" width="16" style="113" customWidth="1"/>
    <col min="4" max="4" width="17.7109375" style="112" customWidth="1"/>
    <col min="5" max="6" width="16" style="113" customWidth="1"/>
    <col min="7" max="7" width="14.7109375" style="113" customWidth="1"/>
  </cols>
  <sheetData>
    <row r="1" spans="1:7" x14ac:dyDescent="0.25">
      <c r="A1" s="101" t="s">
        <v>1</v>
      </c>
      <c r="B1" s="101" t="s">
        <v>346</v>
      </c>
      <c r="C1" s="110" t="s">
        <v>347</v>
      </c>
      <c r="D1" s="110" t="s">
        <v>348</v>
      </c>
      <c r="E1" s="111" t="s">
        <v>362</v>
      </c>
      <c r="F1" s="111" t="s">
        <v>366</v>
      </c>
      <c r="G1" s="111" t="s">
        <v>365</v>
      </c>
    </row>
    <row r="2" spans="1:7" x14ac:dyDescent="0.25">
      <c r="A2" s="99">
        <v>1000</v>
      </c>
      <c r="B2" s="99" t="s">
        <v>392</v>
      </c>
      <c r="C2" s="114">
        <v>4237</v>
      </c>
      <c r="D2" s="114">
        <v>0</v>
      </c>
      <c r="E2" s="112">
        <f t="shared" ref="E2:E65" si="0">C2-D2</f>
        <v>4237</v>
      </c>
      <c r="F2" s="112">
        <f>SUMIF(kalk!F:F,import!A2,kalk!D:D)</f>
        <v>4237</v>
      </c>
      <c r="G2" s="113">
        <f>E2-F2</f>
        <v>0</v>
      </c>
    </row>
    <row r="3" spans="1:7" x14ac:dyDescent="0.25">
      <c r="A3" s="99">
        <v>1090</v>
      </c>
      <c r="B3" s="99" t="s">
        <v>393</v>
      </c>
      <c r="C3" s="114">
        <v>0</v>
      </c>
      <c r="D3" s="114">
        <v>424</v>
      </c>
      <c r="E3" s="113">
        <f t="shared" si="0"/>
        <v>-424</v>
      </c>
      <c r="F3" s="112">
        <f>SUMIF(kalk!F:F,import!A3,kalk!D:D)</f>
        <v>-424</v>
      </c>
      <c r="G3" s="113">
        <f t="shared" ref="G3:G64" si="1">E3-F3</f>
        <v>0</v>
      </c>
    </row>
    <row r="4" spans="1:7" x14ac:dyDescent="0.25">
      <c r="A4" s="99">
        <v>1100</v>
      </c>
      <c r="B4" s="99" t="s">
        <v>415</v>
      </c>
      <c r="C4" s="114">
        <v>35632</v>
      </c>
      <c r="D4" s="114">
        <v>0</v>
      </c>
      <c r="E4" s="113">
        <f t="shared" si="0"/>
        <v>35632</v>
      </c>
      <c r="F4" s="112">
        <f>SUMIF(kalk!F:F,import!A4,kalk!D:D)</f>
        <v>35632</v>
      </c>
      <c r="G4" s="113">
        <f t="shared" si="1"/>
        <v>0</v>
      </c>
    </row>
    <row r="5" spans="1:7" x14ac:dyDescent="0.25">
      <c r="A5" s="99">
        <v>1190</v>
      </c>
      <c r="B5" s="99" t="s">
        <v>416</v>
      </c>
      <c r="C5" s="114">
        <v>0</v>
      </c>
      <c r="D5" s="114">
        <v>3916</v>
      </c>
      <c r="E5" s="113">
        <f t="shared" si="0"/>
        <v>-3916</v>
      </c>
      <c r="F5" s="112">
        <f>SUMIF(kalk!F:F,import!A5,kalk!D:D)</f>
        <v>-3916</v>
      </c>
      <c r="G5" s="113">
        <f t="shared" si="1"/>
        <v>0</v>
      </c>
    </row>
    <row r="6" spans="1:7" x14ac:dyDescent="0.25">
      <c r="A6" s="99">
        <v>1200</v>
      </c>
      <c r="B6" s="99" t="s">
        <v>425</v>
      </c>
      <c r="C6" s="114">
        <v>32694.19</v>
      </c>
      <c r="D6" s="114">
        <v>0</v>
      </c>
      <c r="E6" s="113">
        <f t="shared" si="0"/>
        <v>32694.19</v>
      </c>
      <c r="F6" s="112">
        <f>SUMIF(kalk!F:F,import!A6,kalk!D:D)</f>
        <v>32694.19</v>
      </c>
      <c r="G6" s="113">
        <f t="shared" si="1"/>
        <v>0</v>
      </c>
    </row>
    <row r="7" spans="1:7" x14ac:dyDescent="0.25">
      <c r="A7" s="99">
        <v>1290</v>
      </c>
      <c r="B7" s="99" t="s">
        <v>426</v>
      </c>
      <c r="C7" s="114">
        <v>0</v>
      </c>
      <c r="D7" s="114">
        <v>3270.19</v>
      </c>
      <c r="E7" s="113">
        <f t="shared" si="0"/>
        <v>-3270.19</v>
      </c>
      <c r="F7" s="112">
        <f>SUMIF(kalk!F:F,import!A7,kalk!D:D)</f>
        <v>-3270.19</v>
      </c>
      <c r="G7" s="113">
        <f t="shared" si="1"/>
        <v>0</v>
      </c>
    </row>
    <row r="8" spans="1:7" x14ac:dyDescent="0.25">
      <c r="A8" s="99">
        <v>4400</v>
      </c>
      <c r="B8" s="99" t="s">
        <v>394</v>
      </c>
      <c r="C8" s="114">
        <v>246506</v>
      </c>
      <c r="D8" s="114">
        <v>0</v>
      </c>
      <c r="E8" s="113">
        <f t="shared" si="0"/>
        <v>246506</v>
      </c>
      <c r="F8" s="112">
        <f>SUMIF(kalk!F:F,import!A8,kalk!D:D)</f>
        <v>246506</v>
      </c>
      <c r="G8" s="113">
        <f t="shared" si="1"/>
        <v>0</v>
      </c>
    </row>
    <row r="9" spans="1:7" x14ac:dyDescent="0.25">
      <c r="A9" s="99">
        <v>4490</v>
      </c>
      <c r="B9" s="99" t="s">
        <v>395</v>
      </c>
      <c r="C9" s="114">
        <v>0</v>
      </c>
      <c r="D9" s="114">
        <v>75033</v>
      </c>
      <c r="E9" s="113">
        <f t="shared" si="0"/>
        <v>-75033</v>
      </c>
      <c r="F9" s="112">
        <f>SUMIF(kalk!F:F,import!A9,kalk!D:D)</f>
        <v>-75033</v>
      </c>
      <c r="G9" s="113">
        <f t="shared" si="1"/>
        <v>0</v>
      </c>
    </row>
    <row r="10" spans="1:7" x14ac:dyDescent="0.25">
      <c r="A10" s="99">
        <v>4500</v>
      </c>
      <c r="B10" s="99" t="s">
        <v>431</v>
      </c>
      <c r="C10" s="114">
        <v>77174</v>
      </c>
      <c r="D10" s="114">
        <v>0</v>
      </c>
      <c r="E10" s="113">
        <f t="shared" si="0"/>
        <v>77174</v>
      </c>
      <c r="F10" s="112">
        <f>SUMIF(kalk!F:F,import!A10,kalk!D:D)</f>
        <v>77174</v>
      </c>
      <c r="G10" s="113">
        <f t="shared" si="1"/>
        <v>0</v>
      </c>
    </row>
    <row r="11" spans="1:7" x14ac:dyDescent="0.25">
      <c r="A11" s="99">
        <v>4590</v>
      </c>
      <c r="B11" s="99" t="s">
        <v>432</v>
      </c>
      <c r="C11" s="114">
        <v>0</v>
      </c>
      <c r="D11" s="114">
        <v>9519</v>
      </c>
      <c r="E11" s="113">
        <f t="shared" si="0"/>
        <v>-9519</v>
      </c>
      <c r="F11" s="112">
        <f>SUMIF(kalk!F:F,import!A11,kalk!D:D)</f>
        <v>-9519</v>
      </c>
      <c r="G11" s="113">
        <f t="shared" si="1"/>
        <v>0</v>
      </c>
    </row>
    <row r="12" spans="1:7" x14ac:dyDescent="0.25">
      <c r="A12" s="99">
        <v>11000</v>
      </c>
      <c r="B12" s="99" t="s">
        <v>433</v>
      </c>
      <c r="C12" s="114">
        <v>0</v>
      </c>
      <c r="D12" s="114">
        <v>100000</v>
      </c>
      <c r="E12" s="113">
        <f t="shared" si="0"/>
        <v>-100000</v>
      </c>
      <c r="F12" s="112">
        <f>SUMIF(kalk!F:F,import!A12,kalk!D:D)</f>
        <v>-100000</v>
      </c>
      <c r="G12" s="113">
        <f t="shared" si="1"/>
        <v>0</v>
      </c>
    </row>
    <row r="13" spans="1:7" x14ac:dyDescent="0.25">
      <c r="A13" s="99">
        <v>33125</v>
      </c>
      <c r="B13" s="99" t="s">
        <v>434</v>
      </c>
      <c r="C13" s="114">
        <v>0</v>
      </c>
      <c r="D13" s="114">
        <v>0</v>
      </c>
      <c r="E13" s="113">
        <f t="shared" si="0"/>
        <v>0</v>
      </c>
      <c r="F13" s="112">
        <f>SUMIF(kalk!F:F,import!A13,kalk!D:D)</f>
        <v>0</v>
      </c>
      <c r="G13" s="113">
        <f t="shared" si="1"/>
        <v>0</v>
      </c>
    </row>
    <row r="14" spans="1:7" x14ac:dyDescent="0.25">
      <c r="A14" s="99">
        <v>51150</v>
      </c>
      <c r="B14" s="99" t="s">
        <v>435</v>
      </c>
      <c r="C14" s="114">
        <v>9180.6200000000008</v>
      </c>
      <c r="D14" s="114">
        <v>0</v>
      </c>
      <c r="E14" s="113">
        <f t="shared" si="0"/>
        <v>9180.6200000000008</v>
      </c>
      <c r="F14" s="112">
        <f>SUMIF(kalk!F:F,import!A14,kalk!D:D)</f>
        <v>9180.6200000000008</v>
      </c>
      <c r="G14" s="113">
        <f t="shared" si="1"/>
        <v>0</v>
      </c>
    </row>
    <row r="15" spans="1:7" x14ac:dyDescent="0.25">
      <c r="A15" s="99">
        <v>51200</v>
      </c>
      <c r="B15" s="99" t="s">
        <v>436</v>
      </c>
      <c r="C15" s="114">
        <v>2120.1999999999998</v>
      </c>
      <c r="D15" s="114">
        <v>0</v>
      </c>
      <c r="E15" s="113">
        <f t="shared" si="0"/>
        <v>2120.1999999999998</v>
      </c>
      <c r="F15" s="112">
        <f>SUMIF(kalk!F:F,import!A15,kalk!D:D)</f>
        <v>2120.1999999999998</v>
      </c>
      <c r="G15" s="113">
        <f t="shared" si="1"/>
        <v>0</v>
      </c>
    </row>
    <row r="16" spans="1:7" x14ac:dyDescent="0.25">
      <c r="A16" s="99">
        <v>51900</v>
      </c>
      <c r="B16" s="99" t="s">
        <v>396</v>
      </c>
      <c r="C16" s="114">
        <v>50604.42</v>
      </c>
      <c r="D16" s="114">
        <v>0</v>
      </c>
      <c r="E16" s="113">
        <f t="shared" si="0"/>
        <v>50604.42</v>
      </c>
      <c r="F16" s="112">
        <f>SUMIF(kalk!F:F,import!A16,kalk!D:D)</f>
        <v>50604.42</v>
      </c>
      <c r="G16" s="113">
        <f t="shared" si="1"/>
        <v>0</v>
      </c>
    </row>
    <row r="17" spans="1:7" x14ac:dyDescent="0.25">
      <c r="A17" s="99">
        <v>111000</v>
      </c>
      <c r="B17" s="99" t="s">
        <v>437</v>
      </c>
      <c r="C17" s="114">
        <v>461710.37</v>
      </c>
      <c r="D17" s="114">
        <v>0</v>
      </c>
      <c r="E17" s="113">
        <f t="shared" si="0"/>
        <v>461710.37</v>
      </c>
      <c r="F17" s="112">
        <f>SUMIF(kalk!F:F,import!A17,kalk!D:D)</f>
        <v>461710.37</v>
      </c>
      <c r="G17" s="113">
        <f t="shared" si="1"/>
        <v>0</v>
      </c>
    </row>
    <row r="18" spans="1:7" x14ac:dyDescent="0.25">
      <c r="A18" s="99">
        <v>111100</v>
      </c>
      <c r="B18" s="99" t="s">
        <v>438</v>
      </c>
      <c r="C18" s="114">
        <v>17599.91</v>
      </c>
      <c r="D18" s="114">
        <v>0</v>
      </c>
      <c r="E18" s="113">
        <f t="shared" si="0"/>
        <v>17599.91</v>
      </c>
      <c r="F18" s="112">
        <f>SUMIF(kalk!F:F,import!A18,kalk!D:D)</f>
        <v>17599.91</v>
      </c>
      <c r="G18" s="113">
        <f t="shared" si="1"/>
        <v>0</v>
      </c>
    </row>
    <row r="19" spans="1:7" x14ac:dyDescent="0.25">
      <c r="A19" s="99">
        <v>111505</v>
      </c>
      <c r="B19" s="99" t="s">
        <v>439</v>
      </c>
      <c r="C19" s="114">
        <v>0</v>
      </c>
      <c r="D19" s="114">
        <v>0</v>
      </c>
      <c r="E19" s="113">
        <f t="shared" si="0"/>
        <v>0</v>
      </c>
      <c r="F19" s="112">
        <f>SUMIF(kalk!F:F,import!A19,kalk!D:D)</f>
        <v>0</v>
      </c>
      <c r="G19" s="113">
        <f t="shared" si="1"/>
        <v>0</v>
      </c>
    </row>
    <row r="20" spans="1:7" x14ac:dyDescent="0.25">
      <c r="A20" s="99">
        <v>112000</v>
      </c>
      <c r="B20" s="99" t="s">
        <v>440</v>
      </c>
      <c r="C20" s="114">
        <v>6822.21</v>
      </c>
      <c r="D20" s="114">
        <v>0</v>
      </c>
      <c r="E20" s="113">
        <f t="shared" si="0"/>
        <v>6822.21</v>
      </c>
      <c r="F20" s="112">
        <f>SUMIF(kalk!F:F,import!A20,kalk!D:D)</f>
        <v>6822.21</v>
      </c>
      <c r="G20" s="113">
        <f t="shared" si="1"/>
        <v>0</v>
      </c>
    </row>
    <row r="21" spans="1:7" x14ac:dyDescent="0.25">
      <c r="A21" s="99">
        <v>112400</v>
      </c>
      <c r="B21" s="99" t="s">
        <v>441</v>
      </c>
      <c r="C21" s="114">
        <v>457159.54</v>
      </c>
      <c r="D21" s="114">
        <v>0</v>
      </c>
      <c r="E21" s="113">
        <f t="shared" si="0"/>
        <v>457159.54</v>
      </c>
      <c r="F21" s="112">
        <f>SUMIF(kalk!F:F,import!A21,kalk!D:D)</f>
        <v>457159.54</v>
      </c>
      <c r="G21" s="113">
        <f t="shared" si="1"/>
        <v>0</v>
      </c>
    </row>
    <row r="22" spans="1:7" x14ac:dyDescent="0.25">
      <c r="A22" s="99">
        <v>121340</v>
      </c>
      <c r="B22" s="99" t="s">
        <v>442</v>
      </c>
      <c r="C22" s="114">
        <v>153569.95000000001</v>
      </c>
      <c r="D22" s="114">
        <v>0</v>
      </c>
      <c r="E22" s="113">
        <f t="shared" si="0"/>
        <v>153569.95000000001</v>
      </c>
      <c r="F22" s="112">
        <f>SUMIF(kalk!F:F,import!A22,kalk!D:D)</f>
        <v>153569.95000000001</v>
      </c>
      <c r="G22" s="113">
        <f t="shared" si="1"/>
        <v>0</v>
      </c>
    </row>
    <row r="23" spans="1:7" x14ac:dyDescent="0.25">
      <c r="A23" s="99">
        <v>121600</v>
      </c>
      <c r="B23" s="99" t="s">
        <v>443</v>
      </c>
      <c r="C23" s="114">
        <v>13807.43</v>
      </c>
      <c r="D23" s="114">
        <v>0</v>
      </c>
      <c r="E23" s="113">
        <f t="shared" si="0"/>
        <v>13807.43</v>
      </c>
      <c r="F23" s="112">
        <f>SUMIF(kalk!F:F,import!A23,kalk!D:D)</f>
        <v>13807.43</v>
      </c>
      <c r="G23" s="113">
        <f t="shared" si="1"/>
        <v>0</v>
      </c>
    </row>
    <row r="24" spans="1:7" x14ac:dyDescent="0.25">
      <c r="A24" s="99">
        <v>141500</v>
      </c>
      <c r="B24" s="99" t="s">
        <v>521</v>
      </c>
      <c r="C24" s="114">
        <v>0</v>
      </c>
      <c r="D24" s="114">
        <v>0</v>
      </c>
      <c r="E24" s="113">
        <f t="shared" si="0"/>
        <v>0</v>
      </c>
      <c r="F24" s="112">
        <f>SUMIF(kalk!F:F,import!A24,kalk!D:D)</f>
        <v>0</v>
      </c>
      <c r="G24" s="113">
        <f t="shared" si="1"/>
        <v>0</v>
      </c>
    </row>
    <row r="25" spans="1:7" x14ac:dyDescent="0.25">
      <c r="A25" s="99">
        <v>141560</v>
      </c>
      <c r="B25" s="99" t="s">
        <v>522</v>
      </c>
      <c r="C25" s="114">
        <v>212517.84</v>
      </c>
      <c r="D25" s="114">
        <v>0</v>
      </c>
      <c r="E25" s="113">
        <f t="shared" si="0"/>
        <v>212517.84</v>
      </c>
      <c r="F25" s="112">
        <f>SUMIF(kalk!F:F,import!A25,kalk!D:D)</f>
        <v>212517.84</v>
      </c>
      <c r="G25" s="113">
        <f t="shared" si="1"/>
        <v>0</v>
      </c>
    </row>
    <row r="26" spans="1:7" x14ac:dyDescent="0.25">
      <c r="A26" s="99">
        <v>141580</v>
      </c>
      <c r="B26" s="99" t="s">
        <v>512</v>
      </c>
      <c r="C26" s="114">
        <v>0</v>
      </c>
      <c r="D26" s="114">
        <v>0</v>
      </c>
      <c r="E26" s="113">
        <f t="shared" si="0"/>
        <v>0</v>
      </c>
      <c r="F26" s="112">
        <f>SUMIF(kalk!F:F,import!A26,kalk!D:D)</f>
        <v>0</v>
      </c>
      <c r="G26" s="113">
        <f t="shared" si="1"/>
        <v>0</v>
      </c>
    </row>
    <row r="27" spans="1:7" x14ac:dyDescent="0.25">
      <c r="A27" s="99">
        <v>141640</v>
      </c>
      <c r="B27" s="99" t="s">
        <v>523</v>
      </c>
      <c r="C27" s="114">
        <v>3209.24</v>
      </c>
      <c r="D27" s="114">
        <v>0</v>
      </c>
      <c r="E27" s="113">
        <f t="shared" si="0"/>
        <v>3209.24</v>
      </c>
      <c r="F27" s="112">
        <f>SUMIF(kalk!F:F,import!A27,kalk!D:D)</f>
        <v>3209.24</v>
      </c>
      <c r="G27" s="113">
        <f t="shared" si="1"/>
        <v>0</v>
      </c>
    </row>
    <row r="28" spans="1:7" x14ac:dyDescent="0.25">
      <c r="A28" s="99">
        <v>144720</v>
      </c>
      <c r="B28" s="99" t="s">
        <v>428</v>
      </c>
      <c r="C28" s="114">
        <v>0</v>
      </c>
      <c r="D28" s="114">
        <v>0</v>
      </c>
      <c r="E28" s="113">
        <f t="shared" si="0"/>
        <v>0</v>
      </c>
      <c r="F28" s="112">
        <f>SUMIF(kalk!F:F,import!A28,kalk!D:D)</f>
        <v>0</v>
      </c>
      <c r="G28" s="113">
        <f t="shared" si="1"/>
        <v>0</v>
      </c>
    </row>
    <row r="29" spans="1:7" x14ac:dyDescent="0.25">
      <c r="A29" s="99">
        <v>144721</v>
      </c>
      <c r="B29" s="99" t="s">
        <v>444</v>
      </c>
      <c r="C29" s="114">
        <v>0</v>
      </c>
      <c r="D29" s="114">
        <v>27634338.510000002</v>
      </c>
      <c r="E29" s="113">
        <f t="shared" si="0"/>
        <v>-27634338.510000002</v>
      </c>
      <c r="F29" s="112">
        <f>SUMIF(kalk!F:F,import!A29,kalk!D:D)</f>
        <v>-27634338.510000002</v>
      </c>
      <c r="G29" s="113">
        <f t="shared" si="1"/>
        <v>0</v>
      </c>
    </row>
    <row r="30" spans="1:7" x14ac:dyDescent="0.25">
      <c r="A30" s="99">
        <v>144722</v>
      </c>
      <c r="B30" s="99" t="s">
        <v>445</v>
      </c>
      <c r="C30" s="114">
        <v>27654446.66</v>
      </c>
      <c r="D30" s="114">
        <v>0</v>
      </c>
      <c r="E30" s="113">
        <f t="shared" si="0"/>
        <v>27654446.66</v>
      </c>
      <c r="F30" s="112">
        <f>SUMIF(kalk!F:F,import!A30,kalk!D:D)</f>
        <v>27654446.66</v>
      </c>
      <c r="G30" s="113">
        <f t="shared" si="1"/>
        <v>0</v>
      </c>
    </row>
    <row r="31" spans="1:7" x14ac:dyDescent="0.25">
      <c r="A31" s="99">
        <v>147580</v>
      </c>
      <c r="B31" s="99" t="s">
        <v>397</v>
      </c>
      <c r="C31" s="114">
        <v>0</v>
      </c>
      <c r="D31" s="114">
        <v>0</v>
      </c>
      <c r="E31" s="113">
        <f t="shared" si="0"/>
        <v>0</v>
      </c>
      <c r="F31" s="112">
        <f>SUMIF(kalk!F:F,import!A31,kalk!D:D)</f>
        <v>0</v>
      </c>
      <c r="G31" s="113">
        <f t="shared" si="1"/>
        <v>0</v>
      </c>
    </row>
    <row r="32" spans="1:7" x14ac:dyDescent="0.25">
      <c r="A32" s="99">
        <v>148680</v>
      </c>
      <c r="B32" s="99" t="s">
        <v>524</v>
      </c>
      <c r="C32" s="114">
        <v>0</v>
      </c>
      <c r="D32" s="114">
        <v>0</v>
      </c>
      <c r="E32" s="113">
        <f t="shared" si="0"/>
        <v>0</v>
      </c>
      <c r="F32" s="112">
        <f>SUMIF(kalk!F:F,import!A32,kalk!D:D)</f>
        <v>0</v>
      </c>
      <c r="G32" s="113">
        <f t="shared" si="1"/>
        <v>0</v>
      </c>
    </row>
    <row r="33" spans="1:7" x14ac:dyDescent="0.25">
      <c r="A33" s="99">
        <v>161000</v>
      </c>
      <c r="B33" s="99" t="s">
        <v>446</v>
      </c>
      <c r="C33" s="114">
        <v>0</v>
      </c>
      <c r="D33" s="114">
        <v>42073.85</v>
      </c>
      <c r="E33" s="113">
        <f t="shared" si="0"/>
        <v>-42073.85</v>
      </c>
      <c r="F33" s="112">
        <f>SUMIF(kalk!F:F,import!A33,kalk!D:D)</f>
        <v>-42073.85</v>
      </c>
      <c r="G33" s="113">
        <f t="shared" si="1"/>
        <v>0</v>
      </c>
    </row>
    <row r="34" spans="1:7" x14ac:dyDescent="0.25">
      <c r="A34" s="99">
        <v>161100</v>
      </c>
      <c r="B34" s="99" t="s">
        <v>447</v>
      </c>
      <c r="C34" s="114">
        <v>129.19999999999999</v>
      </c>
      <c r="D34" s="114">
        <v>0</v>
      </c>
      <c r="E34" s="113">
        <f t="shared" si="0"/>
        <v>129.19999999999999</v>
      </c>
      <c r="F34" s="112">
        <f>SUMIF(kalk!F:F,import!A34,kalk!D:D)</f>
        <v>129.19999999999999</v>
      </c>
      <c r="G34" s="113">
        <f t="shared" si="1"/>
        <v>0</v>
      </c>
    </row>
    <row r="35" spans="1:7" x14ac:dyDescent="0.25">
      <c r="A35" s="99">
        <v>162400</v>
      </c>
      <c r="B35" s="99" t="s">
        <v>448</v>
      </c>
      <c r="C35" s="114">
        <v>0</v>
      </c>
      <c r="D35" s="114">
        <v>855514.57</v>
      </c>
      <c r="E35" s="113">
        <f t="shared" si="0"/>
        <v>-855514.57</v>
      </c>
      <c r="F35" s="112">
        <f>SUMIF(kalk!F:F,import!A35,kalk!D:D)</f>
        <v>-855514.57</v>
      </c>
      <c r="G35" s="113">
        <f t="shared" si="1"/>
        <v>0</v>
      </c>
    </row>
    <row r="36" spans="1:7" x14ac:dyDescent="0.25">
      <c r="A36" s="99">
        <v>162510</v>
      </c>
      <c r="B36" s="99" t="s">
        <v>449</v>
      </c>
      <c r="C36" s="114">
        <v>0</v>
      </c>
      <c r="D36" s="114">
        <v>0</v>
      </c>
      <c r="E36" s="113">
        <f t="shared" si="0"/>
        <v>0</v>
      </c>
      <c r="F36" s="112">
        <f>SUMIF(kalk!F:F,import!A36,kalk!D:D)</f>
        <v>0</v>
      </c>
      <c r="G36" s="113">
        <f t="shared" si="1"/>
        <v>0</v>
      </c>
    </row>
    <row r="37" spans="1:7" x14ac:dyDescent="0.25">
      <c r="A37" s="99">
        <v>171340</v>
      </c>
      <c r="B37" s="99" t="s">
        <v>398</v>
      </c>
      <c r="C37" s="114">
        <v>0</v>
      </c>
      <c r="D37" s="114">
        <v>167749.28</v>
      </c>
      <c r="E37" s="113">
        <f t="shared" si="0"/>
        <v>-167749.28</v>
      </c>
      <c r="F37" s="112">
        <f>SUMIF(kalk!F:F,import!A37,kalk!D:D)</f>
        <v>-167749.28</v>
      </c>
      <c r="G37" s="113">
        <f t="shared" si="1"/>
        <v>0</v>
      </c>
    </row>
    <row r="38" spans="1:7" x14ac:dyDescent="0.25">
      <c r="A38" s="99">
        <v>171341</v>
      </c>
      <c r="B38" s="99" t="s">
        <v>450</v>
      </c>
      <c r="C38" s="114">
        <v>0</v>
      </c>
      <c r="D38" s="114">
        <v>0.62</v>
      </c>
      <c r="E38" s="113">
        <f t="shared" si="0"/>
        <v>-0.62</v>
      </c>
      <c r="F38" s="112">
        <f>SUMIF(kalk!F:F,import!A38,kalk!D:D)</f>
        <v>-0.62</v>
      </c>
      <c r="G38" s="113">
        <f t="shared" si="1"/>
        <v>0</v>
      </c>
    </row>
    <row r="39" spans="1:7" x14ac:dyDescent="0.25">
      <c r="A39" s="99">
        <v>171600</v>
      </c>
      <c r="B39" s="99" t="s">
        <v>451</v>
      </c>
      <c r="C39" s="114">
        <v>0</v>
      </c>
      <c r="D39" s="114">
        <v>13807.43</v>
      </c>
      <c r="E39" s="113">
        <f t="shared" si="0"/>
        <v>-13807.43</v>
      </c>
      <c r="F39" s="112">
        <f>SUMIF(kalk!F:F,import!A39,kalk!D:D)</f>
        <v>-13807.43</v>
      </c>
      <c r="G39" s="113">
        <f t="shared" si="1"/>
        <v>0</v>
      </c>
    </row>
    <row r="40" spans="1:7" x14ac:dyDescent="0.25">
      <c r="A40" s="99">
        <v>172040</v>
      </c>
      <c r="B40" s="99" t="s">
        <v>452</v>
      </c>
      <c r="C40" s="114">
        <v>0</v>
      </c>
      <c r="D40" s="114">
        <v>0</v>
      </c>
      <c r="E40" s="113">
        <f t="shared" si="0"/>
        <v>0</v>
      </c>
      <c r="F40" s="112">
        <f>SUMIF(kalk!F:F,import!A40,kalk!D:D)</f>
        <v>0</v>
      </c>
      <c r="G40" s="113">
        <f t="shared" si="1"/>
        <v>0</v>
      </c>
    </row>
    <row r="41" spans="1:7" x14ac:dyDescent="0.25">
      <c r="A41" s="99">
        <v>172500</v>
      </c>
      <c r="B41" s="99" t="s">
        <v>453</v>
      </c>
      <c r="C41" s="114">
        <v>0</v>
      </c>
      <c r="D41" s="114">
        <v>35451</v>
      </c>
      <c r="E41" s="113">
        <f t="shared" si="0"/>
        <v>-35451</v>
      </c>
      <c r="F41" s="112">
        <f>SUMIF(kalk!F:F,import!A41,kalk!D:D)</f>
        <v>-35451</v>
      </c>
      <c r="G41" s="113">
        <f t="shared" si="1"/>
        <v>0</v>
      </c>
    </row>
    <row r="42" spans="1:7" x14ac:dyDescent="0.25">
      <c r="A42" s="99">
        <v>173500</v>
      </c>
      <c r="B42" s="99" t="s">
        <v>454</v>
      </c>
      <c r="C42" s="114">
        <v>0</v>
      </c>
      <c r="D42" s="114">
        <v>3650.35</v>
      </c>
      <c r="E42" s="113">
        <f t="shared" si="0"/>
        <v>-3650.35</v>
      </c>
      <c r="F42" s="112">
        <f>SUMIF(kalk!F:F,import!A42,kalk!D:D)</f>
        <v>-3650.35</v>
      </c>
      <c r="G42" s="113">
        <f t="shared" si="1"/>
        <v>0</v>
      </c>
    </row>
    <row r="43" spans="1:7" x14ac:dyDescent="0.25">
      <c r="A43" s="99">
        <v>174000</v>
      </c>
      <c r="B43" s="99" t="s">
        <v>455</v>
      </c>
      <c r="C43" s="114">
        <v>0</v>
      </c>
      <c r="D43" s="114">
        <v>4512</v>
      </c>
      <c r="E43" s="113">
        <f t="shared" si="0"/>
        <v>-4512</v>
      </c>
      <c r="F43" s="112">
        <f>SUMIF(kalk!F:F,import!A43,kalk!D:D)</f>
        <v>-4512</v>
      </c>
      <c r="G43" s="113">
        <f t="shared" si="1"/>
        <v>0</v>
      </c>
    </row>
    <row r="44" spans="1:7" x14ac:dyDescent="0.25">
      <c r="A44" s="99">
        <v>176210</v>
      </c>
      <c r="B44" s="99" t="s">
        <v>456</v>
      </c>
      <c r="C44" s="114">
        <v>668.41</v>
      </c>
      <c r="D44" s="114">
        <v>0</v>
      </c>
      <c r="E44" s="113">
        <f t="shared" si="0"/>
        <v>668.41</v>
      </c>
      <c r="F44" s="112">
        <f>SUMIF(kalk!F:F,import!A44,kalk!D:D)</f>
        <v>668.41</v>
      </c>
      <c r="G44" s="113">
        <f t="shared" si="1"/>
        <v>0</v>
      </c>
    </row>
    <row r="45" spans="1:7" x14ac:dyDescent="0.25">
      <c r="A45" s="99">
        <v>176250</v>
      </c>
      <c r="B45" s="99" t="s">
        <v>457</v>
      </c>
      <c r="C45" s="114">
        <v>0</v>
      </c>
      <c r="D45" s="114">
        <v>182.37</v>
      </c>
      <c r="E45" s="113">
        <f t="shared" si="0"/>
        <v>-182.37</v>
      </c>
      <c r="F45" s="112">
        <f>SUMIF(kalk!F:F,import!A45,kalk!D:D)</f>
        <v>-182.37</v>
      </c>
      <c r="G45" s="113">
        <f t="shared" si="1"/>
        <v>0</v>
      </c>
    </row>
    <row r="46" spans="1:7" x14ac:dyDescent="0.25">
      <c r="A46" s="99">
        <v>179960</v>
      </c>
      <c r="B46" s="99" t="s">
        <v>458</v>
      </c>
      <c r="C46" s="114">
        <v>745.77</v>
      </c>
      <c r="D46" s="114">
        <v>0</v>
      </c>
      <c r="E46" s="113">
        <f t="shared" si="0"/>
        <v>745.77</v>
      </c>
      <c r="F46" s="112">
        <f>SUMIF(kalk!F:F,import!A46,kalk!D:D)</f>
        <v>745.77</v>
      </c>
      <c r="G46" s="113">
        <f t="shared" si="1"/>
        <v>0</v>
      </c>
    </row>
    <row r="47" spans="1:7" x14ac:dyDescent="0.25">
      <c r="A47" s="99">
        <v>214050</v>
      </c>
      <c r="B47" s="99" t="s">
        <v>459</v>
      </c>
      <c r="C47" s="114">
        <v>3270</v>
      </c>
      <c r="D47" s="114">
        <v>0</v>
      </c>
      <c r="E47" s="113">
        <f t="shared" si="0"/>
        <v>3270</v>
      </c>
      <c r="F47" s="112">
        <f>SUMIF(kalk!F:F,import!A47,kalk!D:D)</f>
        <v>3270</v>
      </c>
      <c r="G47" s="113">
        <f t="shared" si="1"/>
        <v>0</v>
      </c>
    </row>
    <row r="48" spans="1:7" x14ac:dyDescent="0.25">
      <c r="A48" s="99">
        <v>400000</v>
      </c>
      <c r="B48" s="99" t="s">
        <v>460</v>
      </c>
      <c r="C48" s="114">
        <v>258429.75</v>
      </c>
      <c r="D48" s="114">
        <v>0</v>
      </c>
      <c r="E48" s="113">
        <f t="shared" si="0"/>
        <v>258429.75</v>
      </c>
      <c r="F48" s="112">
        <f>SUMIF(kalk!F:F,import!A48,kalk!D:D)</f>
        <v>258429.75</v>
      </c>
      <c r="G48" s="113">
        <f t="shared" si="1"/>
        <v>0</v>
      </c>
    </row>
    <row r="49" spans="1:7" x14ac:dyDescent="0.25">
      <c r="A49" s="99">
        <v>400005</v>
      </c>
      <c r="B49" s="99" t="s">
        <v>461</v>
      </c>
      <c r="C49" s="114">
        <v>0</v>
      </c>
      <c r="D49" s="114">
        <v>0</v>
      </c>
      <c r="E49" s="113">
        <f t="shared" si="0"/>
        <v>0</v>
      </c>
      <c r="F49" s="112">
        <f>SUMIF(kalk!F:F,import!A49,kalk!D:D)</f>
        <v>0</v>
      </c>
      <c r="G49" s="113">
        <f t="shared" si="1"/>
        <v>0</v>
      </c>
    </row>
    <row r="50" spans="1:7" x14ac:dyDescent="0.25">
      <c r="A50" s="99">
        <v>400020</v>
      </c>
      <c r="B50" s="99" t="s">
        <v>462</v>
      </c>
      <c r="C50" s="114">
        <v>550297.19999999995</v>
      </c>
      <c r="D50" s="114">
        <v>0</v>
      </c>
      <c r="E50" s="113">
        <f t="shared" si="0"/>
        <v>550297.19999999995</v>
      </c>
      <c r="F50" s="112">
        <f>SUMIF(kalk!F:F,import!A50,kalk!D:D)</f>
        <v>550297.19999999995</v>
      </c>
      <c r="G50" s="113">
        <f t="shared" si="1"/>
        <v>0</v>
      </c>
    </row>
    <row r="51" spans="1:7" x14ac:dyDescent="0.25">
      <c r="A51" s="99">
        <v>400030</v>
      </c>
      <c r="B51" s="99" t="s">
        <v>463</v>
      </c>
      <c r="C51" s="114">
        <v>8719.07</v>
      </c>
      <c r="D51" s="114">
        <v>0</v>
      </c>
      <c r="E51" s="113">
        <f t="shared" si="0"/>
        <v>8719.07</v>
      </c>
      <c r="F51" s="112">
        <f>SUMIF(kalk!F:F,import!A51,kalk!D:D)</f>
        <v>8719.07</v>
      </c>
      <c r="G51" s="113">
        <f t="shared" si="1"/>
        <v>0</v>
      </c>
    </row>
    <row r="52" spans="1:7" x14ac:dyDescent="0.25">
      <c r="A52" s="99">
        <v>400100</v>
      </c>
      <c r="B52" s="99" t="s">
        <v>464</v>
      </c>
      <c r="C52" s="114">
        <v>4108.3500000000004</v>
      </c>
      <c r="D52" s="114">
        <v>0</v>
      </c>
      <c r="E52" s="113">
        <f t="shared" si="0"/>
        <v>4108.3500000000004</v>
      </c>
      <c r="F52" s="112">
        <f>SUMIF(kalk!F:F,import!A52,kalk!D:D)</f>
        <v>4108.3500000000004</v>
      </c>
      <c r="G52" s="113">
        <f t="shared" si="1"/>
        <v>0</v>
      </c>
    </row>
    <row r="53" spans="1:7" x14ac:dyDescent="0.25">
      <c r="A53" s="99">
        <v>401000</v>
      </c>
      <c r="B53" s="99" t="s">
        <v>465</v>
      </c>
      <c r="C53" s="114">
        <v>857436.91</v>
      </c>
      <c r="D53" s="114">
        <v>0</v>
      </c>
      <c r="E53" s="113">
        <f t="shared" si="0"/>
        <v>857436.91</v>
      </c>
      <c r="F53" s="112">
        <f>SUMIF(kalk!F:F,import!A53,kalk!D:D)</f>
        <v>857436.91</v>
      </c>
      <c r="G53" s="113">
        <f t="shared" si="1"/>
        <v>0</v>
      </c>
    </row>
    <row r="54" spans="1:7" x14ac:dyDescent="0.25">
      <c r="A54" s="99">
        <v>401005</v>
      </c>
      <c r="B54" s="99" t="s">
        <v>466</v>
      </c>
      <c r="C54" s="114">
        <v>0</v>
      </c>
      <c r="D54" s="114">
        <v>0</v>
      </c>
      <c r="E54" s="113">
        <f t="shared" si="0"/>
        <v>0</v>
      </c>
      <c r="F54" s="112">
        <f>SUMIF(kalk!F:F,import!A54,kalk!D:D)</f>
        <v>0</v>
      </c>
      <c r="G54" s="113">
        <f t="shared" si="1"/>
        <v>0</v>
      </c>
    </row>
    <row r="55" spans="1:7" x14ac:dyDescent="0.25">
      <c r="A55" s="99">
        <v>401030</v>
      </c>
      <c r="B55" s="99" t="s">
        <v>467</v>
      </c>
      <c r="C55" s="114">
        <v>220.6</v>
      </c>
      <c r="D55" s="114">
        <v>0</v>
      </c>
      <c r="E55" s="113">
        <f t="shared" si="0"/>
        <v>220.6</v>
      </c>
      <c r="F55" s="112">
        <f>SUMIF(kalk!F:F,import!A55,kalk!D:D)</f>
        <v>220.6</v>
      </c>
      <c r="G55" s="113">
        <f t="shared" si="1"/>
        <v>0</v>
      </c>
    </row>
    <row r="56" spans="1:7" x14ac:dyDescent="0.25">
      <c r="A56" s="99">
        <v>401100</v>
      </c>
      <c r="B56" s="99" t="s">
        <v>468</v>
      </c>
      <c r="C56" s="114">
        <v>1817.44</v>
      </c>
      <c r="D56" s="114">
        <v>0</v>
      </c>
      <c r="E56" s="113">
        <f t="shared" si="0"/>
        <v>1817.44</v>
      </c>
      <c r="F56" s="112">
        <f>SUMIF(kalk!F:F,import!A56,kalk!D:D)</f>
        <v>1817.44</v>
      </c>
      <c r="G56" s="113">
        <f t="shared" si="1"/>
        <v>0</v>
      </c>
    </row>
    <row r="57" spans="1:7" x14ac:dyDescent="0.25">
      <c r="A57" s="99">
        <v>402000</v>
      </c>
      <c r="B57" s="99" t="s">
        <v>469</v>
      </c>
      <c r="C57" s="114">
        <v>50181.18</v>
      </c>
      <c r="D57" s="114">
        <v>0</v>
      </c>
      <c r="E57" s="113">
        <f t="shared" si="0"/>
        <v>50181.18</v>
      </c>
      <c r="F57" s="112">
        <f>SUMIF(kalk!F:F,import!A57,kalk!D:D)</f>
        <v>50181.18</v>
      </c>
      <c r="G57" s="113">
        <f t="shared" si="1"/>
        <v>0</v>
      </c>
    </row>
    <row r="58" spans="1:7" x14ac:dyDescent="0.25">
      <c r="A58" s="99">
        <v>402010</v>
      </c>
      <c r="B58" s="99" t="s">
        <v>470</v>
      </c>
      <c r="C58" s="114">
        <v>33782.92</v>
      </c>
      <c r="D58" s="114">
        <v>0</v>
      </c>
      <c r="E58" s="113">
        <f t="shared" si="0"/>
        <v>33782.92</v>
      </c>
      <c r="F58" s="112">
        <f>SUMIF(kalk!F:F,import!A58,kalk!D:D)</f>
        <v>33782.92</v>
      </c>
      <c r="G58" s="113">
        <f t="shared" si="1"/>
        <v>0</v>
      </c>
    </row>
    <row r="59" spans="1:7" x14ac:dyDescent="0.25">
      <c r="A59" s="99">
        <v>402200</v>
      </c>
      <c r="B59" s="99" t="s">
        <v>469</v>
      </c>
      <c r="C59" s="114">
        <v>134713.62</v>
      </c>
      <c r="D59" s="114">
        <v>0</v>
      </c>
      <c r="E59" s="113">
        <f t="shared" si="0"/>
        <v>134713.62</v>
      </c>
      <c r="F59" s="112">
        <f>SUMIF(kalk!F:F,import!A59,kalk!D:D)</f>
        <v>134713.62</v>
      </c>
      <c r="G59" s="113">
        <f t="shared" si="1"/>
        <v>0</v>
      </c>
    </row>
    <row r="60" spans="1:7" x14ac:dyDescent="0.25">
      <c r="A60" s="99">
        <v>404800</v>
      </c>
      <c r="B60" s="99" t="s">
        <v>471</v>
      </c>
      <c r="C60" s="114">
        <v>3177.46</v>
      </c>
      <c r="D60" s="114">
        <v>0</v>
      </c>
      <c r="E60" s="113">
        <f t="shared" si="0"/>
        <v>3177.46</v>
      </c>
      <c r="F60" s="112">
        <f>SUMIF(kalk!F:F,import!A60,kalk!D:D)</f>
        <v>3177.46</v>
      </c>
      <c r="G60" s="113">
        <f t="shared" si="1"/>
        <v>0</v>
      </c>
    </row>
    <row r="61" spans="1:7" x14ac:dyDescent="0.25">
      <c r="A61" s="99">
        <v>410007</v>
      </c>
      <c r="B61" s="99" t="s">
        <v>472</v>
      </c>
      <c r="C61" s="114">
        <v>7610.19</v>
      </c>
      <c r="D61" s="114">
        <v>0</v>
      </c>
      <c r="E61" s="113">
        <f t="shared" si="0"/>
        <v>7610.19</v>
      </c>
      <c r="F61" s="112">
        <f>SUMIF(kalk!F:F,import!A61,kalk!D:D)</f>
        <v>7610.19</v>
      </c>
      <c r="G61" s="113">
        <f t="shared" si="1"/>
        <v>0</v>
      </c>
    </row>
    <row r="62" spans="1:7" x14ac:dyDescent="0.25">
      <c r="A62" s="99">
        <v>410050</v>
      </c>
      <c r="B62" s="99" t="s">
        <v>459</v>
      </c>
      <c r="C62" s="114">
        <v>0</v>
      </c>
      <c r="D62" s="114">
        <v>3270</v>
      </c>
      <c r="E62" s="113">
        <f t="shared" si="0"/>
        <v>-3270</v>
      </c>
      <c r="F62" s="112">
        <f>SUMIF(kalk!F:F,import!A62,kalk!D:D)</f>
        <v>-3270</v>
      </c>
      <c r="G62" s="113">
        <f t="shared" si="1"/>
        <v>0</v>
      </c>
    </row>
    <row r="63" spans="1:7" x14ac:dyDescent="0.25">
      <c r="A63" s="99">
        <v>410447</v>
      </c>
      <c r="B63" s="99" t="s">
        <v>473</v>
      </c>
      <c r="C63" s="114">
        <v>75033</v>
      </c>
      <c r="D63" s="114">
        <v>0</v>
      </c>
      <c r="E63" s="113">
        <f t="shared" si="0"/>
        <v>75033</v>
      </c>
      <c r="F63" s="112">
        <f>SUMIF(kalk!F:F,import!A63,kalk!D:D)</f>
        <v>75033</v>
      </c>
      <c r="G63" s="113">
        <f t="shared" si="1"/>
        <v>0</v>
      </c>
    </row>
    <row r="64" spans="1:7" x14ac:dyDescent="0.25">
      <c r="A64" s="99">
        <v>410457</v>
      </c>
      <c r="B64" s="99" t="s">
        <v>474</v>
      </c>
      <c r="C64" s="114">
        <v>9519</v>
      </c>
      <c r="D64" s="114">
        <v>0</v>
      </c>
      <c r="E64" s="113">
        <f t="shared" si="0"/>
        <v>9519</v>
      </c>
      <c r="F64" s="112">
        <f>SUMIF(kalk!F:F,import!A64,kalk!D:D)</f>
        <v>9519</v>
      </c>
      <c r="G64" s="113">
        <f t="shared" si="1"/>
        <v>0</v>
      </c>
    </row>
    <row r="65" spans="1:7" x14ac:dyDescent="0.25">
      <c r="A65" s="99">
        <v>420520</v>
      </c>
      <c r="B65" s="99" t="s">
        <v>475</v>
      </c>
      <c r="C65" s="114">
        <v>31448.720000000001</v>
      </c>
      <c r="D65" s="114">
        <v>0</v>
      </c>
      <c r="E65" s="113">
        <f t="shared" si="0"/>
        <v>31448.720000000001</v>
      </c>
      <c r="F65" s="112">
        <f>SUMIF(kalk!F:F,import!A65,kalk!D:D)</f>
        <v>31448.720000000001</v>
      </c>
      <c r="G65" s="113">
        <f t="shared" ref="G65:G128" si="2">E65-F65</f>
        <v>0</v>
      </c>
    </row>
    <row r="66" spans="1:7" x14ac:dyDescent="0.25">
      <c r="A66" s="99">
        <v>420900</v>
      </c>
      <c r="B66" s="99" t="s">
        <v>476</v>
      </c>
      <c r="C66" s="114">
        <v>0</v>
      </c>
      <c r="D66" s="114">
        <v>0</v>
      </c>
      <c r="E66" s="113">
        <f t="shared" ref="E66:E129" si="3">C66-D66</f>
        <v>0</v>
      </c>
      <c r="F66" s="112">
        <f>SUMIF(kalk!F:F,import!A66,kalk!D:D)</f>
        <v>0</v>
      </c>
      <c r="G66" s="113">
        <f t="shared" si="2"/>
        <v>0</v>
      </c>
    </row>
    <row r="67" spans="1:7" x14ac:dyDescent="0.25">
      <c r="A67" s="99">
        <v>420905</v>
      </c>
      <c r="B67" s="99" t="s">
        <v>525</v>
      </c>
      <c r="C67" s="114">
        <v>0</v>
      </c>
      <c r="D67" s="114">
        <v>0</v>
      </c>
      <c r="E67" s="113">
        <f t="shared" si="3"/>
        <v>0</v>
      </c>
      <c r="F67" s="112">
        <f>SUMIF(kalk!F:F,import!A67,kalk!D:D)</f>
        <v>0</v>
      </c>
      <c r="G67" s="113">
        <f t="shared" si="2"/>
        <v>0</v>
      </c>
    </row>
    <row r="68" spans="1:7" x14ac:dyDescent="0.25">
      <c r="A68" s="99">
        <v>420930</v>
      </c>
      <c r="B68" s="99" t="s">
        <v>477</v>
      </c>
      <c r="C68" s="114">
        <v>180</v>
      </c>
      <c r="D68" s="114">
        <v>0</v>
      </c>
      <c r="E68" s="113">
        <f t="shared" si="3"/>
        <v>180</v>
      </c>
      <c r="F68" s="112">
        <f>SUMIF(kalk!F:F,import!A68,kalk!D:D)</f>
        <v>180</v>
      </c>
      <c r="G68" s="113">
        <f t="shared" si="2"/>
        <v>0</v>
      </c>
    </row>
    <row r="69" spans="1:7" x14ac:dyDescent="0.25">
      <c r="A69" s="99">
        <v>430000</v>
      </c>
      <c r="B69" s="99" t="s">
        <v>478</v>
      </c>
      <c r="C69" s="114">
        <v>130362</v>
      </c>
      <c r="D69" s="114">
        <v>0</v>
      </c>
      <c r="E69" s="113">
        <f t="shared" si="3"/>
        <v>130362</v>
      </c>
      <c r="F69" s="112">
        <f>SUMIF(kalk!F:F,import!A69,kalk!D:D)</f>
        <v>130362</v>
      </c>
      <c r="G69" s="113">
        <f t="shared" si="2"/>
        <v>0</v>
      </c>
    </row>
    <row r="70" spans="1:7" x14ac:dyDescent="0.25">
      <c r="A70" s="99">
        <v>432300</v>
      </c>
      <c r="B70" s="99" t="s">
        <v>479</v>
      </c>
      <c r="C70" s="114">
        <v>47.2</v>
      </c>
      <c r="D70" s="114">
        <v>0</v>
      </c>
      <c r="E70" s="113">
        <f t="shared" si="3"/>
        <v>47.2</v>
      </c>
      <c r="F70" s="112">
        <f>SUMIF(kalk!F:F,import!A70,kalk!D:D)</f>
        <v>47.2</v>
      </c>
      <c r="G70" s="113">
        <f t="shared" si="2"/>
        <v>0</v>
      </c>
    </row>
    <row r="71" spans="1:7" x14ac:dyDescent="0.25">
      <c r="A71" s="99">
        <v>432310</v>
      </c>
      <c r="B71" s="99" t="s">
        <v>399</v>
      </c>
      <c r="C71" s="114">
        <v>6116.63</v>
      </c>
      <c r="D71" s="114">
        <v>0</v>
      </c>
      <c r="E71" s="113">
        <f t="shared" si="3"/>
        <v>6116.63</v>
      </c>
      <c r="F71" s="112">
        <f>SUMIF(kalk!F:F,import!A71,kalk!D:D)</f>
        <v>6116.63</v>
      </c>
      <c r="G71" s="113">
        <f t="shared" si="2"/>
        <v>0</v>
      </c>
    </row>
    <row r="72" spans="1:7" x14ac:dyDescent="0.25">
      <c r="A72" s="99">
        <v>432900</v>
      </c>
      <c r="B72" s="99" t="s">
        <v>480</v>
      </c>
      <c r="C72" s="114">
        <v>12517</v>
      </c>
      <c r="D72" s="114">
        <v>0</v>
      </c>
      <c r="E72" s="113">
        <f t="shared" si="3"/>
        <v>12517</v>
      </c>
      <c r="F72" s="112">
        <f>SUMIF(kalk!F:F,import!A72,kalk!D:D)</f>
        <v>12517</v>
      </c>
      <c r="G72" s="113">
        <f t="shared" si="2"/>
        <v>0</v>
      </c>
    </row>
    <row r="73" spans="1:7" x14ac:dyDescent="0.25">
      <c r="A73" s="99">
        <v>441000</v>
      </c>
      <c r="B73" s="99" t="s">
        <v>481</v>
      </c>
      <c r="C73" s="114">
        <v>154546.43</v>
      </c>
      <c r="D73" s="114">
        <v>0</v>
      </c>
      <c r="E73" s="113">
        <f t="shared" si="3"/>
        <v>154546.43</v>
      </c>
      <c r="F73" s="112">
        <f>SUMIF(kalk!F:F,import!A73,kalk!D:D)</f>
        <v>154546.43</v>
      </c>
      <c r="G73" s="113">
        <f t="shared" si="2"/>
        <v>0</v>
      </c>
    </row>
    <row r="74" spans="1:7" x14ac:dyDescent="0.25">
      <c r="A74" s="99">
        <v>449050</v>
      </c>
      <c r="B74" s="99" t="s">
        <v>400</v>
      </c>
      <c r="C74" s="114">
        <v>37522.080000000002</v>
      </c>
      <c r="D74" s="114">
        <v>0</v>
      </c>
      <c r="E74" s="113">
        <f t="shared" si="3"/>
        <v>37522.080000000002</v>
      </c>
      <c r="F74" s="112">
        <f>SUMIF(kalk!F:F,import!A74,kalk!D:D)</f>
        <v>37522.080000000002</v>
      </c>
      <c r="G74" s="113">
        <f t="shared" si="2"/>
        <v>0</v>
      </c>
    </row>
    <row r="75" spans="1:7" x14ac:dyDescent="0.25">
      <c r="A75" s="99">
        <v>454900</v>
      </c>
      <c r="B75" s="99" t="s">
        <v>482</v>
      </c>
      <c r="C75" s="114">
        <v>10507.34</v>
      </c>
      <c r="D75" s="114">
        <v>0</v>
      </c>
      <c r="E75" s="113">
        <f t="shared" si="3"/>
        <v>10507.34</v>
      </c>
      <c r="F75" s="112">
        <f>SUMIF(kalk!F:F,import!A75,kalk!D:D)</f>
        <v>10507.34</v>
      </c>
      <c r="G75" s="113">
        <f t="shared" si="2"/>
        <v>0</v>
      </c>
    </row>
    <row r="76" spans="1:7" x14ac:dyDescent="0.25">
      <c r="A76" s="99">
        <v>460060</v>
      </c>
      <c r="B76" s="99" t="s">
        <v>483</v>
      </c>
      <c r="C76" s="114">
        <v>147.94</v>
      </c>
      <c r="D76" s="114">
        <v>0</v>
      </c>
      <c r="E76" s="113">
        <f t="shared" si="3"/>
        <v>147.94</v>
      </c>
      <c r="F76" s="112">
        <f>SUMIF(kalk!F:F,import!A76,kalk!D:D)</f>
        <v>147.94</v>
      </c>
      <c r="G76" s="113">
        <f t="shared" si="2"/>
        <v>0</v>
      </c>
    </row>
    <row r="77" spans="1:7" x14ac:dyDescent="0.25">
      <c r="A77" s="99">
        <v>460090</v>
      </c>
      <c r="B77" s="99" t="s">
        <v>484</v>
      </c>
      <c r="C77" s="114">
        <v>12500</v>
      </c>
      <c r="D77" s="114">
        <v>0</v>
      </c>
      <c r="E77" s="113">
        <f t="shared" si="3"/>
        <v>12500</v>
      </c>
      <c r="F77" s="112">
        <f>SUMIF(kalk!F:F,import!A77,kalk!D:D)</f>
        <v>12500</v>
      </c>
      <c r="G77" s="113">
        <f t="shared" si="2"/>
        <v>0</v>
      </c>
    </row>
    <row r="78" spans="1:7" x14ac:dyDescent="0.25">
      <c r="A78" s="99">
        <v>472100</v>
      </c>
      <c r="B78" s="99" t="s">
        <v>485</v>
      </c>
      <c r="C78" s="114">
        <v>576438.31000000006</v>
      </c>
      <c r="D78" s="114">
        <v>0</v>
      </c>
      <c r="E78" s="113">
        <f t="shared" si="3"/>
        <v>576438.31000000006</v>
      </c>
      <c r="F78" s="112">
        <f>SUMIF(kalk!F:F,import!A78,kalk!D:D)</f>
        <v>576438.31000000006</v>
      </c>
      <c r="G78" s="113">
        <f t="shared" si="2"/>
        <v>0</v>
      </c>
    </row>
    <row r="79" spans="1:7" x14ac:dyDescent="0.25">
      <c r="A79" s="99">
        <v>480310</v>
      </c>
      <c r="B79" s="99" t="s">
        <v>486</v>
      </c>
      <c r="C79" s="114">
        <v>7420.7</v>
      </c>
      <c r="D79" s="114">
        <v>0</v>
      </c>
      <c r="E79" s="113">
        <f t="shared" si="3"/>
        <v>7420.7</v>
      </c>
      <c r="F79" s="112">
        <f>SUMIF(kalk!F:F,import!A79,kalk!D:D)</f>
        <v>7420.7</v>
      </c>
      <c r="G79" s="113">
        <f t="shared" si="2"/>
        <v>0</v>
      </c>
    </row>
    <row r="80" spans="1:7" x14ac:dyDescent="0.25">
      <c r="A80" s="99">
        <v>480400</v>
      </c>
      <c r="B80" s="99" t="s">
        <v>487</v>
      </c>
      <c r="C80" s="114">
        <v>3856.69</v>
      </c>
      <c r="D80" s="114">
        <v>0</v>
      </c>
      <c r="E80" s="113">
        <f t="shared" si="3"/>
        <v>3856.69</v>
      </c>
      <c r="F80" s="112">
        <f>SUMIF(kalk!F:F,import!A80,kalk!D:D)</f>
        <v>3856.69</v>
      </c>
      <c r="G80" s="113">
        <f t="shared" si="2"/>
        <v>0</v>
      </c>
    </row>
    <row r="81" spans="1:7" x14ac:dyDescent="0.25">
      <c r="A81" s="99">
        <v>490000</v>
      </c>
      <c r="B81" s="99" t="s">
        <v>401</v>
      </c>
      <c r="C81" s="114">
        <v>10385.68</v>
      </c>
      <c r="D81" s="114">
        <v>0</v>
      </c>
      <c r="E81" s="113">
        <f t="shared" si="3"/>
        <v>10385.68</v>
      </c>
      <c r="F81" s="112">
        <f>SUMIF(kalk!F:F,import!A81,kalk!D:D)</f>
        <v>10385.68</v>
      </c>
      <c r="G81" s="113">
        <f t="shared" si="2"/>
        <v>0</v>
      </c>
    </row>
    <row r="82" spans="1:7" x14ac:dyDescent="0.25">
      <c r="A82" s="99">
        <v>491900</v>
      </c>
      <c r="B82" s="99" t="s">
        <v>488</v>
      </c>
      <c r="C82" s="114">
        <v>4000</v>
      </c>
      <c r="D82" s="114">
        <v>0</v>
      </c>
      <c r="E82" s="113">
        <f t="shared" si="3"/>
        <v>4000</v>
      </c>
      <c r="F82" s="112">
        <f>SUMIF(kalk!F:F,import!A82,kalk!D:D)</f>
        <v>4000</v>
      </c>
      <c r="G82" s="113">
        <f t="shared" si="2"/>
        <v>0</v>
      </c>
    </row>
    <row r="83" spans="1:7" x14ac:dyDescent="0.25">
      <c r="A83" s="99">
        <v>493900</v>
      </c>
      <c r="B83" s="99" t="s">
        <v>489</v>
      </c>
      <c r="C83" s="114">
        <v>5000</v>
      </c>
      <c r="D83" s="114">
        <v>0</v>
      </c>
      <c r="E83" s="113">
        <f t="shared" si="3"/>
        <v>5000</v>
      </c>
      <c r="F83" s="112">
        <f>SUMIF(kalk!F:F,import!A83,kalk!D:D)</f>
        <v>5000</v>
      </c>
      <c r="G83" s="113">
        <f t="shared" si="2"/>
        <v>0</v>
      </c>
    </row>
    <row r="84" spans="1:7" x14ac:dyDescent="0.25">
      <c r="A84" s="99">
        <v>494000</v>
      </c>
      <c r="B84" s="99" t="s">
        <v>402</v>
      </c>
      <c r="C84" s="114">
        <v>6153.17</v>
      </c>
      <c r="D84" s="114">
        <v>0</v>
      </c>
      <c r="E84" s="113">
        <f t="shared" si="3"/>
        <v>6153.17</v>
      </c>
      <c r="F84" s="112">
        <f>SUMIF(kalk!F:F,import!A84,kalk!D:D)</f>
        <v>6153.17</v>
      </c>
      <c r="G84" s="113">
        <f t="shared" si="2"/>
        <v>0</v>
      </c>
    </row>
    <row r="85" spans="1:7" x14ac:dyDescent="0.25">
      <c r="A85" s="99">
        <v>495900</v>
      </c>
      <c r="B85" s="99" t="s">
        <v>490</v>
      </c>
      <c r="C85" s="114">
        <v>340122.88</v>
      </c>
      <c r="D85" s="114">
        <v>0</v>
      </c>
      <c r="E85" s="113">
        <f t="shared" si="3"/>
        <v>340122.88</v>
      </c>
      <c r="F85" s="112">
        <f>SUMIF(kalk!F:F,import!A85,kalk!D:D)</f>
        <v>340122.88</v>
      </c>
      <c r="G85" s="113">
        <f t="shared" si="2"/>
        <v>0</v>
      </c>
    </row>
    <row r="86" spans="1:7" x14ac:dyDescent="0.25">
      <c r="A86" s="99">
        <v>496005</v>
      </c>
      <c r="B86" s="99" t="s">
        <v>491</v>
      </c>
      <c r="C86" s="114">
        <v>0</v>
      </c>
      <c r="D86" s="114">
        <v>0</v>
      </c>
      <c r="E86" s="113">
        <f t="shared" si="3"/>
        <v>0</v>
      </c>
      <c r="F86" s="112">
        <f>SUMIF(kalk!F:F,import!A86,kalk!D:D)</f>
        <v>0</v>
      </c>
      <c r="G86" s="113">
        <f t="shared" si="2"/>
        <v>0</v>
      </c>
    </row>
    <row r="87" spans="1:7" x14ac:dyDescent="0.25">
      <c r="A87" s="99">
        <v>496900</v>
      </c>
      <c r="B87" s="99" t="s">
        <v>492</v>
      </c>
      <c r="C87" s="114">
        <v>102111.28</v>
      </c>
      <c r="D87" s="114">
        <v>0</v>
      </c>
      <c r="E87" s="113">
        <f t="shared" si="3"/>
        <v>102111.28</v>
      </c>
      <c r="F87" s="112">
        <f>SUMIF(kalk!F:F,import!A87,kalk!D:D)</f>
        <v>102111.28</v>
      </c>
      <c r="G87" s="113">
        <f t="shared" si="2"/>
        <v>0</v>
      </c>
    </row>
    <row r="88" spans="1:7" x14ac:dyDescent="0.25">
      <c r="A88" s="99">
        <v>497100</v>
      </c>
      <c r="B88" s="99" t="s">
        <v>493</v>
      </c>
      <c r="C88" s="114">
        <v>21</v>
      </c>
      <c r="D88" s="114">
        <v>0</v>
      </c>
      <c r="E88" s="113">
        <f t="shared" si="3"/>
        <v>21</v>
      </c>
      <c r="F88" s="112">
        <f>SUMIF(kalk!F:F,import!A88,kalk!D:D)</f>
        <v>21</v>
      </c>
      <c r="G88" s="113">
        <f t="shared" si="2"/>
        <v>0</v>
      </c>
    </row>
    <row r="89" spans="1:7" x14ac:dyDescent="0.25">
      <c r="A89" s="99">
        <v>497200</v>
      </c>
      <c r="B89" s="99" t="s">
        <v>403</v>
      </c>
      <c r="C89" s="114">
        <v>11035.02</v>
      </c>
      <c r="D89" s="114">
        <v>0</v>
      </c>
      <c r="E89" s="113">
        <f t="shared" si="3"/>
        <v>11035.02</v>
      </c>
      <c r="F89" s="112">
        <f>SUMIF(kalk!F:F,import!A89,kalk!D:D)</f>
        <v>11035.02</v>
      </c>
      <c r="G89" s="113">
        <f t="shared" si="2"/>
        <v>0</v>
      </c>
    </row>
    <row r="90" spans="1:7" x14ac:dyDescent="0.25">
      <c r="A90" s="99">
        <v>497210</v>
      </c>
      <c r="B90" s="99" t="s">
        <v>494</v>
      </c>
      <c r="C90" s="114">
        <v>1388.86</v>
      </c>
      <c r="D90" s="114">
        <v>0</v>
      </c>
      <c r="E90" s="113">
        <f t="shared" si="3"/>
        <v>1388.86</v>
      </c>
      <c r="F90" s="112">
        <f>SUMIF(kalk!F:F,import!A90,kalk!D:D)</f>
        <v>1388.86</v>
      </c>
      <c r="G90" s="113">
        <f t="shared" si="2"/>
        <v>0</v>
      </c>
    </row>
    <row r="91" spans="1:7" x14ac:dyDescent="0.25">
      <c r="A91" s="99">
        <v>497800</v>
      </c>
      <c r="B91" s="99" t="s">
        <v>404</v>
      </c>
      <c r="C91" s="114">
        <v>0</v>
      </c>
      <c r="D91" s="114">
        <v>0.01</v>
      </c>
      <c r="E91" s="113">
        <f t="shared" si="3"/>
        <v>-0.01</v>
      </c>
      <c r="F91" s="112">
        <f>SUMIF(kalk!F:F,import!A91,kalk!D:D)</f>
        <v>-0.01</v>
      </c>
      <c r="G91" s="113">
        <f t="shared" si="2"/>
        <v>0</v>
      </c>
    </row>
    <row r="92" spans="1:7" x14ac:dyDescent="0.25">
      <c r="A92" s="99">
        <v>497900</v>
      </c>
      <c r="B92" s="99" t="s">
        <v>495</v>
      </c>
      <c r="C92" s="114">
        <v>8390</v>
      </c>
      <c r="D92" s="114">
        <v>0</v>
      </c>
      <c r="E92" s="113">
        <f t="shared" si="3"/>
        <v>8390</v>
      </c>
      <c r="F92" s="112">
        <f>SUMIF(kalk!F:F,import!A92,kalk!D:D)</f>
        <v>8390</v>
      </c>
      <c r="G92" s="113">
        <f t="shared" si="2"/>
        <v>0</v>
      </c>
    </row>
    <row r="93" spans="1:7" x14ac:dyDescent="0.25">
      <c r="A93" s="99">
        <v>497910</v>
      </c>
      <c r="B93" s="99" t="s">
        <v>496</v>
      </c>
      <c r="C93" s="114">
        <v>252.21</v>
      </c>
      <c r="D93" s="114">
        <v>0</v>
      </c>
      <c r="E93" s="113">
        <f t="shared" si="3"/>
        <v>252.21</v>
      </c>
      <c r="F93" s="112">
        <f>SUMIF(kalk!F:F,import!A93,kalk!D:D)</f>
        <v>252.21</v>
      </c>
      <c r="G93" s="113">
        <f t="shared" si="2"/>
        <v>0</v>
      </c>
    </row>
    <row r="94" spans="1:7" x14ac:dyDescent="0.25">
      <c r="A94" s="99">
        <v>497995</v>
      </c>
      <c r="B94" s="99" t="s">
        <v>497</v>
      </c>
      <c r="C94" s="114">
        <v>0</v>
      </c>
      <c r="D94" s="114">
        <v>0</v>
      </c>
      <c r="E94" s="113">
        <f t="shared" si="3"/>
        <v>0</v>
      </c>
      <c r="F94" s="112">
        <f>SUMIF(kalk!F:F,import!A94,kalk!D:D)</f>
        <v>0</v>
      </c>
      <c r="G94" s="113">
        <f t="shared" si="2"/>
        <v>0</v>
      </c>
    </row>
    <row r="95" spans="1:7" x14ac:dyDescent="0.25">
      <c r="A95" s="99">
        <v>498010</v>
      </c>
      <c r="B95" s="99" t="s">
        <v>498</v>
      </c>
      <c r="C95" s="114">
        <v>25.36</v>
      </c>
      <c r="D95" s="114">
        <v>0</v>
      </c>
      <c r="E95" s="113">
        <f t="shared" si="3"/>
        <v>25.36</v>
      </c>
      <c r="F95" s="112">
        <f>SUMIF(kalk!F:F,import!A95,kalk!D:D)</f>
        <v>25.36</v>
      </c>
      <c r="G95" s="113">
        <f t="shared" si="2"/>
        <v>0</v>
      </c>
    </row>
    <row r="96" spans="1:7" x14ac:dyDescent="0.25">
      <c r="A96" s="99">
        <v>498260</v>
      </c>
      <c r="B96" s="99" t="s">
        <v>405</v>
      </c>
      <c r="C96" s="114">
        <v>3508</v>
      </c>
      <c r="D96" s="114">
        <v>0</v>
      </c>
      <c r="E96" s="113">
        <f t="shared" si="3"/>
        <v>3508</v>
      </c>
      <c r="F96" s="112">
        <f>SUMIF(kalk!F:F,import!A96,kalk!D:D)</f>
        <v>3508</v>
      </c>
      <c r="G96" s="113">
        <f t="shared" si="2"/>
        <v>0</v>
      </c>
    </row>
    <row r="97" spans="1:7" x14ac:dyDescent="0.25">
      <c r="A97" s="99">
        <v>498400</v>
      </c>
      <c r="B97" s="99" t="s">
        <v>406</v>
      </c>
      <c r="C97" s="114">
        <v>7362.66</v>
      </c>
      <c r="D97" s="114">
        <v>0</v>
      </c>
      <c r="E97" s="113">
        <f t="shared" si="3"/>
        <v>7362.66</v>
      </c>
      <c r="F97" s="112">
        <f>SUMIF(kalk!F:F,import!A97,kalk!D:D)</f>
        <v>7362.66</v>
      </c>
      <c r="G97" s="113">
        <f t="shared" si="2"/>
        <v>0</v>
      </c>
    </row>
    <row r="98" spans="1:7" x14ac:dyDescent="0.25">
      <c r="A98" s="99">
        <v>498900</v>
      </c>
      <c r="B98" s="99" t="s">
        <v>499</v>
      </c>
      <c r="C98" s="114">
        <v>4629.63</v>
      </c>
      <c r="D98" s="114">
        <v>0</v>
      </c>
      <c r="E98" s="113">
        <f t="shared" si="3"/>
        <v>4629.63</v>
      </c>
      <c r="F98" s="112">
        <f>SUMIF(kalk!F:F,import!A98,kalk!D:D)</f>
        <v>4629.63</v>
      </c>
      <c r="G98" s="113">
        <f t="shared" si="2"/>
        <v>0</v>
      </c>
    </row>
    <row r="99" spans="1:7" x14ac:dyDescent="0.25">
      <c r="A99" s="99">
        <v>498905</v>
      </c>
      <c r="B99" s="99" t="s">
        <v>526</v>
      </c>
      <c r="C99" s="114">
        <v>0</v>
      </c>
      <c r="D99" s="114">
        <v>0</v>
      </c>
      <c r="E99" s="113">
        <f t="shared" si="3"/>
        <v>0</v>
      </c>
      <c r="F99" s="112">
        <f>SUMIF(kalk!F:F,import!A99,kalk!D:D)</f>
        <v>0</v>
      </c>
      <c r="G99" s="113">
        <f t="shared" si="2"/>
        <v>0</v>
      </c>
    </row>
    <row r="100" spans="1:7" x14ac:dyDescent="0.25">
      <c r="A100" s="99">
        <v>498910</v>
      </c>
      <c r="B100" s="99" t="s">
        <v>500</v>
      </c>
      <c r="C100" s="114">
        <v>2477.79</v>
      </c>
      <c r="D100" s="114">
        <v>0</v>
      </c>
      <c r="E100" s="113">
        <f t="shared" si="3"/>
        <v>2477.79</v>
      </c>
      <c r="F100" s="112">
        <f>SUMIF(kalk!F:F,import!A100,kalk!D:D)</f>
        <v>2477.79</v>
      </c>
      <c r="G100" s="113">
        <f t="shared" si="2"/>
        <v>0</v>
      </c>
    </row>
    <row r="101" spans="1:7" x14ac:dyDescent="0.25">
      <c r="A101" s="99">
        <v>499000</v>
      </c>
      <c r="B101" s="99" t="s">
        <v>407</v>
      </c>
      <c r="C101" s="114">
        <v>641.16</v>
      </c>
      <c r="D101" s="114">
        <v>0</v>
      </c>
      <c r="E101" s="113">
        <f t="shared" si="3"/>
        <v>641.16</v>
      </c>
      <c r="F101" s="112">
        <f>SUMIF(kalk!F:F,import!A101,kalk!D:D)</f>
        <v>641.16</v>
      </c>
      <c r="G101" s="113">
        <f t="shared" si="2"/>
        <v>0</v>
      </c>
    </row>
    <row r="102" spans="1:7" x14ac:dyDescent="0.25">
      <c r="A102" s="99">
        <v>499757</v>
      </c>
      <c r="B102" s="99" t="s">
        <v>501</v>
      </c>
      <c r="C102" s="114">
        <v>2261.63</v>
      </c>
      <c r="D102" s="114">
        <v>0</v>
      </c>
      <c r="E102" s="113">
        <f t="shared" si="3"/>
        <v>2261.63</v>
      </c>
      <c r="F102" s="112">
        <f>SUMIF(kalk!F:F,import!A102,kalk!D:D)</f>
        <v>2261.63</v>
      </c>
      <c r="G102" s="113">
        <f t="shared" si="2"/>
        <v>0</v>
      </c>
    </row>
    <row r="103" spans="1:7" x14ac:dyDescent="0.25">
      <c r="A103" s="99">
        <v>499770</v>
      </c>
      <c r="B103" s="99" t="s">
        <v>502</v>
      </c>
      <c r="C103" s="114">
        <v>6535.26</v>
      </c>
      <c r="D103" s="114">
        <v>0</v>
      </c>
      <c r="E103" s="113">
        <f t="shared" si="3"/>
        <v>6535.26</v>
      </c>
      <c r="F103" s="112">
        <f>SUMIF(kalk!F:F,import!A103,kalk!D:D)</f>
        <v>6535.26</v>
      </c>
      <c r="G103" s="113">
        <f t="shared" si="2"/>
        <v>0</v>
      </c>
    </row>
    <row r="104" spans="1:7" x14ac:dyDescent="0.25">
      <c r="A104" s="99">
        <v>707900</v>
      </c>
      <c r="B104" s="99" t="s">
        <v>408</v>
      </c>
      <c r="C104" s="114">
        <v>1294569.69</v>
      </c>
      <c r="D104" s="114">
        <v>0</v>
      </c>
      <c r="E104" s="113">
        <f t="shared" si="3"/>
        <v>1294569.69</v>
      </c>
      <c r="F104" s="112">
        <f>SUMIF(kalk!F:F,import!A104,kalk!D:D)</f>
        <v>1294569.69</v>
      </c>
      <c r="G104" s="113">
        <f t="shared" si="2"/>
        <v>0</v>
      </c>
    </row>
    <row r="105" spans="1:7" x14ac:dyDescent="0.25">
      <c r="A105" s="99">
        <v>707905</v>
      </c>
      <c r="B105" s="99" t="s">
        <v>409</v>
      </c>
      <c r="C105" s="114">
        <v>0</v>
      </c>
      <c r="D105" s="114">
        <v>0</v>
      </c>
      <c r="E105" s="113">
        <f t="shared" si="3"/>
        <v>0</v>
      </c>
      <c r="F105" s="112">
        <f>SUMIF(kalk!F:F,import!A105,kalk!D:D)</f>
        <v>0</v>
      </c>
      <c r="G105" s="113">
        <f t="shared" si="2"/>
        <v>0</v>
      </c>
    </row>
    <row r="106" spans="1:7" x14ac:dyDescent="0.25">
      <c r="A106" s="99">
        <v>719900</v>
      </c>
      <c r="B106" s="99" t="s">
        <v>503</v>
      </c>
      <c r="C106" s="114">
        <v>105212.2</v>
      </c>
      <c r="D106" s="114">
        <v>0</v>
      </c>
      <c r="E106" s="113">
        <f t="shared" si="3"/>
        <v>105212.2</v>
      </c>
      <c r="F106" s="112">
        <f>SUMIF(kalk!F:F,import!A106,kalk!D:D)</f>
        <v>105212.2</v>
      </c>
      <c r="G106" s="113">
        <f t="shared" si="2"/>
        <v>0</v>
      </c>
    </row>
    <row r="107" spans="1:7" x14ac:dyDescent="0.25">
      <c r="A107" s="99">
        <v>721000</v>
      </c>
      <c r="B107" s="99" t="s">
        <v>504</v>
      </c>
      <c r="C107" s="114">
        <v>10868.67</v>
      </c>
      <c r="D107" s="114">
        <v>0</v>
      </c>
      <c r="E107" s="113">
        <f t="shared" si="3"/>
        <v>10868.67</v>
      </c>
      <c r="F107" s="112">
        <f>SUMIF(kalk!F:F,import!A107,kalk!D:D)</f>
        <v>10868.67</v>
      </c>
      <c r="G107" s="113">
        <f t="shared" si="2"/>
        <v>0</v>
      </c>
    </row>
    <row r="108" spans="1:7" x14ac:dyDescent="0.25">
      <c r="A108" s="99">
        <v>721190</v>
      </c>
      <c r="B108" s="99" t="s">
        <v>417</v>
      </c>
      <c r="C108" s="114">
        <v>0</v>
      </c>
      <c r="D108" s="114">
        <v>0</v>
      </c>
      <c r="E108" s="113">
        <f t="shared" si="3"/>
        <v>0</v>
      </c>
      <c r="F108" s="112">
        <f>SUMIF(kalk!F:F,import!A108,kalk!D:D)</f>
        <v>0</v>
      </c>
      <c r="G108" s="113">
        <f t="shared" si="2"/>
        <v>0</v>
      </c>
    </row>
    <row r="109" spans="1:7" x14ac:dyDescent="0.25">
      <c r="A109" s="99">
        <v>721230</v>
      </c>
      <c r="B109" s="99" t="s">
        <v>410</v>
      </c>
      <c r="C109" s="114">
        <v>33250</v>
      </c>
      <c r="D109" s="114">
        <v>0</v>
      </c>
      <c r="E109" s="113">
        <f t="shared" si="3"/>
        <v>33250</v>
      </c>
      <c r="F109" s="112">
        <f>SUMIF(kalk!F:F,import!A109,kalk!D:D)</f>
        <v>33250</v>
      </c>
      <c r="G109" s="113">
        <f t="shared" si="2"/>
        <v>0</v>
      </c>
    </row>
    <row r="110" spans="1:7" x14ac:dyDescent="0.25">
      <c r="A110" s="99">
        <v>721320</v>
      </c>
      <c r="B110" s="99" t="s">
        <v>505</v>
      </c>
      <c r="C110" s="114">
        <v>86.17</v>
      </c>
      <c r="D110" s="114">
        <v>0</v>
      </c>
      <c r="E110" s="113">
        <f t="shared" si="3"/>
        <v>86.17</v>
      </c>
      <c r="F110" s="112">
        <f>SUMIF(kalk!F:F,import!A110,kalk!D:D)</f>
        <v>86.17</v>
      </c>
      <c r="G110" s="113">
        <f t="shared" si="2"/>
        <v>0</v>
      </c>
    </row>
    <row r="111" spans="1:7" x14ac:dyDescent="0.25">
      <c r="A111" s="99">
        <v>721390</v>
      </c>
      <c r="B111" s="99" t="s">
        <v>411</v>
      </c>
      <c r="C111" s="114">
        <v>18524.91</v>
      </c>
      <c r="D111" s="114">
        <v>0</v>
      </c>
      <c r="E111" s="113">
        <f t="shared" si="3"/>
        <v>18524.91</v>
      </c>
      <c r="F111" s="112">
        <f>SUMIF(kalk!F:F,import!A111,kalk!D:D)</f>
        <v>18524.91</v>
      </c>
      <c r="G111" s="113">
        <f t="shared" si="2"/>
        <v>0</v>
      </c>
    </row>
    <row r="112" spans="1:7" x14ac:dyDescent="0.25">
      <c r="A112" s="99">
        <v>807905</v>
      </c>
      <c r="B112" s="99" t="s">
        <v>506</v>
      </c>
      <c r="C112" s="114">
        <v>0</v>
      </c>
      <c r="D112" s="114">
        <v>0</v>
      </c>
      <c r="E112" s="113">
        <f t="shared" si="3"/>
        <v>0</v>
      </c>
      <c r="F112" s="112">
        <f>SUMIF(kalk!F:F,import!A112,kalk!D:D)</f>
        <v>0</v>
      </c>
      <c r="G112" s="113">
        <f t="shared" si="2"/>
        <v>0</v>
      </c>
    </row>
    <row r="113" spans="1:7" x14ac:dyDescent="0.25">
      <c r="A113" s="99">
        <v>819000</v>
      </c>
      <c r="B113" s="99" t="s">
        <v>507</v>
      </c>
      <c r="C113" s="114">
        <v>0</v>
      </c>
      <c r="D113" s="114">
        <v>5429023.5599999996</v>
      </c>
      <c r="E113" s="113">
        <f t="shared" si="3"/>
        <v>-5429023.5599999996</v>
      </c>
      <c r="F113" s="112">
        <f>SUMIF(kalk!F:F,import!A113,kalk!D:D)</f>
        <v>-5429023.5599999996</v>
      </c>
      <c r="G113" s="113">
        <f t="shared" si="2"/>
        <v>0</v>
      </c>
    </row>
    <row r="114" spans="1:7" x14ac:dyDescent="0.25">
      <c r="A114" s="99">
        <v>819005</v>
      </c>
      <c r="B114" s="99" t="s">
        <v>527</v>
      </c>
      <c r="C114" s="114">
        <v>0</v>
      </c>
      <c r="D114" s="114">
        <v>0</v>
      </c>
      <c r="E114" s="113">
        <f t="shared" si="3"/>
        <v>0</v>
      </c>
      <c r="F114" s="112">
        <f>SUMIF(kalk!F:F,import!A114,kalk!D:D)</f>
        <v>0</v>
      </c>
      <c r="G114" s="113">
        <f t="shared" si="2"/>
        <v>0</v>
      </c>
    </row>
    <row r="115" spans="1:7" x14ac:dyDescent="0.25">
      <c r="A115" s="99">
        <v>861737</v>
      </c>
      <c r="B115" s="99" t="s">
        <v>508</v>
      </c>
      <c r="C115" s="114">
        <v>0</v>
      </c>
      <c r="D115" s="114">
        <v>12562.03</v>
      </c>
      <c r="E115" s="113">
        <f t="shared" si="3"/>
        <v>-12562.03</v>
      </c>
      <c r="F115" s="112">
        <f>SUMIF(kalk!F:F,import!A115,kalk!D:D)</f>
        <v>-12562.03</v>
      </c>
      <c r="G115" s="113">
        <f t="shared" si="2"/>
        <v>0</v>
      </c>
    </row>
    <row r="116" spans="1:7" x14ac:dyDescent="0.25">
      <c r="A116" s="99">
        <v>861757</v>
      </c>
      <c r="B116" s="99" t="s">
        <v>509</v>
      </c>
      <c r="C116" s="114">
        <v>0</v>
      </c>
      <c r="D116" s="114">
        <v>4647.72</v>
      </c>
      <c r="E116" s="113">
        <f t="shared" si="3"/>
        <v>-4647.72</v>
      </c>
      <c r="F116" s="112">
        <f>SUMIF(kalk!F:F,import!A116,kalk!D:D)</f>
        <v>-4647.72</v>
      </c>
      <c r="G116" s="113">
        <f t="shared" si="2"/>
        <v>0</v>
      </c>
    </row>
    <row r="117" spans="1:7" x14ac:dyDescent="0.25">
      <c r="A117" s="99">
        <v>861770</v>
      </c>
      <c r="B117" s="99" t="s">
        <v>510</v>
      </c>
      <c r="C117" s="114">
        <v>0</v>
      </c>
      <c r="D117" s="114">
        <v>1118.3699999999999</v>
      </c>
      <c r="E117" s="113">
        <f t="shared" si="3"/>
        <v>-1118.3699999999999</v>
      </c>
      <c r="F117" s="112">
        <f>SUMIF(kalk!F:F,import!A117,kalk!D:D)</f>
        <v>-1118.3699999999999</v>
      </c>
      <c r="G117" s="113">
        <f t="shared" si="2"/>
        <v>0</v>
      </c>
    </row>
    <row r="118" spans="1:7" x14ac:dyDescent="0.25">
      <c r="A118" s="99">
        <v>861900</v>
      </c>
      <c r="B118" s="99" t="s">
        <v>511</v>
      </c>
      <c r="C118" s="114">
        <v>0</v>
      </c>
      <c r="D118" s="114">
        <v>1212.06</v>
      </c>
      <c r="E118" s="113">
        <f t="shared" si="3"/>
        <v>-1212.06</v>
      </c>
      <c r="F118" s="112">
        <f>SUMIF(kalk!F:F,import!A118,kalk!D:D)</f>
        <v>-1212.06</v>
      </c>
      <c r="G118" s="113">
        <f t="shared" si="2"/>
        <v>0</v>
      </c>
    </row>
    <row r="119" spans="1:7" x14ac:dyDescent="0.25">
      <c r="A119" s="99"/>
      <c r="B119" s="99"/>
      <c r="C119" s="114"/>
      <c r="D119" s="114"/>
      <c r="E119" s="113">
        <f t="shared" si="3"/>
        <v>0</v>
      </c>
      <c r="F119" s="112">
        <f>SUMIF(kalk!F:F,import!A119,kalk!D:D)</f>
        <v>0</v>
      </c>
      <c r="G119" s="113">
        <f t="shared" si="2"/>
        <v>0</v>
      </c>
    </row>
    <row r="120" spans="1:7" x14ac:dyDescent="0.25">
      <c r="A120" s="99"/>
      <c r="B120" s="99"/>
      <c r="C120" s="114"/>
      <c r="D120" s="114"/>
      <c r="E120" s="113">
        <f t="shared" si="3"/>
        <v>0</v>
      </c>
      <c r="F120" s="112">
        <f>SUMIF(kalk!F:F,import!A120,kalk!D:D)</f>
        <v>0</v>
      </c>
      <c r="G120" s="113">
        <f t="shared" si="2"/>
        <v>0</v>
      </c>
    </row>
    <row r="121" spans="1:7" x14ac:dyDescent="0.25">
      <c r="A121" s="99"/>
      <c r="B121" s="99"/>
      <c r="C121" s="114"/>
      <c r="D121" s="114"/>
      <c r="E121" s="113">
        <f t="shared" si="3"/>
        <v>0</v>
      </c>
      <c r="F121" s="112">
        <f>SUMIF(kalk!F:F,import!A121,kalk!D:D)</f>
        <v>0</v>
      </c>
      <c r="G121" s="113">
        <f t="shared" si="2"/>
        <v>0</v>
      </c>
    </row>
    <row r="122" spans="1:7" x14ac:dyDescent="0.25">
      <c r="A122" s="99"/>
      <c r="B122" s="99"/>
      <c r="C122" s="114"/>
      <c r="D122" s="114"/>
      <c r="E122" s="113">
        <f t="shared" si="3"/>
        <v>0</v>
      </c>
      <c r="F122" s="112">
        <f>SUMIF(kalk!F:F,import!A122,kalk!D:D)</f>
        <v>0</v>
      </c>
      <c r="G122" s="113">
        <f t="shared" si="2"/>
        <v>0</v>
      </c>
    </row>
    <row r="123" spans="1:7" x14ac:dyDescent="0.25">
      <c r="A123" s="99"/>
      <c r="B123" s="99"/>
      <c r="C123" s="114"/>
      <c r="D123" s="114"/>
      <c r="E123" s="113">
        <f t="shared" si="3"/>
        <v>0</v>
      </c>
      <c r="F123" s="112">
        <f>SUMIF(kalk!F:F,import!A123,kalk!D:D)</f>
        <v>0</v>
      </c>
      <c r="G123" s="113">
        <f t="shared" si="2"/>
        <v>0</v>
      </c>
    </row>
    <row r="124" spans="1:7" x14ac:dyDescent="0.25">
      <c r="A124" s="99"/>
      <c r="B124" s="99"/>
      <c r="C124" s="114"/>
      <c r="D124" s="114"/>
      <c r="E124" s="113">
        <f t="shared" si="3"/>
        <v>0</v>
      </c>
      <c r="F124" s="112">
        <f>SUMIF(kalk!F:F,import!A124,kalk!D:D)</f>
        <v>0</v>
      </c>
      <c r="G124" s="113">
        <f t="shared" si="2"/>
        <v>0</v>
      </c>
    </row>
    <row r="125" spans="1:7" x14ac:dyDescent="0.25">
      <c r="A125" s="99"/>
      <c r="B125" s="99"/>
      <c r="C125" s="114"/>
      <c r="D125" s="114"/>
      <c r="E125" s="113">
        <f t="shared" si="3"/>
        <v>0</v>
      </c>
      <c r="F125" s="112">
        <f>SUMIF(kalk!F:F,import!A125,kalk!D:D)</f>
        <v>0</v>
      </c>
      <c r="G125" s="113">
        <f t="shared" si="2"/>
        <v>0</v>
      </c>
    </row>
    <row r="126" spans="1:7" x14ac:dyDescent="0.25">
      <c r="A126" s="99"/>
      <c r="B126" s="99"/>
      <c r="C126" s="114"/>
      <c r="D126" s="114"/>
      <c r="E126" s="113">
        <f t="shared" si="3"/>
        <v>0</v>
      </c>
      <c r="F126" s="112">
        <f>SUMIF(kalk!F:F,import!A126,kalk!D:D)</f>
        <v>0</v>
      </c>
      <c r="G126" s="113">
        <f t="shared" si="2"/>
        <v>0</v>
      </c>
    </row>
    <row r="127" spans="1:7" x14ac:dyDescent="0.25">
      <c r="A127" s="99"/>
      <c r="B127" s="99"/>
      <c r="C127" s="114"/>
      <c r="D127" s="114"/>
      <c r="E127" s="113">
        <f t="shared" si="3"/>
        <v>0</v>
      </c>
      <c r="F127" s="112">
        <f>SUMIF(kalk!F:F,import!A127,kalk!D:D)</f>
        <v>0</v>
      </c>
      <c r="G127" s="113">
        <f t="shared" si="2"/>
        <v>0</v>
      </c>
    </row>
    <row r="128" spans="1:7" x14ac:dyDescent="0.25">
      <c r="A128" s="99"/>
      <c r="B128" s="99"/>
      <c r="C128" s="114"/>
      <c r="D128" s="114"/>
      <c r="E128" s="113">
        <f t="shared" si="3"/>
        <v>0</v>
      </c>
      <c r="F128" s="112">
        <f>SUMIF(kalk!F:F,import!A128,kalk!D:D)</f>
        <v>0</v>
      </c>
      <c r="G128" s="113">
        <f t="shared" si="2"/>
        <v>0</v>
      </c>
    </row>
    <row r="129" spans="1:7" x14ac:dyDescent="0.25">
      <c r="A129" s="99"/>
      <c r="B129" s="99"/>
      <c r="C129" s="114"/>
      <c r="D129" s="114"/>
      <c r="E129" s="113">
        <f t="shared" si="3"/>
        <v>0</v>
      </c>
      <c r="F129" s="112">
        <f>SUMIF(kalk!F:F,import!A129,kalk!D:D)</f>
        <v>0</v>
      </c>
      <c r="G129" s="113">
        <f t="shared" ref="G129:G192" si="4">E129-F129</f>
        <v>0</v>
      </c>
    </row>
    <row r="130" spans="1:7" x14ac:dyDescent="0.25">
      <c r="A130" s="99"/>
      <c r="B130" s="99"/>
      <c r="C130" s="114"/>
      <c r="D130" s="114"/>
      <c r="E130" s="113">
        <f t="shared" ref="E130:E193" si="5">C130-D130</f>
        <v>0</v>
      </c>
      <c r="F130" s="112">
        <f>SUMIF(kalk!F:F,import!A130,kalk!D:D)</f>
        <v>0</v>
      </c>
      <c r="G130" s="113">
        <f t="shared" si="4"/>
        <v>0</v>
      </c>
    </row>
    <row r="131" spans="1:7" x14ac:dyDescent="0.25">
      <c r="A131" s="99"/>
      <c r="B131" s="99"/>
      <c r="C131" s="114"/>
      <c r="D131" s="114"/>
      <c r="E131" s="113">
        <f t="shared" si="5"/>
        <v>0</v>
      </c>
      <c r="F131" s="112">
        <f>SUMIF(kalk!F:F,import!A131,kalk!D:D)</f>
        <v>0</v>
      </c>
      <c r="G131" s="113">
        <f t="shared" si="4"/>
        <v>0</v>
      </c>
    </row>
    <row r="132" spans="1:7" x14ac:dyDescent="0.25">
      <c r="A132" s="99"/>
      <c r="B132" s="99"/>
      <c r="C132" s="114"/>
      <c r="D132" s="114"/>
      <c r="E132" s="113">
        <f t="shared" si="5"/>
        <v>0</v>
      </c>
      <c r="F132" s="112">
        <f>SUMIF(kalk!F:F,import!A132,kalk!D:D)</f>
        <v>0</v>
      </c>
      <c r="G132" s="113">
        <f t="shared" si="4"/>
        <v>0</v>
      </c>
    </row>
    <row r="133" spans="1:7" x14ac:dyDescent="0.25">
      <c r="A133" s="99"/>
      <c r="B133" s="99"/>
      <c r="C133" s="114"/>
      <c r="D133" s="114"/>
      <c r="E133" s="113">
        <f t="shared" si="5"/>
        <v>0</v>
      </c>
      <c r="F133" s="112">
        <f>SUMIF(kalk!F:F,import!A133,kalk!D:D)</f>
        <v>0</v>
      </c>
      <c r="G133" s="113">
        <f t="shared" si="4"/>
        <v>0</v>
      </c>
    </row>
    <row r="134" spans="1:7" x14ac:dyDescent="0.25">
      <c r="A134" s="99"/>
      <c r="B134" s="99"/>
      <c r="C134" s="114"/>
      <c r="D134" s="114"/>
      <c r="E134" s="113">
        <f t="shared" si="5"/>
        <v>0</v>
      </c>
      <c r="F134" s="112">
        <f>SUMIF(kalk!F:F,import!A134,kalk!D:D)</f>
        <v>0</v>
      </c>
      <c r="G134" s="113">
        <f t="shared" si="4"/>
        <v>0</v>
      </c>
    </row>
    <row r="135" spans="1:7" x14ac:dyDescent="0.25">
      <c r="A135" s="99"/>
      <c r="B135" s="99"/>
      <c r="C135" s="114"/>
      <c r="D135" s="114"/>
      <c r="E135" s="113">
        <f t="shared" si="5"/>
        <v>0</v>
      </c>
      <c r="F135" s="112">
        <f>SUMIF(kalk!F:F,import!A135,kalk!D:D)</f>
        <v>0</v>
      </c>
      <c r="G135" s="113">
        <f t="shared" si="4"/>
        <v>0</v>
      </c>
    </row>
    <row r="136" spans="1:7" x14ac:dyDescent="0.25">
      <c r="A136" s="99"/>
      <c r="B136" s="99"/>
      <c r="C136" s="114"/>
      <c r="D136" s="114"/>
      <c r="E136" s="113">
        <f t="shared" si="5"/>
        <v>0</v>
      </c>
      <c r="F136" s="112">
        <f>SUMIF(kalk!F:F,import!A136,kalk!D:D)</f>
        <v>0</v>
      </c>
      <c r="G136" s="113">
        <f t="shared" si="4"/>
        <v>0</v>
      </c>
    </row>
    <row r="137" spans="1:7" x14ac:dyDescent="0.25">
      <c r="A137" s="99"/>
      <c r="B137" s="99"/>
      <c r="C137" s="114"/>
      <c r="D137" s="114"/>
      <c r="E137" s="113">
        <f t="shared" si="5"/>
        <v>0</v>
      </c>
      <c r="F137" s="112">
        <f>SUMIF(kalk!F:F,import!A137,kalk!D:D)</f>
        <v>0</v>
      </c>
      <c r="G137" s="113">
        <f t="shared" si="4"/>
        <v>0</v>
      </c>
    </row>
    <row r="138" spans="1:7" x14ac:dyDescent="0.25">
      <c r="A138" s="99"/>
      <c r="B138" s="99"/>
      <c r="C138" s="114"/>
      <c r="D138" s="114"/>
      <c r="E138" s="113">
        <f t="shared" si="5"/>
        <v>0</v>
      </c>
      <c r="F138" s="112">
        <f>SUMIF(kalk!F:F,import!A138,kalk!D:D)</f>
        <v>0</v>
      </c>
      <c r="G138" s="113">
        <f t="shared" si="4"/>
        <v>0</v>
      </c>
    </row>
    <row r="139" spans="1:7" x14ac:dyDescent="0.25">
      <c r="A139" s="99"/>
      <c r="B139" s="99"/>
      <c r="C139" s="114"/>
      <c r="D139" s="114"/>
      <c r="E139" s="113">
        <f t="shared" si="5"/>
        <v>0</v>
      </c>
      <c r="F139" s="112">
        <f>SUMIF(kalk!F:F,import!A139,kalk!D:D)</f>
        <v>0</v>
      </c>
      <c r="G139" s="113">
        <f t="shared" si="4"/>
        <v>0</v>
      </c>
    </row>
    <row r="140" spans="1:7" x14ac:dyDescent="0.25">
      <c r="A140" s="99"/>
      <c r="B140" s="99"/>
      <c r="C140" s="114"/>
      <c r="D140" s="114"/>
      <c r="E140" s="113">
        <f t="shared" si="5"/>
        <v>0</v>
      </c>
      <c r="F140" s="112">
        <f>SUMIF(kalk!F:F,import!A140,kalk!D:D)</f>
        <v>0</v>
      </c>
      <c r="G140" s="113">
        <f t="shared" si="4"/>
        <v>0</v>
      </c>
    </row>
    <row r="141" spans="1:7" x14ac:dyDescent="0.25">
      <c r="A141" s="99"/>
      <c r="B141" s="99"/>
      <c r="C141" s="114"/>
      <c r="D141" s="114"/>
      <c r="E141" s="113">
        <f t="shared" si="5"/>
        <v>0</v>
      </c>
      <c r="F141" s="112">
        <f>SUMIF(kalk!F:F,import!A141,kalk!D:D)</f>
        <v>0</v>
      </c>
      <c r="G141" s="113">
        <f t="shared" si="4"/>
        <v>0</v>
      </c>
    </row>
    <row r="142" spans="1:7" x14ac:dyDescent="0.25">
      <c r="A142" s="99"/>
      <c r="B142" s="99"/>
      <c r="C142" s="114"/>
      <c r="D142" s="114"/>
      <c r="E142" s="113">
        <f t="shared" si="5"/>
        <v>0</v>
      </c>
      <c r="F142" s="112">
        <f>SUMIF(kalk!F:F,import!A142,kalk!D:D)</f>
        <v>0</v>
      </c>
      <c r="G142" s="113">
        <f t="shared" si="4"/>
        <v>0</v>
      </c>
    </row>
    <row r="143" spans="1:7" x14ac:dyDescent="0.25">
      <c r="A143" s="99"/>
      <c r="B143" s="99"/>
      <c r="C143" s="114"/>
      <c r="D143" s="114"/>
      <c r="E143" s="113">
        <f t="shared" si="5"/>
        <v>0</v>
      </c>
      <c r="F143" s="112">
        <f>SUMIF(kalk!F:F,import!A143,kalk!D:D)</f>
        <v>0</v>
      </c>
      <c r="G143" s="113">
        <f t="shared" si="4"/>
        <v>0</v>
      </c>
    </row>
    <row r="144" spans="1:7" x14ac:dyDescent="0.25">
      <c r="A144" s="99"/>
      <c r="B144" s="99"/>
      <c r="C144" s="114"/>
      <c r="D144" s="114"/>
      <c r="E144" s="113">
        <f t="shared" si="5"/>
        <v>0</v>
      </c>
      <c r="F144" s="112">
        <f>SUMIF(kalk!F:F,import!A144,kalk!D:D)</f>
        <v>0</v>
      </c>
      <c r="G144" s="113">
        <f t="shared" si="4"/>
        <v>0</v>
      </c>
    </row>
    <row r="145" spans="1:7" x14ac:dyDescent="0.25">
      <c r="A145" s="99"/>
      <c r="B145" s="99"/>
      <c r="C145" s="114"/>
      <c r="D145" s="114"/>
      <c r="E145" s="113">
        <f t="shared" si="5"/>
        <v>0</v>
      </c>
      <c r="F145" s="112">
        <f>SUMIF(kalk!F:F,import!A145,kalk!D:D)</f>
        <v>0</v>
      </c>
      <c r="G145" s="113">
        <f t="shared" si="4"/>
        <v>0</v>
      </c>
    </row>
    <row r="146" spans="1:7" x14ac:dyDescent="0.25">
      <c r="A146" s="99"/>
      <c r="B146" s="99"/>
      <c r="C146" s="114"/>
      <c r="D146" s="114"/>
      <c r="E146" s="113">
        <f t="shared" si="5"/>
        <v>0</v>
      </c>
      <c r="F146" s="112">
        <f>SUMIF(kalk!F:F,import!A146,kalk!D:D)</f>
        <v>0</v>
      </c>
      <c r="G146" s="113">
        <f t="shared" si="4"/>
        <v>0</v>
      </c>
    </row>
    <row r="147" spans="1:7" x14ac:dyDescent="0.25">
      <c r="A147" s="99"/>
      <c r="B147" s="99"/>
      <c r="C147" s="114"/>
      <c r="D147" s="114"/>
      <c r="E147" s="113">
        <f t="shared" si="5"/>
        <v>0</v>
      </c>
      <c r="F147" s="112">
        <f>SUMIF(kalk!F:F,import!A147,kalk!D:D)</f>
        <v>0</v>
      </c>
      <c r="G147" s="113">
        <f t="shared" si="4"/>
        <v>0</v>
      </c>
    </row>
    <row r="148" spans="1:7" x14ac:dyDescent="0.25">
      <c r="A148" s="99"/>
      <c r="B148" s="99"/>
      <c r="C148" s="114"/>
      <c r="D148" s="114"/>
      <c r="E148" s="113">
        <f t="shared" si="5"/>
        <v>0</v>
      </c>
      <c r="F148" s="112">
        <f>SUMIF(kalk!F:F,import!A148,kalk!D:D)</f>
        <v>0</v>
      </c>
      <c r="G148" s="113">
        <f t="shared" si="4"/>
        <v>0</v>
      </c>
    </row>
    <row r="149" spans="1:7" x14ac:dyDescent="0.25">
      <c r="A149" s="99"/>
      <c r="B149" s="99"/>
      <c r="C149" s="114"/>
      <c r="D149" s="114"/>
      <c r="E149" s="113">
        <f t="shared" si="5"/>
        <v>0</v>
      </c>
      <c r="F149" s="112">
        <f>SUMIF(kalk!F:F,import!A149,kalk!D:D)</f>
        <v>0</v>
      </c>
      <c r="G149" s="113">
        <f t="shared" si="4"/>
        <v>0</v>
      </c>
    </row>
    <row r="150" spans="1:7" x14ac:dyDescent="0.25">
      <c r="A150" s="99"/>
      <c r="B150" s="99"/>
      <c r="C150" s="114"/>
      <c r="D150" s="114"/>
      <c r="E150" s="113">
        <f t="shared" si="5"/>
        <v>0</v>
      </c>
      <c r="F150" s="112">
        <f>SUMIF(kalk!F:F,import!A150,kalk!D:D)</f>
        <v>0</v>
      </c>
      <c r="G150" s="113">
        <f t="shared" si="4"/>
        <v>0</v>
      </c>
    </row>
    <row r="151" spans="1:7" x14ac:dyDescent="0.25">
      <c r="A151" s="99"/>
      <c r="B151" s="99"/>
      <c r="C151" s="114"/>
      <c r="D151" s="114"/>
      <c r="E151" s="113">
        <f t="shared" si="5"/>
        <v>0</v>
      </c>
      <c r="F151" s="112">
        <f>SUMIF(kalk!F:F,import!A151,kalk!D:D)</f>
        <v>0</v>
      </c>
      <c r="G151" s="113">
        <f t="shared" si="4"/>
        <v>0</v>
      </c>
    </row>
    <row r="152" spans="1:7" x14ac:dyDescent="0.25">
      <c r="A152" s="99"/>
      <c r="B152" s="99"/>
      <c r="C152" s="114"/>
      <c r="D152" s="114"/>
      <c r="E152" s="113">
        <f t="shared" si="5"/>
        <v>0</v>
      </c>
      <c r="F152" s="112">
        <f>SUMIF(kalk!F:F,import!A152,kalk!D:D)</f>
        <v>0</v>
      </c>
      <c r="G152" s="113">
        <f t="shared" si="4"/>
        <v>0</v>
      </c>
    </row>
    <row r="153" spans="1:7" x14ac:dyDescent="0.25">
      <c r="A153" s="99"/>
      <c r="B153" s="99"/>
      <c r="C153" s="114"/>
      <c r="D153" s="114"/>
      <c r="E153" s="113">
        <f t="shared" si="5"/>
        <v>0</v>
      </c>
      <c r="F153" s="112">
        <f>SUMIF(kalk!F:F,import!A153,kalk!D:D)</f>
        <v>0</v>
      </c>
      <c r="G153" s="113">
        <f t="shared" si="4"/>
        <v>0</v>
      </c>
    </row>
    <row r="154" spans="1:7" x14ac:dyDescent="0.25">
      <c r="A154" s="99"/>
      <c r="B154" s="99"/>
      <c r="C154" s="114"/>
      <c r="D154" s="114"/>
      <c r="E154" s="113">
        <f t="shared" si="5"/>
        <v>0</v>
      </c>
      <c r="F154" s="112">
        <f>SUMIF(kalk!F:F,import!A154,kalk!D:D)</f>
        <v>0</v>
      </c>
      <c r="G154" s="113">
        <f t="shared" si="4"/>
        <v>0</v>
      </c>
    </row>
    <row r="155" spans="1:7" x14ac:dyDescent="0.25">
      <c r="A155" s="99"/>
      <c r="B155" s="99"/>
      <c r="C155" s="114"/>
      <c r="D155" s="114"/>
      <c r="E155" s="113">
        <f t="shared" si="5"/>
        <v>0</v>
      </c>
      <c r="F155" s="112">
        <f>SUMIF(kalk!F:F,import!A155,kalk!D:D)</f>
        <v>0</v>
      </c>
      <c r="G155" s="113">
        <f t="shared" si="4"/>
        <v>0</v>
      </c>
    </row>
    <row r="156" spans="1:7" x14ac:dyDescent="0.25">
      <c r="A156" s="99"/>
      <c r="B156" s="99"/>
      <c r="C156" s="114"/>
      <c r="D156" s="114"/>
      <c r="E156" s="113">
        <f t="shared" si="5"/>
        <v>0</v>
      </c>
      <c r="F156" s="112">
        <f>SUMIF(kalk!F:F,import!A156,kalk!D:D)</f>
        <v>0</v>
      </c>
      <c r="G156" s="113">
        <f t="shared" si="4"/>
        <v>0</v>
      </c>
    </row>
    <row r="157" spans="1:7" x14ac:dyDescent="0.25">
      <c r="A157" s="99"/>
      <c r="B157" s="99"/>
      <c r="C157" s="114"/>
      <c r="D157" s="114"/>
      <c r="E157" s="113">
        <f t="shared" si="5"/>
        <v>0</v>
      </c>
      <c r="F157" s="112">
        <f>SUMIF(kalk!F:F,import!A157,kalk!D:D)</f>
        <v>0</v>
      </c>
      <c r="G157" s="113">
        <f t="shared" si="4"/>
        <v>0</v>
      </c>
    </row>
    <row r="158" spans="1:7" x14ac:dyDescent="0.25">
      <c r="A158" s="99"/>
      <c r="B158" s="99"/>
      <c r="C158" s="114"/>
      <c r="D158" s="114"/>
      <c r="E158" s="113">
        <f t="shared" si="5"/>
        <v>0</v>
      </c>
      <c r="F158" s="112">
        <f>SUMIF(kalk!F:F,import!A158,kalk!D:D)</f>
        <v>0</v>
      </c>
      <c r="G158" s="113">
        <f t="shared" si="4"/>
        <v>0</v>
      </c>
    </row>
    <row r="159" spans="1:7" x14ac:dyDescent="0.25">
      <c r="A159" s="99"/>
      <c r="B159" s="99"/>
      <c r="C159" s="114"/>
      <c r="D159" s="114"/>
      <c r="E159" s="113">
        <f t="shared" si="5"/>
        <v>0</v>
      </c>
      <c r="F159" s="112">
        <f>SUMIF(kalk!F:F,import!A159,kalk!D:D)</f>
        <v>0</v>
      </c>
      <c r="G159" s="113">
        <f t="shared" si="4"/>
        <v>0</v>
      </c>
    </row>
    <row r="160" spans="1:7" x14ac:dyDescent="0.25">
      <c r="A160" s="99"/>
      <c r="B160" s="99"/>
      <c r="C160" s="114"/>
      <c r="D160" s="114"/>
      <c r="E160" s="113">
        <f t="shared" si="5"/>
        <v>0</v>
      </c>
      <c r="F160" s="112">
        <f>SUMIF(kalk!F:F,import!A160,kalk!D:D)</f>
        <v>0</v>
      </c>
      <c r="G160" s="113">
        <f t="shared" si="4"/>
        <v>0</v>
      </c>
    </row>
    <row r="161" spans="1:7" x14ac:dyDescent="0.25">
      <c r="A161" s="99"/>
      <c r="B161" s="99"/>
      <c r="C161" s="114"/>
      <c r="D161" s="114"/>
      <c r="E161" s="113">
        <f t="shared" si="5"/>
        <v>0</v>
      </c>
      <c r="F161" s="112">
        <f>SUMIF(kalk!F:F,import!A161,kalk!D:D)</f>
        <v>0</v>
      </c>
      <c r="G161" s="113">
        <f t="shared" si="4"/>
        <v>0</v>
      </c>
    </row>
    <row r="162" spans="1:7" x14ac:dyDescent="0.25">
      <c r="A162" s="99"/>
      <c r="B162" s="99"/>
      <c r="C162" s="114"/>
      <c r="D162" s="114"/>
      <c r="E162" s="113">
        <f t="shared" si="5"/>
        <v>0</v>
      </c>
      <c r="F162" s="112">
        <f>SUMIF(kalk!F:F,import!A162,kalk!D:D)</f>
        <v>0</v>
      </c>
      <c r="G162" s="113">
        <f t="shared" si="4"/>
        <v>0</v>
      </c>
    </row>
    <row r="163" spans="1:7" x14ac:dyDescent="0.25">
      <c r="A163" s="99"/>
      <c r="B163" s="99"/>
      <c r="C163" s="114"/>
      <c r="D163" s="114"/>
      <c r="E163" s="113">
        <f t="shared" si="5"/>
        <v>0</v>
      </c>
      <c r="F163" s="112">
        <f>SUMIF(kalk!F:F,import!A163,kalk!D:D)</f>
        <v>0</v>
      </c>
      <c r="G163" s="113">
        <f t="shared" si="4"/>
        <v>0</v>
      </c>
    </row>
    <row r="164" spans="1:7" x14ac:dyDescent="0.25">
      <c r="A164" s="99"/>
      <c r="B164" s="99"/>
      <c r="C164" s="114"/>
      <c r="D164" s="114"/>
      <c r="E164" s="113">
        <f t="shared" si="5"/>
        <v>0</v>
      </c>
      <c r="F164" s="112">
        <f>SUMIF(kalk!F:F,import!A164,kalk!D:D)</f>
        <v>0</v>
      </c>
      <c r="G164" s="113">
        <f t="shared" si="4"/>
        <v>0</v>
      </c>
    </row>
    <row r="165" spans="1:7" x14ac:dyDescent="0.25">
      <c r="A165" s="99"/>
      <c r="B165" s="99"/>
      <c r="C165" s="114"/>
      <c r="D165" s="114"/>
      <c r="E165" s="113">
        <f t="shared" si="5"/>
        <v>0</v>
      </c>
      <c r="F165" s="112">
        <f>SUMIF(kalk!F:F,import!A165,kalk!D:D)</f>
        <v>0</v>
      </c>
      <c r="G165" s="113">
        <f t="shared" si="4"/>
        <v>0</v>
      </c>
    </row>
    <row r="166" spans="1:7" x14ac:dyDescent="0.25">
      <c r="A166" s="99"/>
      <c r="B166" s="99"/>
      <c r="C166" s="114"/>
      <c r="D166" s="114"/>
      <c r="E166" s="113">
        <f t="shared" si="5"/>
        <v>0</v>
      </c>
      <c r="F166" s="112">
        <f>SUMIF(kalk!F:F,import!A166,kalk!D:D)</f>
        <v>0</v>
      </c>
      <c r="G166" s="113">
        <f t="shared" si="4"/>
        <v>0</v>
      </c>
    </row>
    <row r="167" spans="1:7" x14ac:dyDescent="0.25">
      <c r="A167" s="99"/>
      <c r="B167" s="99"/>
      <c r="C167" s="114"/>
      <c r="D167" s="114"/>
      <c r="E167" s="113">
        <f t="shared" si="5"/>
        <v>0</v>
      </c>
      <c r="F167" s="112">
        <f>SUMIF(kalk!F:F,import!A167,kalk!D:D)</f>
        <v>0</v>
      </c>
      <c r="G167" s="113">
        <f t="shared" si="4"/>
        <v>0</v>
      </c>
    </row>
    <row r="168" spans="1:7" x14ac:dyDescent="0.25">
      <c r="A168" s="99"/>
      <c r="B168" s="99"/>
      <c r="C168" s="114"/>
      <c r="D168" s="114"/>
      <c r="E168" s="113">
        <f t="shared" si="5"/>
        <v>0</v>
      </c>
      <c r="F168" s="112">
        <f>SUMIF(kalk!F:F,import!A168,kalk!D:D)</f>
        <v>0</v>
      </c>
      <c r="G168" s="113">
        <f t="shared" si="4"/>
        <v>0</v>
      </c>
    </row>
    <row r="169" spans="1:7" x14ac:dyDescent="0.25">
      <c r="A169" s="99"/>
      <c r="B169" s="99"/>
      <c r="C169" s="114"/>
      <c r="D169" s="114"/>
      <c r="E169" s="113">
        <f t="shared" si="5"/>
        <v>0</v>
      </c>
      <c r="F169" s="112">
        <f>SUMIF(kalk!F:F,import!A169,kalk!D:D)</f>
        <v>0</v>
      </c>
      <c r="G169" s="113">
        <f t="shared" si="4"/>
        <v>0</v>
      </c>
    </row>
    <row r="170" spans="1:7" x14ac:dyDescent="0.25">
      <c r="A170" s="99"/>
      <c r="B170" s="99"/>
      <c r="C170" s="114"/>
      <c r="D170" s="114"/>
      <c r="E170" s="113">
        <f t="shared" si="5"/>
        <v>0</v>
      </c>
      <c r="F170" s="112">
        <f>SUMIF(kalk!F:F,import!A170,kalk!D:D)</f>
        <v>0</v>
      </c>
      <c r="G170" s="113">
        <f t="shared" si="4"/>
        <v>0</v>
      </c>
    </row>
    <row r="171" spans="1:7" x14ac:dyDescent="0.25">
      <c r="A171" s="99"/>
      <c r="B171" s="99"/>
      <c r="C171" s="114"/>
      <c r="D171" s="114"/>
      <c r="E171" s="113">
        <f t="shared" si="5"/>
        <v>0</v>
      </c>
      <c r="F171" s="112">
        <f>SUMIF(kalk!F:F,import!A171,kalk!D:D)</f>
        <v>0</v>
      </c>
      <c r="G171" s="113">
        <f t="shared" si="4"/>
        <v>0</v>
      </c>
    </row>
    <row r="172" spans="1:7" x14ac:dyDescent="0.25">
      <c r="A172" s="99"/>
      <c r="B172" s="99"/>
      <c r="C172" s="114"/>
      <c r="D172" s="114"/>
      <c r="E172" s="113">
        <f t="shared" si="5"/>
        <v>0</v>
      </c>
      <c r="F172" s="112">
        <f>SUMIF(kalk!F:F,import!A172,kalk!D:D)</f>
        <v>0</v>
      </c>
      <c r="G172" s="113">
        <f t="shared" si="4"/>
        <v>0</v>
      </c>
    </row>
    <row r="173" spans="1:7" x14ac:dyDescent="0.25">
      <c r="A173" s="99"/>
      <c r="B173" s="99"/>
      <c r="C173" s="114"/>
      <c r="D173" s="114"/>
      <c r="E173" s="113">
        <f t="shared" si="5"/>
        <v>0</v>
      </c>
      <c r="F173" s="112">
        <f>SUMIF(kalk!F:F,import!A173,kalk!D:D)</f>
        <v>0</v>
      </c>
      <c r="G173" s="113">
        <f t="shared" si="4"/>
        <v>0</v>
      </c>
    </row>
    <row r="174" spans="1:7" x14ac:dyDescent="0.25">
      <c r="A174" s="99"/>
      <c r="B174" s="99"/>
      <c r="C174" s="114"/>
      <c r="D174" s="114"/>
      <c r="E174" s="113">
        <f t="shared" si="5"/>
        <v>0</v>
      </c>
      <c r="F174" s="112">
        <f>SUMIF(kalk!F:F,import!A174,kalk!D:D)</f>
        <v>0</v>
      </c>
      <c r="G174" s="113">
        <f t="shared" si="4"/>
        <v>0</v>
      </c>
    </row>
    <row r="175" spans="1:7" x14ac:dyDescent="0.25">
      <c r="A175" s="99"/>
      <c r="B175" s="99"/>
      <c r="C175" s="114"/>
      <c r="D175" s="114"/>
      <c r="E175" s="113">
        <f t="shared" si="5"/>
        <v>0</v>
      </c>
      <c r="F175" s="112">
        <f>SUMIF(kalk!F:F,import!A175,kalk!D:D)</f>
        <v>0</v>
      </c>
      <c r="G175" s="113">
        <f t="shared" si="4"/>
        <v>0</v>
      </c>
    </row>
    <row r="176" spans="1:7" x14ac:dyDescent="0.25">
      <c r="A176" s="99"/>
      <c r="B176" s="99"/>
      <c r="C176" s="114"/>
      <c r="D176" s="114"/>
      <c r="E176" s="113">
        <f t="shared" si="5"/>
        <v>0</v>
      </c>
      <c r="F176" s="112">
        <f>SUMIF(kalk!F:F,import!A176,kalk!D:D)</f>
        <v>0</v>
      </c>
      <c r="G176" s="113">
        <f t="shared" si="4"/>
        <v>0</v>
      </c>
    </row>
    <row r="177" spans="1:7" x14ac:dyDescent="0.25">
      <c r="A177" s="99"/>
      <c r="B177" s="99"/>
      <c r="C177" s="114"/>
      <c r="D177" s="114"/>
      <c r="E177" s="113">
        <f t="shared" si="5"/>
        <v>0</v>
      </c>
      <c r="F177" s="112">
        <f>SUMIF(kalk!F:F,import!A177,kalk!D:D)</f>
        <v>0</v>
      </c>
      <c r="G177" s="113">
        <f t="shared" si="4"/>
        <v>0</v>
      </c>
    </row>
    <row r="178" spans="1:7" x14ac:dyDescent="0.25">
      <c r="A178" s="99"/>
      <c r="B178" s="99"/>
      <c r="C178" s="114"/>
      <c r="D178" s="114"/>
      <c r="E178" s="113">
        <f t="shared" si="5"/>
        <v>0</v>
      </c>
      <c r="F178" s="112">
        <f>SUMIF(kalk!F:F,import!A178,kalk!D:D)</f>
        <v>0</v>
      </c>
      <c r="G178" s="113">
        <f t="shared" si="4"/>
        <v>0</v>
      </c>
    </row>
    <row r="179" spans="1:7" x14ac:dyDescent="0.25">
      <c r="A179" s="99"/>
      <c r="B179" s="99"/>
      <c r="C179" s="114"/>
      <c r="D179" s="114"/>
      <c r="E179" s="113">
        <f t="shared" si="5"/>
        <v>0</v>
      </c>
      <c r="F179" s="112">
        <f>SUMIF(kalk!F:F,import!A179,kalk!D:D)</f>
        <v>0</v>
      </c>
      <c r="G179" s="113">
        <f t="shared" si="4"/>
        <v>0</v>
      </c>
    </row>
    <row r="180" spans="1:7" x14ac:dyDescent="0.25">
      <c r="A180" s="99"/>
      <c r="B180" s="99"/>
      <c r="C180" s="114"/>
      <c r="D180" s="114"/>
      <c r="E180" s="113">
        <f t="shared" si="5"/>
        <v>0</v>
      </c>
      <c r="F180" s="112">
        <f>SUMIF(kalk!F:F,import!A180,kalk!D:D)</f>
        <v>0</v>
      </c>
      <c r="G180" s="113">
        <f t="shared" si="4"/>
        <v>0</v>
      </c>
    </row>
    <row r="181" spans="1:7" x14ac:dyDescent="0.25">
      <c r="A181" s="99"/>
      <c r="B181" s="99"/>
      <c r="C181" s="114"/>
      <c r="D181" s="114"/>
      <c r="E181" s="113">
        <f t="shared" si="5"/>
        <v>0</v>
      </c>
      <c r="F181" s="112">
        <f>SUMIF(kalk!F:F,import!A181,kalk!D:D)</f>
        <v>0</v>
      </c>
      <c r="G181" s="113">
        <f t="shared" si="4"/>
        <v>0</v>
      </c>
    </row>
    <row r="182" spans="1:7" x14ac:dyDescent="0.25">
      <c r="A182" s="99"/>
      <c r="B182" s="99"/>
      <c r="C182" s="114"/>
      <c r="D182" s="114"/>
      <c r="E182" s="113">
        <f t="shared" si="5"/>
        <v>0</v>
      </c>
      <c r="F182" s="112">
        <f>SUMIF(kalk!F:F,import!A182,kalk!D:D)</f>
        <v>0</v>
      </c>
      <c r="G182" s="113">
        <f t="shared" si="4"/>
        <v>0</v>
      </c>
    </row>
    <row r="183" spans="1:7" x14ac:dyDescent="0.25">
      <c r="A183" s="99"/>
      <c r="B183" s="99"/>
      <c r="C183" s="114"/>
      <c r="D183" s="114"/>
      <c r="E183" s="113">
        <f t="shared" si="5"/>
        <v>0</v>
      </c>
      <c r="F183" s="112">
        <f>SUMIF(kalk!F:F,import!A183,kalk!D:D)</f>
        <v>0</v>
      </c>
      <c r="G183" s="113">
        <f t="shared" si="4"/>
        <v>0</v>
      </c>
    </row>
    <row r="184" spans="1:7" x14ac:dyDescent="0.25">
      <c r="A184" s="99"/>
      <c r="B184" s="99"/>
      <c r="C184" s="114"/>
      <c r="D184" s="114"/>
      <c r="E184" s="113">
        <f t="shared" si="5"/>
        <v>0</v>
      </c>
      <c r="F184" s="112">
        <f>SUMIF(kalk!F:F,import!A184,kalk!D:D)</f>
        <v>0</v>
      </c>
      <c r="G184" s="113">
        <f t="shared" si="4"/>
        <v>0</v>
      </c>
    </row>
    <row r="185" spans="1:7" x14ac:dyDescent="0.25">
      <c r="A185" s="99"/>
      <c r="B185" s="99"/>
      <c r="C185" s="114"/>
      <c r="D185" s="114"/>
      <c r="E185" s="113">
        <f t="shared" si="5"/>
        <v>0</v>
      </c>
      <c r="F185" s="112">
        <f>SUMIF(kalk!F:F,import!A185,kalk!D:D)</f>
        <v>0</v>
      </c>
      <c r="G185" s="113">
        <f t="shared" si="4"/>
        <v>0</v>
      </c>
    </row>
    <row r="186" spans="1:7" x14ac:dyDescent="0.25">
      <c r="A186" s="99"/>
      <c r="B186" s="99"/>
      <c r="C186" s="114"/>
      <c r="D186" s="114"/>
      <c r="E186" s="113">
        <f t="shared" si="5"/>
        <v>0</v>
      </c>
      <c r="F186" s="112">
        <f>SUMIF(kalk!F:F,import!A186,kalk!D:D)</f>
        <v>0</v>
      </c>
      <c r="G186" s="113">
        <f t="shared" si="4"/>
        <v>0</v>
      </c>
    </row>
    <row r="187" spans="1:7" x14ac:dyDescent="0.25">
      <c r="A187" s="99"/>
      <c r="B187" s="99"/>
      <c r="C187" s="114"/>
      <c r="D187" s="114"/>
      <c r="E187" s="113">
        <f t="shared" si="5"/>
        <v>0</v>
      </c>
      <c r="F187" s="112">
        <f>SUMIF(kalk!F:F,import!A187,kalk!D:D)</f>
        <v>0</v>
      </c>
      <c r="G187" s="113">
        <f t="shared" si="4"/>
        <v>0</v>
      </c>
    </row>
    <row r="188" spans="1:7" x14ac:dyDescent="0.25">
      <c r="A188" s="99"/>
      <c r="B188" s="99"/>
      <c r="C188" s="114"/>
      <c r="D188" s="114"/>
      <c r="E188" s="113">
        <f t="shared" si="5"/>
        <v>0</v>
      </c>
      <c r="F188" s="112">
        <f>SUMIF(kalk!F:F,import!A188,kalk!D:D)</f>
        <v>0</v>
      </c>
      <c r="G188" s="113">
        <f t="shared" si="4"/>
        <v>0</v>
      </c>
    </row>
    <row r="189" spans="1:7" x14ac:dyDescent="0.25">
      <c r="A189" s="99"/>
      <c r="B189" s="99"/>
      <c r="C189" s="114"/>
      <c r="D189" s="114"/>
      <c r="E189" s="113">
        <f t="shared" si="5"/>
        <v>0</v>
      </c>
      <c r="F189" s="112">
        <f>SUMIF(kalk!F:F,import!A189,kalk!D:D)</f>
        <v>0</v>
      </c>
      <c r="G189" s="113">
        <f t="shared" si="4"/>
        <v>0</v>
      </c>
    </row>
    <row r="190" spans="1:7" x14ac:dyDescent="0.25">
      <c r="A190" s="99"/>
      <c r="B190" s="99"/>
      <c r="C190" s="114"/>
      <c r="D190" s="114"/>
      <c r="E190" s="113">
        <f t="shared" si="5"/>
        <v>0</v>
      </c>
      <c r="F190" s="112">
        <f>SUMIF(kalk!F:F,import!A190,kalk!D:D)</f>
        <v>0</v>
      </c>
      <c r="G190" s="113">
        <f t="shared" si="4"/>
        <v>0</v>
      </c>
    </row>
    <row r="191" spans="1:7" x14ac:dyDescent="0.25">
      <c r="A191" s="99"/>
      <c r="B191" s="99"/>
      <c r="C191" s="114"/>
      <c r="D191" s="114"/>
      <c r="E191" s="113">
        <f t="shared" si="5"/>
        <v>0</v>
      </c>
      <c r="F191" s="112">
        <f>SUMIF(kalk!F:F,import!A191,kalk!D:D)</f>
        <v>0</v>
      </c>
      <c r="G191" s="113">
        <f t="shared" si="4"/>
        <v>0</v>
      </c>
    </row>
    <row r="192" spans="1:7" x14ac:dyDescent="0.25">
      <c r="A192" s="99"/>
      <c r="B192" s="99"/>
      <c r="C192" s="114"/>
      <c r="D192" s="114"/>
      <c r="E192" s="113">
        <f t="shared" si="5"/>
        <v>0</v>
      </c>
      <c r="F192" s="112">
        <f>SUMIF(kalk!F:F,import!A192,kalk!D:D)</f>
        <v>0</v>
      </c>
      <c r="G192" s="113">
        <f t="shared" si="4"/>
        <v>0</v>
      </c>
    </row>
    <row r="193" spans="1:7" x14ac:dyDescent="0.25">
      <c r="A193" s="99"/>
      <c r="B193" s="99"/>
      <c r="C193" s="114"/>
      <c r="D193" s="114"/>
      <c r="E193" s="113">
        <f t="shared" si="5"/>
        <v>0</v>
      </c>
      <c r="F193" s="112">
        <f>SUMIF(kalk!F:F,import!A193,kalk!D:D)</f>
        <v>0</v>
      </c>
      <c r="G193" s="113">
        <f t="shared" ref="G193:G256" si="6">E193-F193</f>
        <v>0</v>
      </c>
    </row>
    <row r="194" spans="1:7" x14ac:dyDescent="0.25">
      <c r="A194" s="99"/>
      <c r="B194" s="99"/>
      <c r="C194" s="114"/>
      <c r="D194" s="114"/>
      <c r="E194" s="113">
        <f t="shared" ref="E194:E257" si="7">C194-D194</f>
        <v>0</v>
      </c>
      <c r="F194" s="112">
        <f>SUMIF(kalk!F:F,import!A194,kalk!D:D)</f>
        <v>0</v>
      </c>
      <c r="G194" s="113">
        <f t="shared" si="6"/>
        <v>0</v>
      </c>
    </row>
    <row r="195" spans="1:7" x14ac:dyDescent="0.25">
      <c r="A195" s="99"/>
      <c r="B195" s="99"/>
      <c r="C195" s="114"/>
      <c r="D195" s="114"/>
      <c r="E195" s="113">
        <f t="shared" si="7"/>
        <v>0</v>
      </c>
      <c r="F195" s="112">
        <f>SUMIF(kalk!F:F,import!A195,kalk!D:D)</f>
        <v>0</v>
      </c>
      <c r="G195" s="113">
        <f t="shared" si="6"/>
        <v>0</v>
      </c>
    </row>
    <row r="196" spans="1:7" x14ac:dyDescent="0.25">
      <c r="A196" s="99"/>
      <c r="B196" s="99"/>
      <c r="C196" s="114"/>
      <c r="D196" s="114"/>
      <c r="E196" s="113">
        <f t="shared" si="7"/>
        <v>0</v>
      </c>
      <c r="F196" s="112">
        <f>SUMIF(kalk!F:F,import!A196,kalk!D:D)</f>
        <v>0</v>
      </c>
      <c r="G196" s="113">
        <f t="shared" si="6"/>
        <v>0</v>
      </c>
    </row>
    <row r="197" spans="1:7" x14ac:dyDescent="0.25">
      <c r="A197" s="99"/>
      <c r="B197" s="99"/>
      <c r="C197" s="114"/>
      <c r="D197" s="114"/>
      <c r="E197" s="113">
        <f t="shared" si="7"/>
        <v>0</v>
      </c>
      <c r="F197" s="112">
        <f>SUMIF(kalk!F:F,import!A197,kalk!D:D)</f>
        <v>0</v>
      </c>
      <c r="G197" s="113">
        <f t="shared" si="6"/>
        <v>0</v>
      </c>
    </row>
    <row r="198" spans="1:7" x14ac:dyDescent="0.25">
      <c r="A198" s="99"/>
      <c r="B198" s="99"/>
      <c r="C198" s="114"/>
      <c r="D198" s="114"/>
      <c r="E198" s="113">
        <f t="shared" si="7"/>
        <v>0</v>
      </c>
      <c r="F198" s="112">
        <f>SUMIF(kalk!F:F,import!A198,kalk!D:D)</f>
        <v>0</v>
      </c>
      <c r="G198" s="113">
        <f t="shared" si="6"/>
        <v>0</v>
      </c>
    </row>
    <row r="199" spans="1:7" x14ac:dyDescent="0.25">
      <c r="A199" s="99"/>
      <c r="B199" s="99"/>
      <c r="C199" s="114"/>
      <c r="D199" s="114"/>
      <c r="E199" s="113">
        <f t="shared" si="7"/>
        <v>0</v>
      </c>
      <c r="F199" s="112">
        <f>SUMIF(kalk!F:F,import!A199,kalk!D:D)</f>
        <v>0</v>
      </c>
      <c r="G199" s="113">
        <f t="shared" si="6"/>
        <v>0</v>
      </c>
    </row>
    <row r="200" spans="1:7" x14ac:dyDescent="0.25">
      <c r="A200" s="99"/>
      <c r="B200" s="99"/>
      <c r="C200" s="114"/>
      <c r="D200" s="114"/>
      <c r="E200" s="113">
        <f t="shared" si="7"/>
        <v>0</v>
      </c>
      <c r="F200" s="112">
        <f>SUMIF(kalk!F:F,import!A200,kalk!D:D)</f>
        <v>0</v>
      </c>
      <c r="G200" s="113">
        <f t="shared" si="6"/>
        <v>0</v>
      </c>
    </row>
    <row r="201" spans="1:7" x14ac:dyDescent="0.25">
      <c r="A201" s="99"/>
      <c r="B201" s="99"/>
      <c r="C201" s="114"/>
      <c r="D201" s="114"/>
      <c r="E201" s="113">
        <f t="shared" si="7"/>
        <v>0</v>
      </c>
      <c r="F201" s="112">
        <f>SUMIF(kalk!F:F,import!A201,kalk!D:D)</f>
        <v>0</v>
      </c>
      <c r="G201" s="113">
        <f t="shared" si="6"/>
        <v>0</v>
      </c>
    </row>
    <row r="202" spans="1:7" x14ac:dyDescent="0.25">
      <c r="A202" s="99"/>
      <c r="B202" s="99"/>
      <c r="C202" s="114"/>
      <c r="D202" s="114"/>
      <c r="E202" s="113">
        <f t="shared" si="7"/>
        <v>0</v>
      </c>
      <c r="F202" s="112">
        <f>SUMIF(kalk!F:F,import!A202,kalk!D:D)</f>
        <v>0</v>
      </c>
      <c r="G202" s="113">
        <f t="shared" si="6"/>
        <v>0</v>
      </c>
    </row>
    <row r="203" spans="1:7" x14ac:dyDescent="0.25">
      <c r="A203" s="99"/>
      <c r="B203" s="99"/>
      <c r="C203" s="114"/>
      <c r="D203" s="114"/>
      <c r="E203" s="113">
        <f t="shared" si="7"/>
        <v>0</v>
      </c>
      <c r="F203" s="112">
        <f>SUMIF(kalk!F:F,import!A203,kalk!D:D)</f>
        <v>0</v>
      </c>
      <c r="G203" s="113">
        <f t="shared" si="6"/>
        <v>0</v>
      </c>
    </row>
    <row r="204" spans="1:7" x14ac:dyDescent="0.25">
      <c r="A204" s="99"/>
      <c r="B204" s="99"/>
      <c r="C204" s="114"/>
      <c r="D204" s="114"/>
      <c r="E204" s="113">
        <f t="shared" si="7"/>
        <v>0</v>
      </c>
      <c r="F204" s="112">
        <f>SUMIF(kalk!F:F,import!A204,kalk!D:D)</f>
        <v>0</v>
      </c>
      <c r="G204" s="113">
        <f t="shared" si="6"/>
        <v>0</v>
      </c>
    </row>
    <row r="205" spans="1:7" x14ac:dyDescent="0.25">
      <c r="A205" s="99"/>
      <c r="B205" s="99"/>
      <c r="C205" s="114"/>
      <c r="D205" s="114"/>
      <c r="E205" s="113">
        <f t="shared" si="7"/>
        <v>0</v>
      </c>
      <c r="F205" s="112">
        <f>SUMIF(kalk!F:F,import!A205,kalk!D:D)</f>
        <v>0</v>
      </c>
      <c r="G205" s="113">
        <f t="shared" si="6"/>
        <v>0</v>
      </c>
    </row>
    <row r="206" spans="1:7" x14ac:dyDescent="0.25">
      <c r="A206" s="99"/>
      <c r="B206" s="99"/>
      <c r="C206" s="114"/>
      <c r="D206" s="114"/>
      <c r="E206" s="113">
        <f t="shared" si="7"/>
        <v>0</v>
      </c>
      <c r="F206" s="112">
        <f>SUMIF(kalk!F:F,import!A206,kalk!D:D)</f>
        <v>0</v>
      </c>
      <c r="G206" s="113">
        <f t="shared" si="6"/>
        <v>0</v>
      </c>
    </row>
    <row r="207" spans="1:7" x14ac:dyDescent="0.25">
      <c r="A207" s="99"/>
      <c r="B207" s="99"/>
      <c r="C207" s="114"/>
      <c r="D207" s="114"/>
      <c r="E207" s="113">
        <f t="shared" si="7"/>
        <v>0</v>
      </c>
      <c r="F207" s="112">
        <f>SUMIF(kalk!F:F,import!A207,kalk!D:D)</f>
        <v>0</v>
      </c>
      <c r="G207" s="113">
        <f t="shared" si="6"/>
        <v>0</v>
      </c>
    </row>
    <row r="208" spans="1:7" x14ac:dyDescent="0.25">
      <c r="A208" s="99"/>
      <c r="B208" s="99"/>
      <c r="C208" s="114"/>
      <c r="D208" s="114"/>
      <c r="E208" s="113">
        <f t="shared" si="7"/>
        <v>0</v>
      </c>
      <c r="F208" s="112">
        <f>SUMIF(kalk!F:F,import!A208,kalk!D:D)</f>
        <v>0</v>
      </c>
      <c r="G208" s="113">
        <f t="shared" si="6"/>
        <v>0</v>
      </c>
    </row>
    <row r="209" spans="1:7" x14ac:dyDescent="0.25">
      <c r="A209" s="99"/>
      <c r="B209" s="99"/>
      <c r="C209" s="114"/>
      <c r="D209" s="114"/>
      <c r="E209" s="113">
        <f t="shared" si="7"/>
        <v>0</v>
      </c>
      <c r="F209" s="112">
        <f>SUMIF(kalk!F:F,import!A209,kalk!D:D)</f>
        <v>0</v>
      </c>
      <c r="G209" s="113">
        <f t="shared" si="6"/>
        <v>0</v>
      </c>
    </row>
    <row r="210" spans="1:7" x14ac:dyDescent="0.25">
      <c r="A210" s="99"/>
      <c r="B210" s="99"/>
      <c r="C210" s="114"/>
      <c r="D210" s="114"/>
      <c r="E210" s="113">
        <f t="shared" si="7"/>
        <v>0</v>
      </c>
      <c r="F210" s="112">
        <f>SUMIF(kalk!F:F,import!A210,kalk!D:D)</f>
        <v>0</v>
      </c>
      <c r="G210" s="113">
        <f t="shared" si="6"/>
        <v>0</v>
      </c>
    </row>
    <row r="211" spans="1:7" x14ac:dyDescent="0.25">
      <c r="A211" s="99"/>
      <c r="B211" s="99"/>
      <c r="C211" s="114"/>
      <c r="D211" s="114"/>
      <c r="E211" s="113">
        <f t="shared" si="7"/>
        <v>0</v>
      </c>
      <c r="F211" s="112">
        <f>SUMIF(kalk!F:F,import!A211,kalk!D:D)</f>
        <v>0</v>
      </c>
      <c r="G211" s="113">
        <f t="shared" si="6"/>
        <v>0</v>
      </c>
    </row>
    <row r="212" spans="1:7" x14ac:dyDescent="0.25">
      <c r="A212" s="99"/>
      <c r="B212" s="99"/>
      <c r="C212" s="114"/>
      <c r="D212" s="114"/>
      <c r="E212" s="113">
        <f t="shared" si="7"/>
        <v>0</v>
      </c>
      <c r="F212" s="112">
        <f>SUMIF(kalk!F:F,import!A212,kalk!D:D)</f>
        <v>0</v>
      </c>
      <c r="G212" s="113">
        <f t="shared" si="6"/>
        <v>0</v>
      </c>
    </row>
    <row r="213" spans="1:7" x14ac:dyDescent="0.25">
      <c r="A213" s="99"/>
      <c r="B213" s="99"/>
      <c r="C213" s="114"/>
      <c r="D213" s="114"/>
      <c r="E213" s="113">
        <f t="shared" si="7"/>
        <v>0</v>
      </c>
      <c r="F213" s="112">
        <f>SUMIF(kalk!F:F,import!A213,kalk!D:D)</f>
        <v>0</v>
      </c>
      <c r="G213" s="113">
        <f t="shared" si="6"/>
        <v>0</v>
      </c>
    </row>
    <row r="214" spans="1:7" x14ac:dyDescent="0.25">
      <c r="A214" s="99"/>
      <c r="B214" s="99"/>
      <c r="C214" s="114"/>
      <c r="D214" s="114"/>
      <c r="E214" s="113">
        <f t="shared" si="7"/>
        <v>0</v>
      </c>
      <c r="F214" s="112">
        <f>SUMIF(kalk!F:F,import!A214,kalk!D:D)</f>
        <v>0</v>
      </c>
      <c r="G214" s="113">
        <f t="shared" si="6"/>
        <v>0</v>
      </c>
    </row>
    <row r="215" spans="1:7" x14ac:dyDescent="0.25">
      <c r="A215" s="99"/>
      <c r="B215" s="99"/>
      <c r="C215" s="114"/>
      <c r="D215" s="114"/>
      <c r="E215" s="113">
        <f t="shared" si="7"/>
        <v>0</v>
      </c>
      <c r="F215" s="112">
        <f>SUMIF(kalk!F:F,import!A215,kalk!D:D)</f>
        <v>0</v>
      </c>
      <c r="G215" s="113">
        <f t="shared" si="6"/>
        <v>0</v>
      </c>
    </row>
    <row r="216" spans="1:7" x14ac:dyDescent="0.25">
      <c r="A216" s="99"/>
      <c r="B216" s="99"/>
      <c r="C216" s="114"/>
      <c r="D216" s="114"/>
      <c r="E216" s="113">
        <f t="shared" si="7"/>
        <v>0</v>
      </c>
      <c r="F216" s="112">
        <f>SUMIF(kalk!F:F,import!A216,kalk!D:D)</f>
        <v>0</v>
      </c>
      <c r="G216" s="113">
        <f t="shared" si="6"/>
        <v>0</v>
      </c>
    </row>
    <row r="217" spans="1:7" x14ac:dyDescent="0.25">
      <c r="A217" s="99"/>
      <c r="B217" s="99"/>
      <c r="C217" s="114"/>
      <c r="D217" s="114"/>
      <c r="E217" s="113">
        <f t="shared" si="7"/>
        <v>0</v>
      </c>
      <c r="F217" s="112">
        <f>SUMIF(kalk!F:F,import!A217,kalk!D:D)</f>
        <v>0</v>
      </c>
      <c r="G217" s="113">
        <f t="shared" si="6"/>
        <v>0</v>
      </c>
    </row>
    <row r="218" spans="1:7" x14ac:dyDescent="0.25">
      <c r="A218" s="99"/>
      <c r="B218" s="99"/>
      <c r="C218" s="114"/>
      <c r="D218" s="114"/>
      <c r="E218" s="113">
        <f t="shared" si="7"/>
        <v>0</v>
      </c>
      <c r="F218" s="112">
        <f>SUMIF(kalk!F:F,import!A218,kalk!D:D)</f>
        <v>0</v>
      </c>
      <c r="G218" s="113">
        <f t="shared" si="6"/>
        <v>0</v>
      </c>
    </row>
    <row r="219" spans="1:7" x14ac:dyDescent="0.25">
      <c r="A219" s="99"/>
      <c r="B219" s="99"/>
      <c r="C219" s="114"/>
      <c r="D219" s="114"/>
      <c r="E219" s="113">
        <f t="shared" si="7"/>
        <v>0</v>
      </c>
      <c r="F219" s="112">
        <f>SUMIF(kalk!F:F,import!A219,kalk!D:D)</f>
        <v>0</v>
      </c>
      <c r="G219" s="113">
        <f t="shared" si="6"/>
        <v>0</v>
      </c>
    </row>
    <row r="220" spans="1:7" x14ac:dyDescent="0.25">
      <c r="A220" s="99"/>
      <c r="B220" s="99"/>
      <c r="C220" s="114"/>
      <c r="D220" s="114"/>
      <c r="E220" s="113">
        <f t="shared" si="7"/>
        <v>0</v>
      </c>
      <c r="F220" s="112">
        <f>SUMIF(kalk!F:F,import!A220,kalk!D:D)</f>
        <v>0</v>
      </c>
      <c r="G220" s="113">
        <f t="shared" si="6"/>
        <v>0</v>
      </c>
    </row>
    <row r="221" spans="1:7" x14ac:dyDescent="0.25">
      <c r="A221" s="99"/>
      <c r="B221" s="99"/>
      <c r="C221" s="114"/>
      <c r="D221" s="114"/>
      <c r="E221" s="113">
        <f t="shared" si="7"/>
        <v>0</v>
      </c>
      <c r="F221" s="112">
        <f>SUMIF(kalk!F:F,import!A221,kalk!D:D)</f>
        <v>0</v>
      </c>
      <c r="G221" s="113">
        <f t="shared" si="6"/>
        <v>0</v>
      </c>
    </row>
    <row r="222" spans="1:7" x14ac:dyDescent="0.25">
      <c r="A222" s="99"/>
      <c r="B222" s="99"/>
      <c r="C222" s="114"/>
      <c r="D222" s="114"/>
      <c r="E222" s="113">
        <f t="shared" si="7"/>
        <v>0</v>
      </c>
      <c r="F222" s="112">
        <f>SUMIF(kalk!F:F,import!A222,kalk!D:D)</f>
        <v>0</v>
      </c>
      <c r="G222" s="113">
        <f t="shared" si="6"/>
        <v>0</v>
      </c>
    </row>
    <row r="223" spans="1:7" x14ac:dyDescent="0.25">
      <c r="A223" s="99"/>
      <c r="B223" s="99"/>
      <c r="C223" s="114"/>
      <c r="D223" s="114"/>
      <c r="E223" s="113">
        <f t="shared" si="7"/>
        <v>0</v>
      </c>
      <c r="F223" s="112">
        <f>SUMIF(kalk!F:F,import!A223,kalk!D:D)</f>
        <v>0</v>
      </c>
      <c r="G223" s="113">
        <f t="shared" si="6"/>
        <v>0</v>
      </c>
    </row>
    <row r="224" spans="1:7" x14ac:dyDescent="0.25">
      <c r="A224" s="99"/>
      <c r="B224" s="99"/>
      <c r="C224" s="114"/>
      <c r="D224" s="114"/>
      <c r="E224" s="113">
        <f t="shared" si="7"/>
        <v>0</v>
      </c>
      <c r="F224" s="112">
        <f>SUMIF(kalk!F:F,import!A224,kalk!D:D)</f>
        <v>0</v>
      </c>
      <c r="G224" s="113">
        <f t="shared" si="6"/>
        <v>0</v>
      </c>
    </row>
    <row r="225" spans="1:7" x14ac:dyDescent="0.25">
      <c r="A225" s="99"/>
      <c r="B225" s="99"/>
      <c r="C225" s="114"/>
      <c r="D225" s="114"/>
      <c r="E225" s="113">
        <f t="shared" si="7"/>
        <v>0</v>
      </c>
      <c r="F225" s="112">
        <f>SUMIF(kalk!F:F,import!A225,kalk!D:D)</f>
        <v>0</v>
      </c>
      <c r="G225" s="113">
        <f t="shared" si="6"/>
        <v>0</v>
      </c>
    </row>
    <row r="226" spans="1:7" x14ac:dyDescent="0.25">
      <c r="A226" s="99"/>
      <c r="B226" s="99"/>
      <c r="C226" s="114"/>
      <c r="D226" s="114"/>
      <c r="E226" s="113">
        <f t="shared" si="7"/>
        <v>0</v>
      </c>
      <c r="F226" s="112">
        <f>SUMIF(kalk!F:F,import!A226,kalk!D:D)</f>
        <v>0</v>
      </c>
      <c r="G226" s="113">
        <f t="shared" si="6"/>
        <v>0</v>
      </c>
    </row>
    <row r="227" spans="1:7" x14ac:dyDescent="0.25">
      <c r="A227" s="99"/>
      <c r="B227" s="99"/>
      <c r="C227" s="114"/>
      <c r="D227" s="114"/>
      <c r="E227" s="113">
        <f t="shared" si="7"/>
        <v>0</v>
      </c>
      <c r="F227" s="112">
        <f>SUMIF(kalk!F:F,import!A227,kalk!D:D)</f>
        <v>0</v>
      </c>
      <c r="G227" s="113">
        <f t="shared" si="6"/>
        <v>0</v>
      </c>
    </row>
    <row r="228" spans="1:7" x14ac:dyDescent="0.25">
      <c r="A228" s="99"/>
      <c r="B228" s="99"/>
      <c r="C228" s="114"/>
      <c r="D228" s="114"/>
      <c r="E228" s="113">
        <f t="shared" si="7"/>
        <v>0</v>
      </c>
      <c r="F228" s="112">
        <f>SUMIF(kalk!F:F,import!A228,kalk!D:D)</f>
        <v>0</v>
      </c>
      <c r="G228" s="113">
        <f t="shared" si="6"/>
        <v>0</v>
      </c>
    </row>
    <row r="229" spans="1:7" x14ac:dyDescent="0.25">
      <c r="A229" s="99"/>
      <c r="B229" s="99"/>
      <c r="C229" s="114"/>
      <c r="D229" s="114"/>
      <c r="E229" s="113">
        <f t="shared" si="7"/>
        <v>0</v>
      </c>
      <c r="F229" s="112">
        <f>SUMIF(kalk!F:F,import!A229,kalk!D:D)</f>
        <v>0</v>
      </c>
      <c r="G229" s="113">
        <f t="shared" si="6"/>
        <v>0</v>
      </c>
    </row>
    <row r="230" spans="1:7" x14ac:dyDescent="0.25">
      <c r="A230" s="99"/>
      <c r="B230" s="99"/>
      <c r="C230" s="114"/>
      <c r="D230" s="114"/>
      <c r="E230" s="113">
        <f t="shared" si="7"/>
        <v>0</v>
      </c>
      <c r="F230" s="112">
        <f>SUMIF(kalk!F:F,import!A230,kalk!D:D)</f>
        <v>0</v>
      </c>
      <c r="G230" s="113">
        <f t="shared" si="6"/>
        <v>0</v>
      </c>
    </row>
    <row r="231" spans="1:7" x14ac:dyDescent="0.25">
      <c r="A231" s="99"/>
      <c r="B231" s="99"/>
      <c r="C231" s="114"/>
      <c r="D231" s="114"/>
      <c r="E231" s="113">
        <f t="shared" si="7"/>
        <v>0</v>
      </c>
      <c r="F231" s="112">
        <f>SUMIF(kalk!F:F,import!A231,kalk!D:D)</f>
        <v>0</v>
      </c>
      <c r="G231" s="113">
        <f t="shared" si="6"/>
        <v>0</v>
      </c>
    </row>
    <row r="232" spans="1:7" x14ac:dyDescent="0.25">
      <c r="A232" s="99"/>
      <c r="B232" s="99"/>
      <c r="C232" s="114"/>
      <c r="D232" s="114"/>
      <c r="E232" s="113">
        <f t="shared" si="7"/>
        <v>0</v>
      </c>
      <c r="F232" s="112">
        <f>SUMIF(kalk!F:F,import!A232,kalk!D:D)</f>
        <v>0</v>
      </c>
      <c r="G232" s="113">
        <f t="shared" si="6"/>
        <v>0</v>
      </c>
    </row>
    <row r="233" spans="1:7" x14ac:dyDescent="0.25">
      <c r="A233" s="99"/>
      <c r="B233" s="99"/>
      <c r="C233" s="114"/>
      <c r="D233" s="114"/>
      <c r="E233" s="113">
        <f t="shared" si="7"/>
        <v>0</v>
      </c>
      <c r="F233" s="112">
        <f>SUMIF(kalk!F:F,import!A233,kalk!D:D)</f>
        <v>0</v>
      </c>
      <c r="G233" s="113">
        <f t="shared" si="6"/>
        <v>0</v>
      </c>
    </row>
    <row r="234" spans="1:7" x14ac:dyDescent="0.25">
      <c r="A234" s="99"/>
      <c r="B234" s="99"/>
      <c r="C234" s="114"/>
      <c r="D234" s="114"/>
      <c r="E234" s="113">
        <f t="shared" si="7"/>
        <v>0</v>
      </c>
      <c r="F234" s="112">
        <f>SUMIF(kalk!F:F,import!A234,kalk!D:D)</f>
        <v>0</v>
      </c>
      <c r="G234" s="113">
        <f t="shared" si="6"/>
        <v>0</v>
      </c>
    </row>
    <row r="235" spans="1:7" x14ac:dyDescent="0.25">
      <c r="A235" s="99"/>
      <c r="B235" s="99"/>
      <c r="C235" s="114"/>
      <c r="D235" s="114"/>
      <c r="E235" s="113">
        <f t="shared" si="7"/>
        <v>0</v>
      </c>
      <c r="F235" s="112">
        <f>SUMIF(kalk!F:F,import!A235,kalk!D:D)</f>
        <v>0</v>
      </c>
      <c r="G235" s="113">
        <f t="shared" si="6"/>
        <v>0</v>
      </c>
    </row>
    <row r="236" spans="1:7" x14ac:dyDescent="0.25">
      <c r="A236" s="99"/>
      <c r="B236" s="99"/>
      <c r="C236" s="114"/>
      <c r="D236" s="114"/>
      <c r="E236" s="113">
        <f t="shared" si="7"/>
        <v>0</v>
      </c>
      <c r="F236" s="112">
        <f>SUMIF(kalk!F:F,import!A236,kalk!D:D)</f>
        <v>0</v>
      </c>
      <c r="G236" s="113">
        <f t="shared" si="6"/>
        <v>0</v>
      </c>
    </row>
    <row r="237" spans="1:7" x14ac:dyDescent="0.25">
      <c r="A237" s="99"/>
      <c r="B237" s="99"/>
      <c r="C237" s="114"/>
      <c r="D237" s="114"/>
      <c r="E237" s="113">
        <f t="shared" si="7"/>
        <v>0</v>
      </c>
      <c r="F237" s="112">
        <f>SUMIF(kalk!F:F,import!A237,kalk!D:D)</f>
        <v>0</v>
      </c>
      <c r="G237" s="113">
        <f t="shared" si="6"/>
        <v>0</v>
      </c>
    </row>
    <row r="238" spans="1:7" x14ac:dyDescent="0.25">
      <c r="A238" s="99"/>
      <c r="B238" s="99"/>
      <c r="C238" s="114"/>
      <c r="D238" s="114"/>
      <c r="E238" s="113">
        <f t="shared" si="7"/>
        <v>0</v>
      </c>
      <c r="F238" s="112">
        <f>SUMIF(kalk!F:F,import!A238,kalk!D:D)</f>
        <v>0</v>
      </c>
      <c r="G238" s="113">
        <f t="shared" si="6"/>
        <v>0</v>
      </c>
    </row>
    <row r="239" spans="1:7" x14ac:dyDescent="0.25">
      <c r="A239" s="99"/>
      <c r="B239" s="99"/>
      <c r="C239" s="114"/>
      <c r="D239" s="114"/>
      <c r="E239" s="113">
        <f t="shared" si="7"/>
        <v>0</v>
      </c>
      <c r="F239" s="112">
        <f>SUMIF(kalk!F:F,import!A239,kalk!D:D)</f>
        <v>0</v>
      </c>
      <c r="G239" s="113">
        <f t="shared" si="6"/>
        <v>0</v>
      </c>
    </row>
    <row r="240" spans="1:7" x14ac:dyDescent="0.25">
      <c r="A240" s="99"/>
      <c r="B240" s="99"/>
      <c r="C240" s="114"/>
      <c r="D240" s="114"/>
      <c r="E240" s="113">
        <f t="shared" si="7"/>
        <v>0</v>
      </c>
      <c r="F240" s="112">
        <f>SUMIF(kalk!F:F,import!A240,kalk!D:D)</f>
        <v>0</v>
      </c>
      <c r="G240" s="113">
        <f t="shared" si="6"/>
        <v>0</v>
      </c>
    </row>
    <row r="241" spans="1:7" x14ac:dyDescent="0.25">
      <c r="A241" s="99"/>
      <c r="B241" s="99"/>
      <c r="C241" s="114"/>
      <c r="D241" s="114"/>
      <c r="E241" s="113">
        <f t="shared" si="7"/>
        <v>0</v>
      </c>
      <c r="F241" s="112">
        <f>SUMIF(kalk!F:F,import!A241,kalk!D:D)</f>
        <v>0</v>
      </c>
      <c r="G241" s="113">
        <f t="shared" si="6"/>
        <v>0</v>
      </c>
    </row>
    <row r="242" spans="1:7" x14ac:dyDescent="0.25">
      <c r="A242" s="99"/>
      <c r="B242" s="99"/>
      <c r="C242" s="114"/>
      <c r="D242" s="114"/>
      <c r="E242" s="113">
        <f t="shared" si="7"/>
        <v>0</v>
      </c>
      <c r="F242" s="112">
        <f>SUMIF(kalk!F:F,import!A242,kalk!D:D)</f>
        <v>0</v>
      </c>
      <c r="G242" s="113">
        <f t="shared" si="6"/>
        <v>0</v>
      </c>
    </row>
    <row r="243" spans="1:7" x14ac:dyDescent="0.25">
      <c r="A243" s="99"/>
      <c r="B243" s="99"/>
      <c r="C243" s="114"/>
      <c r="D243" s="114"/>
      <c r="E243" s="113">
        <f t="shared" si="7"/>
        <v>0</v>
      </c>
      <c r="F243" s="112">
        <f>SUMIF(kalk!F:F,import!A243,kalk!D:D)</f>
        <v>0</v>
      </c>
      <c r="G243" s="113">
        <f t="shared" si="6"/>
        <v>0</v>
      </c>
    </row>
    <row r="244" spans="1:7" x14ac:dyDescent="0.25">
      <c r="A244" s="99"/>
      <c r="B244" s="99"/>
      <c r="C244" s="114"/>
      <c r="D244" s="114"/>
      <c r="E244" s="113">
        <f t="shared" si="7"/>
        <v>0</v>
      </c>
      <c r="F244" s="112">
        <f>SUMIF(kalk!F:F,import!A244,kalk!D:D)</f>
        <v>0</v>
      </c>
      <c r="G244" s="113">
        <f t="shared" si="6"/>
        <v>0</v>
      </c>
    </row>
    <row r="245" spans="1:7" x14ac:dyDescent="0.25">
      <c r="A245" s="99"/>
      <c r="B245" s="99"/>
      <c r="C245" s="114"/>
      <c r="D245" s="114"/>
      <c r="E245" s="113">
        <f t="shared" si="7"/>
        <v>0</v>
      </c>
      <c r="F245" s="112">
        <f>SUMIF(kalk!F:F,import!A245,kalk!D:D)</f>
        <v>0</v>
      </c>
      <c r="G245" s="113">
        <f t="shared" si="6"/>
        <v>0</v>
      </c>
    </row>
    <row r="246" spans="1:7" x14ac:dyDescent="0.25">
      <c r="A246" s="99"/>
      <c r="B246" s="99"/>
      <c r="C246" s="114"/>
      <c r="D246" s="114"/>
      <c r="E246" s="113">
        <f t="shared" si="7"/>
        <v>0</v>
      </c>
      <c r="F246" s="112">
        <f>SUMIF(kalk!F:F,import!A246,kalk!D:D)</f>
        <v>0</v>
      </c>
      <c r="G246" s="113">
        <f t="shared" si="6"/>
        <v>0</v>
      </c>
    </row>
    <row r="247" spans="1:7" x14ac:dyDescent="0.25">
      <c r="A247" s="99"/>
      <c r="B247" s="99"/>
      <c r="C247" s="114"/>
      <c r="D247" s="114"/>
      <c r="E247" s="113">
        <f t="shared" si="7"/>
        <v>0</v>
      </c>
      <c r="F247" s="112">
        <f>SUMIF(kalk!F:F,import!A247,kalk!D:D)</f>
        <v>0</v>
      </c>
      <c r="G247" s="113">
        <f t="shared" si="6"/>
        <v>0</v>
      </c>
    </row>
    <row r="248" spans="1:7" x14ac:dyDescent="0.25">
      <c r="A248" s="99"/>
      <c r="B248" s="99"/>
      <c r="C248" s="114"/>
      <c r="D248" s="114"/>
      <c r="E248" s="113">
        <f t="shared" si="7"/>
        <v>0</v>
      </c>
      <c r="F248" s="112">
        <f>SUMIF(kalk!F:F,import!A248,kalk!D:D)</f>
        <v>0</v>
      </c>
      <c r="G248" s="113">
        <f t="shared" si="6"/>
        <v>0</v>
      </c>
    </row>
    <row r="249" spans="1:7" x14ac:dyDescent="0.25">
      <c r="A249" s="99"/>
      <c r="B249" s="99"/>
      <c r="C249" s="114"/>
      <c r="D249" s="114"/>
      <c r="E249" s="113">
        <f t="shared" si="7"/>
        <v>0</v>
      </c>
      <c r="F249" s="112">
        <f>SUMIF(kalk!F:F,import!A249,kalk!D:D)</f>
        <v>0</v>
      </c>
      <c r="G249" s="113">
        <f t="shared" si="6"/>
        <v>0</v>
      </c>
    </row>
    <row r="250" spans="1:7" x14ac:dyDescent="0.25">
      <c r="A250" s="99"/>
      <c r="B250" s="99"/>
      <c r="C250" s="114"/>
      <c r="D250" s="114"/>
      <c r="E250" s="113">
        <f t="shared" si="7"/>
        <v>0</v>
      </c>
      <c r="F250" s="112">
        <f>SUMIF(kalk!F:F,import!A250,kalk!D:D)</f>
        <v>0</v>
      </c>
      <c r="G250" s="113">
        <f t="shared" si="6"/>
        <v>0</v>
      </c>
    </row>
    <row r="251" spans="1:7" x14ac:dyDescent="0.25">
      <c r="A251" s="99"/>
      <c r="B251" s="99"/>
      <c r="C251" s="114"/>
      <c r="D251" s="114"/>
      <c r="E251" s="113">
        <f t="shared" si="7"/>
        <v>0</v>
      </c>
      <c r="F251" s="112">
        <f>SUMIF(kalk!F:F,import!A251,kalk!D:D)</f>
        <v>0</v>
      </c>
      <c r="G251" s="113">
        <f t="shared" si="6"/>
        <v>0</v>
      </c>
    </row>
    <row r="252" spans="1:7" x14ac:dyDescent="0.25">
      <c r="A252" s="99"/>
      <c r="B252" s="99"/>
      <c r="C252" s="114"/>
      <c r="D252" s="114"/>
      <c r="E252" s="113">
        <f t="shared" si="7"/>
        <v>0</v>
      </c>
      <c r="F252" s="112">
        <f>SUMIF(kalk!F:F,import!A252,kalk!D:D)</f>
        <v>0</v>
      </c>
      <c r="G252" s="113">
        <f t="shared" si="6"/>
        <v>0</v>
      </c>
    </row>
    <row r="253" spans="1:7" x14ac:dyDescent="0.25">
      <c r="A253" s="99"/>
      <c r="B253" s="99"/>
      <c r="C253" s="114"/>
      <c r="D253" s="114"/>
      <c r="E253" s="113">
        <f t="shared" si="7"/>
        <v>0</v>
      </c>
      <c r="F253" s="112">
        <f>SUMIF(kalk!F:F,import!A253,kalk!D:D)</f>
        <v>0</v>
      </c>
      <c r="G253" s="113">
        <f t="shared" si="6"/>
        <v>0</v>
      </c>
    </row>
    <row r="254" spans="1:7" x14ac:dyDescent="0.25">
      <c r="A254" s="99"/>
      <c r="B254" s="99"/>
      <c r="C254" s="114"/>
      <c r="D254" s="114"/>
      <c r="E254" s="113">
        <f t="shared" si="7"/>
        <v>0</v>
      </c>
      <c r="F254" s="112">
        <f>SUMIF(kalk!F:F,import!A254,kalk!D:D)</f>
        <v>0</v>
      </c>
      <c r="G254" s="113">
        <f t="shared" si="6"/>
        <v>0</v>
      </c>
    </row>
    <row r="255" spans="1:7" x14ac:dyDescent="0.25">
      <c r="A255" s="99"/>
      <c r="B255" s="99"/>
      <c r="C255" s="114"/>
      <c r="D255" s="107"/>
      <c r="E255" s="113">
        <f t="shared" si="7"/>
        <v>0</v>
      </c>
      <c r="F255" s="112">
        <f>SUMIF(kalk!F:F,import!A255,kalk!D:D)</f>
        <v>0</v>
      </c>
      <c r="G255" s="113">
        <f t="shared" si="6"/>
        <v>0</v>
      </c>
    </row>
    <row r="256" spans="1:7" x14ac:dyDescent="0.25">
      <c r="A256" s="99"/>
      <c r="B256" s="99"/>
      <c r="C256" s="114"/>
      <c r="D256" s="107"/>
      <c r="E256" s="113">
        <f t="shared" si="7"/>
        <v>0</v>
      </c>
      <c r="F256" s="112">
        <f>SUMIF(kalk!F:F,import!A256,kalk!D:D)</f>
        <v>0</v>
      </c>
      <c r="G256" s="113">
        <f t="shared" si="6"/>
        <v>0</v>
      </c>
    </row>
    <row r="257" spans="1:7" x14ac:dyDescent="0.25">
      <c r="A257" s="99"/>
      <c r="B257" s="99"/>
      <c r="C257" s="114"/>
      <c r="D257" s="107"/>
      <c r="E257" s="113">
        <f t="shared" si="7"/>
        <v>0</v>
      </c>
      <c r="F257" s="112">
        <f>SUMIF(kalk!F:F,import!A257,kalk!D:D)</f>
        <v>0</v>
      </c>
      <c r="G257" s="113">
        <f t="shared" ref="G257:G320" si="8">E257-F257</f>
        <v>0</v>
      </c>
    </row>
    <row r="258" spans="1:7" x14ac:dyDescent="0.25">
      <c r="A258" s="99"/>
      <c r="B258" s="99"/>
      <c r="C258" s="114"/>
      <c r="D258" s="107"/>
      <c r="E258" s="113">
        <f t="shared" ref="E258:E321" si="9">C258-D258</f>
        <v>0</v>
      </c>
      <c r="F258" s="112">
        <f>SUMIF(kalk!F:F,import!A258,kalk!D:D)</f>
        <v>0</v>
      </c>
      <c r="G258" s="113">
        <f t="shared" si="8"/>
        <v>0</v>
      </c>
    </row>
    <row r="259" spans="1:7" x14ac:dyDescent="0.25">
      <c r="A259" s="99"/>
      <c r="B259" s="99"/>
      <c r="C259" s="114"/>
      <c r="D259" s="107"/>
      <c r="E259" s="113">
        <f t="shared" si="9"/>
        <v>0</v>
      </c>
      <c r="F259" s="112">
        <f>SUMIF(kalk!F:F,import!A259,kalk!D:D)</f>
        <v>0</v>
      </c>
      <c r="G259" s="113">
        <f t="shared" si="8"/>
        <v>0</v>
      </c>
    </row>
    <row r="260" spans="1:7" x14ac:dyDescent="0.25">
      <c r="A260" s="99"/>
      <c r="B260" s="99"/>
      <c r="C260" s="114"/>
      <c r="D260" s="107"/>
      <c r="E260" s="113">
        <f t="shared" si="9"/>
        <v>0</v>
      </c>
      <c r="F260" s="112">
        <f>SUMIF(kalk!F:F,import!A260,kalk!D:D)</f>
        <v>0</v>
      </c>
      <c r="G260" s="113">
        <f t="shared" si="8"/>
        <v>0</v>
      </c>
    </row>
    <row r="261" spans="1:7" x14ac:dyDescent="0.25">
      <c r="A261" s="99"/>
      <c r="B261" s="99"/>
      <c r="C261" s="114"/>
      <c r="D261" s="107"/>
      <c r="E261" s="113">
        <f t="shared" si="9"/>
        <v>0</v>
      </c>
      <c r="F261" s="112">
        <f>SUMIF(kalk!F:F,import!A261,kalk!D:D)</f>
        <v>0</v>
      </c>
      <c r="G261" s="113">
        <f t="shared" si="8"/>
        <v>0</v>
      </c>
    </row>
    <row r="262" spans="1:7" x14ac:dyDescent="0.25">
      <c r="A262" s="99"/>
      <c r="B262" s="99"/>
      <c r="C262" s="114"/>
      <c r="D262" s="107"/>
      <c r="E262" s="113">
        <f t="shared" si="9"/>
        <v>0</v>
      </c>
      <c r="F262" s="112">
        <f>SUMIF(kalk!F:F,import!A262,kalk!D:D)</f>
        <v>0</v>
      </c>
      <c r="G262" s="113">
        <f t="shared" si="8"/>
        <v>0</v>
      </c>
    </row>
    <row r="263" spans="1:7" x14ac:dyDescent="0.25">
      <c r="A263" s="99"/>
      <c r="B263" s="99"/>
      <c r="C263" s="114"/>
      <c r="D263" s="107"/>
      <c r="E263" s="113">
        <f t="shared" si="9"/>
        <v>0</v>
      </c>
      <c r="F263" s="112">
        <f>SUMIF(kalk!F:F,import!A263,kalk!D:D)</f>
        <v>0</v>
      </c>
      <c r="G263" s="113">
        <f t="shared" si="8"/>
        <v>0</v>
      </c>
    </row>
    <row r="264" spans="1:7" x14ac:dyDescent="0.25">
      <c r="A264" s="99"/>
      <c r="B264" s="99"/>
      <c r="C264" s="114"/>
      <c r="D264" s="107"/>
      <c r="E264" s="113">
        <f t="shared" si="9"/>
        <v>0</v>
      </c>
      <c r="F264" s="112">
        <f>SUMIF(kalk!F:F,import!A264,kalk!D:D)</f>
        <v>0</v>
      </c>
      <c r="G264" s="113">
        <f t="shared" si="8"/>
        <v>0</v>
      </c>
    </row>
    <row r="265" spans="1:7" x14ac:dyDescent="0.25">
      <c r="A265" s="99"/>
      <c r="B265" s="99"/>
      <c r="C265" s="114"/>
      <c r="D265" s="107"/>
      <c r="E265" s="113">
        <f t="shared" si="9"/>
        <v>0</v>
      </c>
      <c r="F265" s="112">
        <f>SUMIF(kalk!F:F,import!A265,kalk!D:D)</f>
        <v>0</v>
      </c>
      <c r="G265" s="113">
        <f t="shared" si="8"/>
        <v>0</v>
      </c>
    </row>
    <row r="266" spans="1:7" x14ac:dyDescent="0.25">
      <c r="A266" s="99"/>
      <c r="B266" s="99"/>
      <c r="C266" s="114"/>
      <c r="D266" s="107"/>
      <c r="E266" s="113">
        <f t="shared" si="9"/>
        <v>0</v>
      </c>
      <c r="F266" s="112">
        <f>SUMIF(kalk!F:F,import!A266,kalk!D:D)</f>
        <v>0</v>
      </c>
      <c r="G266" s="113">
        <f t="shared" si="8"/>
        <v>0</v>
      </c>
    </row>
    <row r="267" spans="1:7" x14ac:dyDescent="0.25">
      <c r="A267" s="99"/>
      <c r="B267" s="99"/>
      <c r="C267" s="114"/>
      <c r="D267" s="107"/>
      <c r="E267" s="113">
        <f t="shared" si="9"/>
        <v>0</v>
      </c>
      <c r="F267" s="112">
        <f>SUMIF(kalk!F:F,import!A267,kalk!D:D)</f>
        <v>0</v>
      </c>
      <c r="G267" s="113">
        <f t="shared" si="8"/>
        <v>0</v>
      </c>
    </row>
    <row r="268" spans="1:7" x14ac:dyDescent="0.25">
      <c r="A268" s="99"/>
      <c r="B268" s="99"/>
      <c r="C268" s="114"/>
      <c r="D268" s="107"/>
      <c r="E268" s="113">
        <f t="shared" si="9"/>
        <v>0</v>
      </c>
      <c r="F268" s="112">
        <f>SUMIF(kalk!F:F,import!A268,kalk!D:D)</f>
        <v>0</v>
      </c>
      <c r="G268" s="113">
        <f t="shared" si="8"/>
        <v>0</v>
      </c>
    </row>
    <row r="269" spans="1:7" x14ac:dyDescent="0.25">
      <c r="A269" s="99"/>
      <c r="B269" s="99"/>
      <c r="C269" s="114"/>
      <c r="D269" s="107"/>
      <c r="E269" s="113">
        <f t="shared" si="9"/>
        <v>0</v>
      </c>
      <c r="F269" s="112">
        <f>SUMIF(kalk!F:F,import!A269,kalk!D:D)</f>
        <v>0</v>
      </c>
      <c r="G269" s="113">
        <f t="shared" si="8"/>
        <v>0</v>
      </c>
    </row>
    <row r="270" spans="1:7" x14ac:dyDescent="0.25">
      <c r="A270" s="99"/>
      <c r="B270" s="99"/>
      <c r="C270" s="114"/>
      <c r="D270" s="107"/>
      <c r="E270" s="113">
        <f t="shared" si="9"/>
        <v>0</v>
      </c>
      <c r="F270" s="112">
        <f>SUMIF(kalk!F:F,import!A270,kalk!D:D)</f>
        <v>0</v>
      </c>
      <c r="G270" s="113">
        <f t="shared" si="8"/>
        <v>0</v>
      </c>
    </row>
    <row r="271" spans="1:7" x14ac:dyDescent="0.25">
      <c r="A271" s="99"/>
      <c r="B271" s="99"/>
      <c r="C271" s="114"/>
      <c r="D271" s="107"/>
      <c r="E271" s="113">
        <f t="shared" si="9"/>
        <v>0</v>
      </c>
      <c r="F271" s="112">
        <f>SUMIF(kalk!F:F,import!A271,kalk!D:D)</f>
        <v>0</v>
      </c>
      <c r="G271" s="113">
        <f t="shared" si="8"/>
        <v>0</v>
      </c>
    </row>
    <row r="272" spans="1:7" x14ac:dyDescent="0.25">
      <c r="A272" s="99"/>
      <c r="B272" s="99"/>
      <c r="C272" s="114"/>
      <c r="D272" s="107"/>
      <c r="E272" s="113">
        <f t="shared" si="9"/>
        <v>0</v>
      </c>
      <c r="F272" s="112">
        <f>SUMIF(kalk!F:F,import!A272,kalk!D:D)</f>
        <v>0</v>
      </c>
      <c r="G272" s="113">
        <f t="shared" si="8"/>
        <v>0</v>
      </c>
    </row>
    <row r="273" spans="1:7" x14ac:dyDescent="0.25">
      <c r="A273" s="99"/>
      <c r="B273" s="99"/>
      <c r="C273" s="114"/>
      <c r="D273" s="107"/>
      <c r="E273" s="113">
        <f t="shared" si="9"/>
        <v>0</v>
      </c>
      <c r="F273" s="112">
        <f>SUMIF(kalk!F:F,import!A273,kalk!D:D)</f>
        <v>0</v>
      </c>
      <c r="G273" s="113">
        <f t="shared" si="8"/>
        <v>0</v>
      </c>
    </row>
    <row r="274" spans="1:7" x14ac:dyDescent="0.25">
      <c r="A274" s="99"/>
      <c r="B274" s="99"/>
      <c r="C274" s="114"/>
      <c r="D274" s="107"/>
      <c r="E274" s="113">
        <f t="shared" si="9"/>
        <v>0</v>
      </c>
      <c r="F274" s="112">
        <f>SUMIF(kalk!F:F,import!A274,kalk!D:D)</f>
        <v>0</v>
      </c>
      <c r="G274" s="113">
        <f t="shared" si="8"/>
        <v>0</v>
      </c>
    </row>
    <row r="275" spans="1:7" x14ac:dyDescent="0.25">
      <c r="A275" s="99"/>
      <c r="B275" s="99"/>
      <c r="C275" s="114"/>
      <c r="D275" s="107"/>
      <c r="E275" s="113">
        <f t="shared" si="9"/>
        <v>0</v>
      </c>
      <c r="F275" s="112">
        <f>SUMIF(kalk!F:F,import!A275,kalk!D:D)</f>
        <v>0</v>
      </c>
      <c r="G275" s="113">
        <f t="shared" si="8"/>
        <v>0</v>
      </c>
    </row>
    <row r="276" spans="1:7" x14ac:dyDescent="0.25">
      <c r="A276" s="99"/>
      <c r="B276" s="99"/>
      <c r="C276" s="114"/>
      <c r="D276" s="107"/>
      <c r="E276" s="113">
        <f t="shared" si="9"/>
        <v>0</v>
      </c>
      <c r="F276" s="112">
        <f>SUMIF(kalk!F:F,import!A276,kalk!D:D)</f>
        <v>0</v>
      </c>
      <c r="G276" s="113">
        <f t="shared" si="8"/>
        <v>0</v>
      </c>
    </row>
    <row r="277" spans="1:7" x14ac:dyDescent="0.25">
      <c r="A277" s="99"/>
      <c r="B277" s="99"/>
      <c r="C277" s="114"/>
      <c r="D277" s="107"/>
      <c r="E277" s="113">
        <f t="shared" si="9"/>
        <v>0</v>
      </c>
      <c r="F277" s="112">
        <f>SUMIF(kalk!F:F,import!A277,kalk!D:D)</f>
        <v>0</v>
      </c>
      <c r="G277" s="113">
        <f t="shared" si="8"/>
        <v>0</v>
      </c>
    </row>
    <row r="278" spans="1:7" x14ac:dyDescent="0.25">
      <c r="A278" s="99"/>
      <c r="B278" s="99"/>
      <c r="C278" s="114"/>
      <c r="D278" s="107"/>
      <c r="E278" s="113">
        <f t="shared" si="9"/>
        <v>0</v>
      </c>
      <c r="F278" s="112">
        <f>SUMIF(kalk!F:F,import!A278,kalk!D:D)</f>
        <v>0</v>
      </c>
      <c r="G278" s="113">
        <f t="shared" si="8"/>
        <v>0</v>
      </c>
    </row>
    <row r="279" spans="1:7" x14ac:dyDescent="0.25">
      <c r="A279" s="99"/>
      <c r="B279" s="99"/>
      <c r="C279" s="114"/>
      <c r="D279" s="107"/>
      <c r="E279" s="113">
        <f t="shared" si="9"/>
        <v>0</v>
      </c>
      <c r="F279" s="112">
        <f>SUMIF(kalk!F:F,import!A279,kalk!D:D)</f>
        <v>0</v>
      </c>
      <c r="G279" s="113">
        <f t="shared" si="8"/>
        <v>0</v>
      </c>
    </row>
    <row r="280" spans="1:7" x14ac:dyDescent="0.25">
      <c r="A280" s="99"/>
      <c r="B280" s="99"/>
      <c r="C280" s="114"/>
      <c r="D280" s="107"/>
      <c r="E280" s="113">
        <f t="shared" si="9"/>
        <v>0</v>
      </c>
      <c r="F280" s="112">
        <f>SUMIF(kalk!F:F,import!A280,kalk!D:D)</f>
        <v>0</v>
      </c>
      <c r="G280" s="113">
        <f t="shared" si="8"/>
        <v>0</v>
      </c>
    </row>
    <row r="281" spans="1:7" x14ac:dyDescent="0.25">
      <c r="A281" s="99"/>
      <c r="B281" s="99"/>
      <c r="C281" s="114"/>
      <c r="D281" s="107"/>
      <c r="E281" s="113">
        <f t="shared" si="9"/>
        <v>0</v>
      </c>
      <c r="F281" s="112">
        <f>SUMIF(kalk!F:F,import!A281,kalk!D:D)</f>
        <v>0</v>
      </c>
      <c r="G281" s="113">
        <f t="shared" si="8"/>
        <v>0</v>
      </c>
    </row>
    <row r="282" spans="1:7" x14ac:dyDescent="0.25">
      <c r="A282" s="99"/>
      <c r="B282" s="99"/>
      <c r="C282" s="114"/>
      <c r="D282" s="107"/>
      <c r="E282" s="113">
        <f t="shared" si="9"/>
        <v>0</v>
      </c>
      <c r="F282" s="112">
        <f>SUMIF(kalk!F:F,import!A282,kalk!D:D)</f>
        <v>0</v>
      </c>
      <c r="G282" s="113">
        <f t="shared" si="8"/>
        <v>0</v>
      </c>
    </row>
    <row r="283" spans="1:7" x14ac:dyDescent="0.25">
      <c r="A283" s="99"/>
      <c r="B283" s="99"/>
      <c r="C283" s="114"/>
      <c r="D283" s="107"/>
      <c r="E283" s="113">
        <f t="shared" si="9"/>
        <v>0</v>
      </c>
      <c r="F283" s="112">
        <f>SUMIF(kalk!F:F,import!A283,kalk!D:D)</f>
        <v>0</v>
      </c>
      <c r="G283" s="113">
        <f t="shared" si="8"/>
        <v>0</v>
      </c>
    </row>
    <row r="284" spans="1:7" x14ac:dyDescent="0.25">
      <c r="A284" s="99"/>
      <c r="B284" s="99"/>
      <c r="C284" s="114"/>
      <c r="D284" s="107"/>
      <c r="E284" s="113">
        <f t="shared" si="9"/>
        <v>0</v>
      </c>
      <c r="F284" s="112">
        <f>SUMIF(kalk!F:F,import!A284,kalk!D:D)</f>
        <v>0</v>
      </c>
      <c r="G284" s="113">
        <f t="shared" si="8"/>
        <v>0</v>
      </c>
    </row>
    <row r="285" spans="1:7" x14ac:dyDescent="0.25">
      <c r="A285" s="99"/>
      <c r="B285" s="99"/>
      <c r="C285" s="114"/>
      <c r="D285" s="107"/>
      <c r="E285" s="113">
        <f t="shared" si="9"/>
        <v>0</v>
      </c>
      <c r="F285" s="112">
        <f>SUMIF(kalk!F:F,import!A285,kalk!D:D)</f>
        <v>0</v>
      </c>
      <c r="G285" s="113">
        <f t="shared" si="8"/>
        <v>0</v>
      </c>
    </row>
    <row r="286" spans="1:7" x14ac:dyDescent="0.25">
      <c r="A286" s="99"/>
      <c r="B286" s="99"/>
      <c r="C286" s="114"/>
      <c r="D286" s="107"/>
      <c r="E286" s="113">
        <f t="shared" si="9"/>
        <v>0</v>
      </c>
      <c r="F286" s="112">
        <f>SUMIF(kalk!F:F,import!A286,kalk!D:D)</f>
        <v>0</v>
      </c>
      <c r="G286" s="113">
        <f t="shared" si="8"/>
        <v>0</v>
      </c>
    </row>
    <row r="287" spans="1:7" x14ac:dyDescent="0.25">
      <c r="A287" s="99"/>
      <c r="B287" s="99"/>
      <c r="C287" s="114"/>
      <c r="D287" s="107"/>
      <c r="E287" s="113">
        <f t="shared" si="9"/>
        <v>0</v>
      </c>
      <c r="F287" s="112">
        <f>SUMIF(kalk!F:F,import!A287,kalk!D:D)</f>
        <v>0</v>
      </c>
      <c r="G287" s="113">
        <f t="shared" si="8"/>
        <v>0</v>
      </c>
    </row>
    <row r="288" spans="1:7" x14ac:dyDescent="0.25">
      <c r="A288" s="99"/>
      <c r="B288" s="99"/>
      <c r="C288" s="114"/>
      <c r="D288" s="107"/>
      <c r="E288" s="113">
        <f t="shared" si="9"/>
        <v>0</v>
      </c>
      <c r="F288" s="112">
        <f>SUMIF(kalk!F:F,import!A288,kalk!D:D)</f>
        <v>0</v>
      </c>
      <c r="G288" s="113">
        <f t="shared" si="8"/>
        <v>0</v>
      </c>
    </row>
    <row r="289" spans="1:7" x14ac:dyDescent="0.25">
      <c r="A289" s="99"/>
      <c r="B289" s="99"/>
      <c r="C289" s="114"/>
      <c r="D289" s="107"/>
      <c r="E289" s="113">
        <f t="shared" si="9"/>
        <v>0</v>
      </c>
      <c r="F289" s="112">
        <f>SUMIF(kalk!F:F,import!A289,kalk!D:D)</f>
        <v>0</v>
      </c>
      <c r="G289" s="113">
        <f t="shared" si="8"/>
        <v>0</v>
      </c>
    </row>
    <row r="290" spans="1:7" x14ac:dyDescent="0.25">
      <c r="A290" s="99"/>
      <c r="B290" s="99"/>
      <c r="C290" s="114"/>
      <c r="D290" s="107"/>
      <c r="E290" s="113">
        <f t="shared" si="9"/>
        <v>0</v>
      </c>
      <c r="F290" s="112">
        <f>SUMIF(kalk!F:F,import!A290,kalk!D:D)</f>
        <v>0</v>
      </c>
      <c r="G290" s="113">
        <f t="shared" si="8"/>
        <v>0</v>
      </c>
    </row>
    <row r="291" spans="1:7" x14ac:dyDescent="0.25">
      <c r="A291" s="99"/>
      <c r="B291" s="99"/>
      <c r="C291" s="114"/>
      <c r="D291" s="107"/>
      <c r="E291" s="113">
        <f t="shared" si="9"/>
        <v>0</v>
      </c>
      <c r="F291" s="112">
        <f>SUMIF(kalk!F:F,import!A291,kalk!D:D)</f>
        <v>0</v>
      </c>
      <c r="G291" s="113">
        <f t="shared" si="8"/>
        <v>0</v>
      </c>
    </row>
    <row r="292" spans="1:7" x14ac:dyDescent="0.25">
      <c r="A292" s="99"/>
      <c r="B292" s="99"/>
      <c r="C292" s="114"/>
      <c r="D292" s="107"/>
      <c r="E292" s="113">
        <f t="shared" si="9"/>
        <v>0</v>
      </c>
      <c r="F292" s="112">
        <f>SUMIF(kalk!F:F,import!A292,kalk!D:D)</f>
        <v>0</v>
      </c>
      <c r="G292" s="113">
        <f t="shared" si="8"/>
        <v>0</v>
      </c>
    </row>
    <row r="293" spans="1:7" x14ac:dyDescent="0.25">
      <c r="A293" s="99"/>
      <c r="B293" s="99"/>
      <c r="C293" s="114"/>
      <c r="D293" s="107"/>
      <c r="E293" s="113">
        <f t="shared" si="9"/>
        <v>0</v>
      </c>
      <c r="F293" s="112">
        <f>SUMIF(kalk!F:F,import!A293,kalk!D:D)</f>
        <v>0</v>
      </c>
      <c r="G293" s="113">
        <f t="shared" si="8"/>
        <v>0</v>
      </c>
    </row>
    <row r="294" spans="1:7" x14ac:dyDescent="0.25">
      <c r="A294" s="99"/>
      <c r="B294" s="99"/>
      <c r="C294" s="114"/>
      <c r="D294" s="107"/>
      <c r="E294" s="113">
        <f t="shared" si="9"/>
        <v>0</v>
      </c>
      <c r="F294" s="112">
        <f>SUMIF(kalk!F:F,import!A294,kalk!D:D)</f>
        <v>0</v>
      </c>
      <c r="G294" s="113">
        <f t="shared" si="8"/>
        <v>0</v>
      </c>
    </row>
    <row r="295" spans="1:7" x14ac:dyDescent="0.25">
      <c r="A295" s="99"/>
      <c r="B295" s="99"/>
      <c r="C295" s="114"/>
      <c r="D295" s="107"/>
      <c r="E295" s="113">
        <f t="shared" si="9"/>
        <v>0</v>
      </c>
      <c r="F295" s="112">
        <f>SUMIF(kalk!F:F,import!A295,kalk!D:D)</f>
        <v>0</v>
      </c>
      <c r="G295" s="113">
        <f t="shared" si="8"/>
        <v>0</v>
      </c>
    </row>
    <row r="296" spans="1:7" x14ac:dyDescent="0.25">
      <c r="A296" s="99"/>
      <c r="B296" s="99"/>
      <c r="C296" s="114"/>
      <c r="D296" s="107"/>
      <c r="E296" s="113">
        <f t="shared" si="9"/>
        <v>0</v>
      </c>
      <c r="F296" s="112">
        <f>SUMIF(kalk!F:F,import!A296,kalk!D:D)</f>
        <v>0</v>
      </c>
      <c r="G296" s="113">
        <f t="shared" si="8"/>
        <v>0</v>
      </c>
    </row>
    <row r="297" spans="1:7" x14ac:dyDescent="0.25">
      <c r="A297" s="99"/>
      <c r="B297" s="99"/>
      <c r="C297" s="114"/>
      <c r="D297" s="107"/>
      <c r="E297" s="113">
        <f t="shared" si="9"/>
        <v>0</v>
      </c>
      <c r="F297" s="112">
        <f>SUMIF(kalk!F:F,import!A297,kalk!D:D)</f>
        <v>0</v>
      </c>
      <c r="G297" s="113">
        <f t="shared" si="8"/>
        <v>0</v>
      </c>
    </row>
    <row r="298" spans="1:7" x14ac:dyDescent="0.25">
      <c r="A298" s="99"/>
      <c r="B298" s="99"/>
      <c r="C298" s="114"/>
      <c r="D298" s="107"/>
      <c r="E298" s="113">
        <f t="shared" si="9"/>
        <v>0</v>
      </c>
      <c r="F298" s="112">
        <f>SUMIF(kalk!F:F,import!A298,kalk!D:D)</f>
        <v>0</v>
      </c>
      <c r="G298" s="113">
        <f t="shared" si="8"/>
        <v>0</v>
      </c>
    </row>
    <row r="299" spans="1:7" x14ac:dyDescent="0.25">
      <c r="A299" s="99"/>
      <c r="B299" s="99"/>
      <c r="C299" s="114"/>
      <c r="D299" s="107"/>
      <c r="E299" s="113">
        <f t="shared" si="9"/>
        <v>0</v>
      </c>
      <c r="F299" s="112">
        <f>SUMIF(kalk!F:F,import!A299,kalk!D:D)</f>
        <v>0</v>
      </c>
      <c r="G299" s="113">
        <f t="shared" si="8"/>
        <v>0</v>
      </c>
    </row>
    <row r="300" spans="1:7" x14ac:dyDescent="0.25">
      <c r="A300" s="99"/>
      <c r="B300" s="99"/>
      <c r="C300" s="114"/>
      <c r="D300" s="107"/>
      <c r="E300" s="113">
        <f t="shared" si="9"/>
        <v>0</v>
      </c>
      <c r="F300" s="112">
        <f>SUMIF(kalk!F:F,import!A300,kalk!D:D)</f>
        <v>0</v>
      </c>
      <c r="G300" s="113">
        <f t="shared" si="8"/>
        <v>0</v>
      </c>
    </row>
    <row r="301" spans="1:7" x14ac:dyDescent="0.25">
      <c r="A301" s="99"/>
      <c r="B301" s="99"/>
      <c r="C301" s="114"/>
      <c r="D301" s="107"/>
      <c r="E301" s="113">
        <f t="shared" si="9"/>
        <v>0</v>
      </c>
      <c r="F301" s="112">
        <f>SUMIF(kalk!F:F,import!A301,kalk!D:D)</f>
        <v>0</v>
      </c>
      <c r="G301" s="113">
        <f t="shared" si="8"/>
        <v>0</v>
      </c>
    </row>
    <row r="302" spans="1:7" x14ac:dyDescent="0.25">
      <c r="A302" s="99"/>
      <c r="B302" s="99"/>
      <c r="C302" s="114"/>
      <c r="D302" s="107"/>
      <c r="E302" s="113">
        <f t="shared" si="9"/>
        <v>0</v>
      </c>
      <c r="F302" s="112">
        <f>SUMIF(kalk!F:F,import!A302,kalk!D:D)</f>
        <v>0</v>
      </c>
      <c r="G302" s="113">
        <f t="shared" si="8"/>
        <v>0</v>
      </c>
    </row>
    <row r="303" spans="1:7" x14ac:dyDescent="0.25">
      <c r="A303" s="99"/>
      <c r="B303" s="99"/>
      <c r="C303" s="114"/>
      <c r="D303" s="107"/>
      <c r="E303" s="113">
        <f t="shared" si="9"/>
        <v>0</v>
      </c>
      <c r="F303" s="112">
        <f>SUMIF(kalk!F:F,import!A303,kalk!D:D)</f>
        <v>0</v>
      </c>
      <c r="G303" s="113">
        <f t="shared" si="8"/>
        <v>0</v>
      </c>
    </row>
    <row r="304" spans="1:7" x14ac:dyDescent="0.25">
      <c r="A304" s="99"/>
      <c r="B304" s="99"/>
      <c r="C304" s="114"/>
      <c r="D304" s="107"/>
      <c r="E304" s="113">
        <f t="shared" si="9"/>
        <v>0</v>
      </c>
      <c r="F304" s="112">
        <f>SUMIF(kalk!F:F,import!A304,kalk!D:D)</f>
        <v>0</v>
      </c>
      <c r="G304" s="113">
        <f t="shared" si="8"/>
        <v>0</v>
      </c>
    </row>
    <row r="305" spans="1:7" x14ac:dyDescent="0.25">
      <c r="A305" s="99"/>
      <c r="B305" s="99"/>
      <c r="C305" s="114"/>
      <c r="D305" s="107"/>
      <c r="E305" s="113">
        <f t="shared" si="9"/>
        <v>0</v>
      </c>
      <c r="F305" s="112">
        <f>SUMIF(kalk!F:F,import!A305,kalk!D:D)</f>
        <v>0</v>
      </c>
      <c r="G305" s="113">
        <f t="shared" si="8"/>
        <v>0</v>
      </c>
    </row>
    <row r="306" spans="1:7" x14ac:dyDescent="0.25">
      <c r="A306" s="99"/>
      <c r="B306" s="99"/>
      <c r="C306" s="114"/>
      <c r="D306" s="107"/>
      <c r="E306" s="113">
        <f t="shared" si="9"/>
        <v>0</v>
      </c>
      <c r="F306" s="112">
        <f>SUMIF(kalk!F:F,import!A306,kalk!D:D)</f>
        <v>0</v>
      </c>
      <c r="G306" s="113">
        <f t="shared" si="8"/>
        <v>0</v>
      </c>
    </row>
    <row r="307" spans="1:7" x14ac:dyDescent="0.25">
      <c r="A307" s="99"/>
      <c r="B307" s="99"/>
      <c r="C307" s="114"/>
      <c r="D307" s="107"/>
      <c r="E307" s="113">
        <f t="shared" si="9"/>
        <v>0</v>
      </c>
      <c r="F307" s="112">
        <f>SUMIF(kalk!F:F,import!A307,kalk!D:D)</f>
        <v>0</v>
      </c>
      <c r="G307" s="113">
        <f t="shared" si="8"/>
        <v>0</v>
      </c>
    </row>
    <row r="308" spans="1:7" x14ac:dyDescent="0.25">
      <c r="A308" s="99"/>
      <c r="B308" s="99"/>
      <c r="C308" s="114"/>
      <c r="D308" s="107"/>
      <c r="E308" s="113">
        <f t="shared" si="9"/>
        <v>0</v>
      </c>
      <c r="F308" s="112">
        <f>SUMIF(kalk!F:F,import!A308,kalk!D:D)</f>
        <v>0</v>
      </c>
      <c r="G308" s="113">
        <f t="shared" si="8"/>
        <v>0</v>
      </c>
    </row>
    <row r="309" spans="1:7" x14ac:dyDescent="0.25">
      <c r="A309" s="99"/>
      <c r="B309" s="99"/>
      <c r="C309" s="114"/>
      <c r="D309" s="107"/>
      <c r="E309" s="113">
        <f t="shared" si="9"/>
        <v>0</v>
      </c>
      <c r="F309" s="112">
        <f>SUMIF(kalk!F:F,import!A309,kalk!D:D)</f>
        <v>0</v>
      </c>
      <c r="G309" s="113">
        <f t="shared" si="8"/>
        <v>0</v>
      </c>
    </row>
    <row r="310" spans="1:7" x14ac:dyDescent="0.25">
      <c r="A310" s="99"/>
      <c r="B310" s="99"/>
      <c r="C310" s="114"/>
      <c r="D310" s="107"/>
      <c r="E310" s="113">
        <f t="shared" si="9"/>
        <v>0</v>
      </c>
      <c r="F310" s="112">
        <f>SUMIF(kalk!F:F,import!A310,kalk!D:D)</f>
        <v>0</v>
      </c>
      <c r="G310" s="113">
        <f t="shared" si="8"/>
        <v>0</v>
      </c>
    </row>
    <row r="311" spans="1:7" x14ac:dyDescent="0.25">
      <c r="A311" s="99"/>
      <c r="B311" s="99"/>
      <c r="C311" s="114"/>
      <c r="D311" s="107"/>
      <c r="E311" s="113">
        <f t="shared" si="9"/>
        <v>0</v>
      </c>
      <c r="F311" s="112">
        <f>SUMIF(kalk!F:F,import!A311,kalk!D:D)</f>
        <v>0</v>
      </c>
      <c r="G311" s="113">
        <f t="shared" si="8"/>
        <v>0</v>
      </c>
    </row>
    <row r="312" spans="1:7" x14ac:dyDescent="0.25">
      <c r="A312" s="99"/>
      <c r="B312" s="99"/>
      <c r="C312" s="114"/>
      <c r="D312" s="107"/>
      <c r="E312" s="113">
        <f t="shared" si="9"/>
        <v>0</v>
      </c>
      <c r="F312" s="112">
        <f>SUMIF(kalk!F:F,import!A312,kalk!D:D)</f>
        <v>0</v>
      </c>
      <c r="G312" s="113">
        <f t="shared" si="8"/>
        <v>0</v>
      </c>
    </row>
    <row r="313" spans="1:7" x14ac:dyDescent="0.25">
      <c r="A313" s="99"/>
      <c r="B313" s="99"/>
      <c r="C313" s="114"/>
      <c r="D313" s="107"/>
      <c r="E313" s="113">
        <f t="shared" si="9"/>
        <v>0</v>
      </c>
      <c r="F313" s="112">
        <f>SUMIF(kalk!F:F,import!A313,kalk!D:D)</f>
        <v>0</v>
      </c>
      <c r="G313" s="113">
        <f t="shared" si="8"/>
        <v>0</v>
      </c>
    </row>
    <row r="314" spans="1:7" x14ac:dyDescent="0.25">
      <c r="A314" s="99"/>
      <c r="B314" s="99"/>
      <c r="C314" s="114"/>
      <c r="D314" s="107"/>
      <c r="E314" s="113">
        <f t="shared" si="9"/>
        <v>0</v>
      </c>
      <c r="F314" s="112">
        <f>SUMIF(kalk!F:F,import!A314,kalk!D:D)</f>
        <v>0</v>
      </c>
      <c r="G314" s="113">
        <f t="shared" si="8"/>
        <v>0</v>
      </c>
    </row>
    <row r="315" spans="1:7" x14ac:dyDescent="0.25">
      <c r="A315" s="99"/>
      <c r="B315" s="99"/>
      <c r="C315" s="114"/>
      <c r="D315" s="107"/>
      <c r="E315" s="113">
        <f t="shared" si="9"/>
        <v>0</v>
      </c>
      <c r="F315" s="112">
        <f>SUMIF(kalk!F:F,import!A315,kalk!D:D)</f>
        <v>0</v>
      </c>
      <c r="G315" s="113">
        <f t="shared" si="8"/>
        <v>0</v>
      </c>
    </row>
    <row r="316" spans="1:7" x14ac:dyDescent="0.25">
      <c r="A316" s="99"/>
      <c r="B316" s="99"/>
      <c r="C316" s="114"/>
      <c r="D316" s="107"/>
      <c r="E316" s="113">
        <f t="shared" si="9"/>
        <v>0</v>
      </c>
      <c r="F316" s="112">
        <f>SUMIF(kalk!F:F,import!A316,kalk!D:D)</f>
        <v>0</v>
      </c>
      <c r="G316" s="113">
        <f t="shared" si="8"/>
        <v>0</v>
      </c>
    </row>
    <row r="317" spans="1:7" x14ac:dyDescent="0.25">
      <c r="A317" s="99"/>
      <c r="B317" s="99"/>
      <c r="C317" s="114"/>
      <c r="D317" s="107"/>
      <c r="E317" s="113">
        <f t="shared" si="9"/>
        <v>0</v>
      </c>
      <c r="F317" s="112">
        <f>SUMIF(kalk!F:F,import!A317,kalk!D:D)</f>
        <v>0</v>
      </c>
      <c r="G317" s="113">
        <f t="shared" si="8"/>
        <v>0</v>
      </c>
    </row>
    <row r="318" spans="1:7" x14ac:dyDescent="0.25">
      <c r="A318" s="99"/>
      <c r="B318" s="99"/>
      <c r="C318" s="114"/>
      <c r="D318" s="107"/>
      <c r="E318" s="113">
        <f t="shared" si="9"/>
        <v>0</v>
      </c>
      <c r="F318" s="112">
        <f>SUMIF(kalk!F:F,import!A318,kalk!D:D)</f>
        <v>0</v>
      </c>
      <c r="G318" s="113">
        <f t="shared" si="8"/>
        <v>0</v>
      </c>
    </row>
    <row r="319" spans="1:7" x14ac:dyDescent="0.25">
      <c r="A319" s="99"/>
      <c r="B319" s="99"/>
      <c r="C319" s="114"/>
      <c r="D319" s="107"/>
      <c r="E319" s="113">
        <f t="shared" si="9"/>
        <v>0</v>
      </c>
      <c r="F319" s="112">
        <f>SUMIF(kalk!F:F,import!A319,kalk!D:D)</f>
        <v>0</v>
      </c>
      <c r="G319" s="113">
        <f t="shared" si="8"/>
        <v>0</v>
      </c>
    </row>
    <row r="320" spans="1:7" x14ac:dyDescent="0.25">
      <c r="A320" s="99"/>
      <c r="B320" s="99"/>
      <c r="C320" s="114"/>
      <c r="D320" s="107"/>
      <c r="E320" s="113">
        <f t="shared" si="9"/>
        <v>0</v>
      </c>
      <c r="F320" s="112">
        <f>SUMIF(kalk!F:F,import!A320,kalk!D:D)</f>
        <v>0</v>
      </c>
      <c r="G320" s="113">
        <f t="shared" si="8"/>
        <v>0</v>
      </c>
    </row>
    <row r="321" spans="1:7" x14ac:dyDescent="0.25">
      <c r="A321" s="99"/>
      <c r="B321" s="99"/>
      <c r="C321" s="114"/>
      <c r="D321" s="107"/>
      <c r="E321" s="113">
        <f t="shared" si="9"/>
        <v>0</v>
      </c>
      <c r="F321" s="112">
        <f>SUMIF(kalk!F:F,import!A321,kalk!D:D)</f>
        <v>0</v>
      </c>
      <c r="G321" s="113">
        <f t="shared" ref="G321:G384" si="10">E321-F321</f>
        <v>0</v>
      </c>
    </row>
    <row r="322" spans="1:7" x14ac:dyDescent="0.25">
      <c r="A322" s="99"/>
      <c r="B322" s="99"/>
      <c r="C322" s="114"/>
      <c r="D322" s="107"/>
      <c r="E322" s="113">
        <f t="shared" ref="E322:E385" si="11">C322-D322</f>
        <v>0</v>
      </c>
      <c r="F322" s="112">
        <f>SUMIF(kalk!F:F,import!A322,kalk!D:D)</f>
        <v>0</v>
      </c>
      <c r="G322" s="113">
        <f t="shared" si="10"/>
        <v>0</v>
      </c>
    </row>
    <row r="323" spans="1:7" x14ac:dyDescent="0.25">
      <c r="A323" s="99"/>
      <c r="B323" s="99"/>
      <c r="C323" s="114"/>
      <c r="D323" s="107"/>
      <c r="E323" s="113">
        <f t="shared" si="11"/>
        <v>0</v>
      </c>
      <c r="F323" s="112">
        <f>SUMIF(kalk!F:F,import!A323,kalk!D:D)</f>
        <v>0</v>
      </c>
      <c r="G323" s="113">
        <f t="shared" si="10"/>
        <v>0</v>
      </c>
    </row>
    <row r="324" spans="1:7" x14ac:dyDescent="0.25">
      <c r="A324" s="99"/>
      <c r="B324" s="99"/>
      <c r="C324" s="114"/>
      <c r="D324" s="107"/>
      <c r="E324" s="113">
        <f t="shared" si="11"/>
        <v>0</v>
      </c>
      <c r="F324" s="112">
        <f>SUMIF(kalk!F:F,import!A324,kalk!D:D)</f>
        <v>0</v>
      </c>
      <c r="G324" s="113">
        <f t="shared" si="10"/>
        <v>0</v>
      </c>
    </row>
    <row r="325" spans="1:7" x14ac:dyDescent="0.25">
      <c r="A325" s="99"/>
      <c r="B325" s="99"/>
      <c r="C325" s="114"/>
      <c r="D325" s="107"/>
      <c r="E325" s="113">
        <f t="shared" si="11"/>
        <v>0</v>
      </c>
      <c r="F325" s="112">
        <f>SUMIF(kalk!F:F,import!A325,kalk!D:D)</f>
        <v>0</v>
      </c>
      <c r="G325" s="113">
        <f t="shared" si="10"/>
        <v>0</v>
      </c>
    </row>
    <row r="326" spans="1:7" x14ac:dyDescent="0.25">
      <c r="A326" s="99"/>
      <c r="B326" s="99"/>
      <c r="C326" s="114"/>
      <c r="D326" s="107"/>
      <c r="E326" s="113">
        <f t="shared" si="11"/>
        <v>0</v>
      </c>
      <c r="F326" s="112">
        <f>SUMIF(kalk!F:F,import!A326,kalk!D:D)</f>
        <v>0</v>
      </c>
      <c r="G326" s="113">
        <f t="shared" si="10"/>
        <v>0</v>
      </c>
    </row>
    <row r="327" spans="1:7" x14ac:dyDescent="0.25">
      <c r="A327" s="99"/>
      <c r="B327" s="99"/>
      <c r="C327" s="114"/>
      <c r="D327" s="107"/>
      <c r="E327" s="113">
        <f t="shared" si="11"/>
        <v>0</v>
      </c>
      <c r="F327" s="112">
        <f>SUMIF(kalk!F:F,import!A327,kalk!D:D)</f>
        <v>0</v>
      </c>
      <c r="G327" s="113">
        <f t="shared" si="10"/>
        <v>0</v>
      </c>
    </row>
    <row r="328" spans="1:7" x14ac:dyDescent="0.25">
      <c r="A328" s="99"/>
      <c r="B328" s="99"/>
      <c r="C328" s="114"/>
      <c r="D328" s="107"/>
      <c r="E328" s="113">
        <f t="shared" si="11"/>
        <v>0</v>
      </c>
      <c r="F328" s="112">
        <f>SUMIF(kalk!F:F,import!A328,kalk!D:D)</f>
        <v>0</v>
      </c>
      <c r="G328" s="113">
        <f t="shared" si="10"/>
        <v>0</v>
      </c>
    </row>
    <row r="329" spans="1:7" x14ac:dyDescent="0.25">
      <c r="A329" s="99"/>
      <c r="B329" s="99"/>
      <c r="C329" s="114"/>
      <c r="D329" s="107"/>
      <c r="E329" s="113">
        <f t="shared" si="11"/>
        <v>0</v>
      </c>
      <c r="F329" s="112">
        <f>SUMIF(kalk!F:F,import!A329,kalk!D:D)</f>
        <v>0</v>
      </c>
      <c r="G329" s="113">
        <f t="shared" si="10"/>
        <v>0</v>
      </c>
    </row>
    <row r="330" spans="1:7" x14ac:dyDescent="0.25">
      <c r="A330" s="99"/>
      <c r="B330" s="99"/>
      <c r="C330" s="114"/>
      <c r="D330" s="107"/>
      <c r="E330" s="113">
        <f t="shared" si="11"/>
        <v>0</v>
      </c>
      <c r="F330" s="112">
        <f>SUMIF(kalk!F:F,import!A330,kalk!D:D)</f>
        <v>0</v>
      </c>
      <c r="G330" s="113">
        <f t="shared" si="10"/>
        <v>0</v>
      </c>
    </row>
    <row r="331" spans="1:7" x14ac:dyDescent="0.25">
      <c r="A331" s="99"/>
      <c r="B331" s="99"/>
      <c r="C331" s="114"/>
      <c r="D331" s="107"/>
      <c r="E331" s="113">
        <f t="shared" si="11"/>
        <v>0</v>
      </c>
      <c r="F331" s="112">
        <f>SUMIF(kalk!F:F,import!A331,kalk!D:D)</f>
        <v>0</v>
      </c>
      <c r="G331" s="113">
        <f t="shared" si="10"/>
        <v>0</v>
      </c>
    </row>
    <row r="332" spans="1:7" x14ac:dyDescent="0.25">
      <c r="A332" s="99"/>
      <c r="B332" s="99"/>
      <c r="C332" s="114"/>
      <c r="D332" s="107"/>
      <c r="E332" s="113">
        <f t="shared" si="11"/>
        <v>0</v>
      </c>
      <c r="F332" s="112">
        <f>SUMIF(kalk!F:F,import!A332,kalk!D:D)</f>
        <v>0</v>
      </c>
      <c r="G332" s="113">
        <f t="shared" si="10"/>
        <v>0</v>
      </c>
    </row>
    <row r="333" spans="1:7" x14ac:dyDescent="0.25">
      <c r="A333" s="99"/>
      <c r="B333" s="99"/>
      <c r="C333" s="114"/>
      <c r="D333" s="107"/>
      <c r="E333" s="113">
        <f t="shared" si="11"/>
        <v>0</v>
      </c>
      <c r="F333" s="112">
        <f>SUMIF(kalk!F:F,import!A333,kalk!D:D)</f>
        <v>0</v>
      </c>
      <c r="G333" s="113">
        <f t="shared" si="10"/>
        <v>0</v>
      </c>
    </row>
    <row r="334" spans="1:7" x14ac:dyDescent="0.25">
      <c r="A334" s="99"/>
      <c r="B334" s="99"/>
      <c r="C334" s="114"/>
      <c r="D334" s="107"/>
      <c r="E334" s="113">
        <f t="shared" si="11"/>
        <v>0</v>
      </c>
      <c r="F334" s="112">
        <f>SUMIF(kalk!F:F,import!A334,kalk!D:D)</f>
        <v>0</v>
      </c>
      <c r="G334" s="113">
        <f t="shared" si="10"/>
        <v>0</v>
      </c>
    </row>
    <row r="335" spans="1:7" x14ac:dyDescent="0.25">
      <c r="A335" s="99"/>
      <c r="B335" s="99"/>
      <c r="C335" s="114"/>
      <c r="D335" s="107"/>
      <c r="E335" s="113">
        <f t="shared" si="11"/>
        <v>0</v>
      </c>
      <c r="F335" s="112">
        <f>SUMIF(kalk!F:F,import!A335,kalk!D:D)</f>
        <v>0</v>
      </c>
      <c r="G335" s="113">
        <f t="shared" si="10"/>
        <v>0</v>
      </c>
    </row>
    <row r="336" spans="1:7" x14ac:dyDescent="0.25">
      <c r="A336" s="99"/>
      <c r="B336" s="99"/>
      <c r="C336" s="114"/>
      <c r="D336" s="107"/>
      <c r="E336" s="113">
        <f t="shared" si="11"/>
        <v>0</v>
      </c>
      <c r="F336" s="112">
        <f>SUMIF(kalk!F:F,import!A336,kalk!D:D)</f>
        <v>0</v>
      </c>
      <c r="G336" s="113">
        <f t="shared" si="10"/>
        <v>0</v>
      </c>
    </row>
    <row r="337" spans="1:7" x14ac:dyDescent="0.25">
      <c r="A337" s="99"/>
      <c r="B337" s="99"/>
      <c r="C337" s="114"/>
      <c r="D337" s="107"/>
      <c r="E337" s="113">
        <f t="shared" si="11"/>
        <v>0</v>
      </c>
      <c r="F337" s="112">
        <f>SUMIF(kalk!F:F,import!A337,kalk!D:D)</f>
        <v>0</v>
      </c>
      <c r="G337" s="113">
        <f t="shared" si="10"/>
        <v>0</v>
      </c>
    </row>
    <row r="338" spans="1:7" x14ac:dyDescent="0.25">
      <c r="A338" s="99"/>
      <c r="B338" s="99"/>
      <c r="C338" s="114"/>
      <c r="D338" s="107"/>
      <c r="E338" s="113">
        <f t="shared" si="11"/>
        <v>0</v>
      </c>
      <c r="F338" s="112">
        <f>SUMIF(kalk!F:F,import!A338,kalk!D:D)</f>
        <v>0</v>
      </c>
      <c r="G338" s="113">
        <f t="shared" si="10"/>
        <v>0</v>
      </c>
    </row>
    <row r="339" spans="1:7" x14ac:dyDescent="0.25">
      <c r="A339" s="99"/>
      <c r="B339" s="99"/>
      <c r="C339" s="114"/>
      <c r="D339" s="107"/>
      <c r="E339" s="113">
        <f t="shared" si="11"/>
        <v>0</v>
      </c>
      <c r="F339" s="112">
        <f>SUMIF(kalk!F:F,import!A339,kalk!D:D)</f>
        <v>0</v>
      </c>
      <c r="G339" s="113">
        <f t="shared" si="10"/>
        <v>0</v>
      </c>
    </row>
    <row r="340" spans="1:7" x14ac:dyDescent="0.25">
      <c r="A340" s="99"/>
      <c r="B340" s="99"/>
      <c r="C340" s="114"/>
      <c r="D340" s="107"/>
      <c r="E340" s="113">
        <f t="shared" si="11"/>
        <v>0</v>
      </c>
      <c r="F340" s="112">
        <f>SUMIF(kalk!F:F,import!A340,kalk!D:D)</f>
        <v>0</v>
      </c>
      <c r="G340" s="113">
        <f t="shared" si="10"/>
        <v>0</v>
      </c>
    </row>
    <row r="341" spans="1:7" x14ac:dyDescent="0.25">
      <c r="A341" s="99"/>
      <c r="B341" s="99"/>
      <c r="C341" s="114"/>
      <c r="D341" s="107"/>
      <c r="E341" s="113">
        <f t="shared" si="11"/>
        <v>0</v>
      </c>
      <c r="F341" s="112">
        <f>SUMIF(kalk!F:F,import!A341,kalk!D:D)</f>
        <v>0</v>
      </c>
      <c r="G341" s="113">
        <f t="shared" si="10"/>
        <v>0</v>
      </c>
    </row>
    <row r="342" spans="1:7" x14ac:dyDescent="0.25">
      <c r="A342" s="99"/>
      <c r="B342" s="99"/>
      <c r="C342" s="114"/>
      <c r="D342" s="107"/>
      <c r="E342" s="113">
        <f t="shared" si="11"/>
        <v>0</v>
      </c>
      <c r="F342" s="112">
        <f>SUMIF(kalk!F:F,import!A342,kalk!D:D)</f>
        <v>0</v>
      </c>
      <c r="G342" s="113">
        <f t="shared" si="10"/>
        <v>0</v>
      </c>
    </row>
    <row r="343" spans="1:7" x14ac:dyDescent="0.25">
      <c r="A343" s="99"/>
      <c r="B343" s="99"/>
      <c r="C343" s="114"/>
      <c r="D343" s="107"/>
      <c r="E343" s="113">
        <f t="shared" si="11"/>
        <v>0</v>
      </c>
      <c r="F343" s="112">
        <f>SUMIF(kalk!F:F,import!A343,kalk!D:D)</f>
        <v>0</v>
      </c>
      <c r="G343" s="113">
        <f t="shared" si="10"/>
        <v>0</v>
      </c>
    </row>
    <row r="344" spans="1:7" x14ac:dyDescent="0.25">
      <c r="A344" s="99"/>
      <c r="B344" s="99"/>
      <c r="C344" s="114"/>
      <c r="D344" s="107"/>
      <c r="E344" s="113">
        <f t="shared" si="11"/>
        <v>0</v>
      </c>
      <c r="F344" s="112">
        <f>SUMIF(kalk!F:F,import!A344,kalk!D:D)</f>
        <v>0</v>
      </c>
      <c r="G344" s="113">
        <f t="shared" si="10"/>
        <v>0</v>
      </c>
    </row>
    <row r="345" spans="1:7" x14ac:dyDescent="0.25">
      <c r="A345" s="99"/>
      <c r="B345" s="99"/>
      <c r="C345" s="114"/>
      <c r="D345" s="107"/>
      <c r="E345" s="113">
        <f t="shared" si="11"/>
        <v>0</v>
      </c>
      <c r="F345" s="112">
        <f>SUMIF(kalk!F:F,import!A345,kalk!D:D)</f>
        <v>0</v>
      </c>
      <c r="G345" s="113">
        <f t="shared" si="10"/>
        <v>0</v>
      </c>
    </row>
    <row r="346" spans="1:7" x14ac:dyDescent="0.25">
      <c r="A346" s="99"/>
      <c r="B346" s="99"/>
      <c r="C346" s="114"/>
      <c r="D346" s="107"/>
      <c r="E346" s="113">
        <f t="shared" si="11"/>
        <v>0</v>
      </c>
      <c r="F346" s="112">
        <f>SUMIF(kalk!F:F,import!A346,kalk!D:D)</f>
        <v>0</v>
      </c>
      <c r="G346" s="113">
        <f t="shared" si="10"/>
        <v>0</v>
      </c>
    </row>
    <row r="347" spans="1:7" x14ac:dyDescent="0.25">
      <c r="A347" s="99"/>
      <c r="B347" s="99"/>
      <c r="C347" s="114"/>
      <c r="D347" s="107"/>
      <c r="E347" s="113">
        <f t="shared" si="11"/>
        <v>0</v>
      </c>
      <c r="F347" s="112">
        <f>SUMIF(kalk!F:F,import!A347,kalk!D:D)</f>
        <v>0</v>
      </c>
      <c r="G347" s="113">
        <f t="shared" si="10"/>
        <v>0</v>
      </c>
    </row>
    <row r="348" spans="1:7" x14ac:dyDescent="0.25">
      <c r="A348" s="99"/>
      <c r="B348" s="99"/>
      <c r="C348" s="114"/>
      <c r="D348" s="107"/>
      <c r="E348" s="113">
        <f t="shared" si="11"/>
        <v>0</v>
      </c>
      <c r="F348" s="112">
        <f>SUMIF(kalk!F:F,import!A348,kalk!D:D)</f>
        <v>0</v>
      </c>
      <c r="G348" s="113">
        <f t="shared" si="10"/>
        <v>0</v>
      </c>
    </row>
    <row r="349" spans="1:7" x14ac:dyDescent="0.25">
      <c r="A349" s="99"/>
      <c r="B349" s="99"/>
      <c r="C349" s="114"/>
      <c r="D349" s="107"/>
      <c r="E349" s="113">
        <f t="shared" si="11"/>
        <v>0</v>
      </c>
      <c r="F349" s="112">
        <f>SUMIF(kalk!F:F,import!A349,kalk!D:D)</f>
        <v>0</v>
      </c>
      <c r="G349" s="113">
        <f t="shared" si="10"/>
        <v>0</v>
      </c>
    </row>
    <row r="350" spans="1:7" x14ac:dyDescent="0.25">
      <c r="A350" s="99"/>
      <c r="B350" s="99"/>
      <c r="C350" s="114"/>
      <c r="D350" s="107"/>
      <c r="E350" s="113">
        <f t="shared" si="11"/>
        <v>0</v>
      </c>
      <c r="F350" s="112">
        <f>SUMIF(kalk!F:F,import!A350,kalk!D:D)</f>
        <v>0</v>
      </c>
      <c r="G350" s="113">
        <f t="shared" si="10"/>
        <v>0</v>
      </c>
    </row>
    <row r="351" spans="1:7" x14ac:dyDescent="0.25">
      <c r="A351" s="99"/>
      <c r="B351" s="99"/>
      <c r="C351" s="114"/>
      <c r="D351" s="107"/>
      <c r="E351" s="113">
        <f t="shared" si="11"/>
        <v>0</v>
      </c>
      <c r="F351" s="112">
        <f>SUMIF(kalk!F:F,import!A351,kalk!D:D)</f>
        <v>0</v>
      </c>
      <c r="G351" s="113">
        <f t="shared" si="10"/>
        <v>0</v>
      </c>
    </row>
    <row r="352" spans="1:7" x14ac:dyDescent="0.25">
      <c r="A352" s="99"/>
      <c r="B352" s="99"/>
      <c r="C352" s="114"/>
      <c r="D352" s="107"/>
      <c r="E352" s="113">
        <f t="shared" si="11"/>
        <v>0</v>
      </c>
      <c r="F352" s="112">
        <f>SUMIF(kalk!F:F,import!A352,kalk!D:D)</f>
        <v>0</v>
      </c>
      <c r="G352" s="113">
        <f t="shared" si="10"/>
        <v>0</v>
      </c>
    </row>
    <row r="353" spans="1:7" x14ac:dyDescent="0.25">
      <c r="A353" s="99"/>
      <c r="B353" s="99"/>
      <c r="C353" s="114"/>
      <c r="D353" s="107"/>
      <c r="E353" s="113">
        <f t="shared" si="11"/>
        <v>0</v>
      </c>
      <c r="F353" s="112">
        <f>SUMIF(kalk!F:F,import!A353,kalk!D:D)</f>
        <v>0</v>
      </c>
      <c r="G353" s="113">
        <f t="shared" si="10"/>
        <v>0</v>
      </c>
    </row>
    <row r="354" spans="1:7" x14ac:dyDescent="0.25">
      <c r="A354" s="99"/>
      <c r="B354" s="99"/>
      <c r="C354" s="114"/>
      <c r="D354" s="107"/>
      <c r="E354" s="113">
        <f t="shared" si="11"/>
        <v>0</v>
      </c>
      <c r="F354" s="112">
        <f>SUMIF(kalk!F:F,import!A354,kalk!D:D)</f>
        <v>0</v>
      </c>
      <c r="G354" s="113">
        <f t="shared" si="10"/>
        <v>0</v>
      </c>
    </row>
    <row r="355" spans="1:7" x14ac:dyDescent="0.25">
      <c r="A355" s="99"/>
      <c r="B355" s="99"/>
      <c r="C355" s="114"/>
      <c r="D355" s="107"/>
      <c r="E355" s="113">
        <f t="shared" si="11"/>
        <v>0</v>
      </c>
      <c r="F355" s="112">
        <f>SUMIF(kalk!F:F,import!A355,kalk!D:D)</f>
        <v>0</v>
      </c>
      <c r="G355" s="113">
        <f t="shared" si="10"/>
        <v>0</v>
      </c>
    </row>
    <row r="356" spans="1:7" x14ac:dyDescent="0.25">
      <c r="A356" s="99"/>
      <c r="B356" s="99"/>
      <c r="C356" s="114"/>
      <c r="D356" s="107"/>
      <c r="E356" s="113">
        <f t="shared" si="11"/>
        <v>0</v>
      </c>
      <c r="F356" s="112">
        <f>SUMIF(kalk!F:F,import!A356,kalk!D:D)</f>
        <v>0</v>
      </c>
      <c r="G356" s="113">
        <f t="shared" si="10"/>
        <v>0</v>
      </c>
    </row>
    <row r="357" spans="1:7" x14ac:dyDescent="0.25">
      <c r="A357" s="99"/>
      <c r="B357" s="99"/>
      <c r="C357" s="114"/>
      <c r="D357" s="107"/>
      <c r="E357" s="113">
        <f t="shared" si="11"/>
        <v>0</v>
      </c>
      <c r="F357" s="112">
        <f>SUMIF(kalk!F:F,import!A357,kalk!D:D)</f>
        <v>0</v>
      </c>
      <c r="G357" s="113">
        <f t="shared" si="10"/>
        <v>0</v>
      </c>
    </row>
    <row r="358" spans="1:7" x14ac:dyDescent="0.25">
      <c r="A358" s="99"/>
      <c r="B358" s="99"/>
      <c r="C358" s="114"/>
      <c r="D358" s="107"/>
      <c r="E358" s="113">
        <f t="shared" si="11"/>
        <v>0</v>
      </c>
      <c r="F358" s="112">
        <f>SUMIF(kalk!F:F,import!A358,kalk!D:D)</f>
        <v>0</v>
      </c>
      <c r="G358" s="113">
        <f t="shared" si="10"/>
        <v>0</v>
      </c>
    </row>
    <row r="359" spans="1:7" x14ac:dyDescent="0.25">
      <c r="A359" s="99"/>
      <c r="B359" s="99"/>
      <c r="C359" s="114"/>
      <c r="D359" s="107"/>
      <c r="E359" s="113">
        <f t="shared" si="11"/>
        <v>0</v>
      </c>
      <c r="F359" s="112">
        <f>SUMIF(kalk!F:F,import!A359,kalk!D:D)</f>
        <v>0</v>
      </c>
      <c r="G359" s="113">
        <f t="shared" si="10"/>
        <v>0</v>
      </c>
    </row>
    <row r="360" spans="1:7" x14ac:dyDescent="0.25">
      <c r="A360" s="99"/>
      <c r="B360" s="99"/>
      <c r="C360" s="114"/>
      <c r="D360" s="107"/>
      <c r="E360" s="113">
        <f t="shared" si="11"/>
        <v>0</v>
      </c>
      <c r="F360" s="112">
        <f>SUMIF(kalk!F:F,import!A360,kalk!D:D)</f>
        <v>0</v>
      </c>
      <c r="G360" s="113">
        <f t="shared" si="10"/>
        <v>0</v>
      </c>
    </row>
    <row r="361" spans="1:7" x14ac:dyDescent="0.25">
      <c r="A361" s="99"/>
      <c r="B361" s="99"/>
      <c r="C361" s="114"/>
      <c r="D361" s="107"/>
      <c r="E361" s="113">
        <f t="shared" si="11"/>
        <v>0</v>
      </c>
      <c r="F361" s="112">
        <f>SUMIF(kalk!F:F,import!A361,kalk!D:D)</f>
        <v>0</v>
      </c>
      <c r="G361" s="113">
        <f t="shared" si="10"/>
        <v>0</v>
      </c>
    </row>
    <row r="362" spans="1:7" x14ac:dyDescent="0.25">
      <c r="A362" s="99"/>
      <c r="B362" s="99"/>
      <c r="C362" s="114"/>
      <c r="D362" s="107"/>
      <c r="E362" s="113">
        <f t="shared" si="11"/>
        <v>0</v>
      </c>
      <c r="F362" s="112">
        <f>SUMIF(kalk!F:F,import!A362,kalk!D:D)</f>
        <v>0</v>
      </c>
      <c r="G362" s="113">
        <f t="shared" si="10"/>
        <v>0</v>
      </c>
    </row>
    <row r="363" spans="1:7" x14ac:dyDescent="0.25">
      <c r="A363" s="99"/>
      <c r="B363" s="99"/>
      <c r="C363" s="114"/>
      <c r="D363" s="107"/>
      <c r="E363" s="113">
        <f t="shared" si="11"/>
        <v>0</v>
      </c>
      <c r="F363" s="112">
        <f>SUMIF(kalk!F:F,import!A363,kalk!D:D)</f>
        <v>0</v>
      </c>
      <c r="G363" s="113">
        <f t="shared" si="10"/>
        <v>0</v>
      </c>
    </row>
    <row r="364" spans="1:7" x14ac:dyDescent="0.25">
      <c r="A364" s="99"/>
      <c r="B364" s="99"/>
      <c r="C364" s="114"/>
      <c r="D364" s="107"/>
      <c r="E364" s="113">
        <f t="shared" si="11"/>
        <v>0</v>
      </c>
      <c r="F364" s="112">
        <f>SUMIF(kalk!F:F,import!A364,kalk!D:D)</f>
        <v>0</v>
      </c>
      <c r="G364" s="113">
        <f t="shared" si="10"/>
        <v>0</v>
      </c>
    </row>
    <row r="365" spans="1:7" x14ac:dyDescent="0.25">
      <c r="A365" s="99"/>
      <c r="B365" s="99"/>
      <c r="C365" s="114"/>
      <c r="D365" s="107"/>
      <c r="E365" s="113">
        <f t="shared" si="11"/>
        <v>0</v>
      </c>
      <c r="F365" s="112">
        <f>SUMIF(kalk!F:F,import!A365,kalk!D:D)</f>
        <v>0</v>
      </c>
      <c r="G365" s="113">
        <f t="shared" si="10"/>
        <v>0</v>
      </c>
    </row>
    <row r="366" spans="1:7" x14ac:dyDescent="0.25">
      <c r="A366" s="99"/>
      <c r="B366" s="99"/>
      <c r="C366" s="114"/>
      <c r="D366" s="107"/>
      <c r="E366" s="113">
        <f t="shared" si="11"/>
        <v>0</v>
      </c>
      <c r="F366" s="112">
        <f>SUMIF(kalk!F:F,import!A366,kalk!D:D)</f>
        <v>0</v>
      </c>
      <c r="G366" s="113">
        <f t="shared" si="10"/>
        <v>0</v>
      </c>
    </row>
    <row r="367" spans="1:7" x14ac:dyDescent="0.25">
      <c r="A367" s="99"/>
      <c r="B367" s="99"/>
      <c r="C367" s="114"/>
      <c r="D367" s="107"/>
      <c r="E367" s="113">
        <f t="shared" si="11"/>
        <v>0</v>
      </c>
      <c r="F367" s="112">
        <f>SUMIF(kalk!F:F,import!A367,kalk!D:D)</f>
        <v>0</v>
      </c>
      <c r="G367" s="113">
        <f t="shared" si="10"/>
        <v>0</v>
      </c>
    </row>
    <row r="368" spans="1:7" x14ac:dyDescent="0.25">
      <c r="A368" s="99"/>
      <c r="B368" s="99"/>
      <c r="C368" s="114"/>
      <c r="D368" s="107"/>
      <c r="E368" s="113">
        <f t="shared" si="11"/>
        <v>0</v>
      </c>
      <c r="F368" s="112">
        <f>SUMIF(kalk!F:F,import!A368,kalk!D:D)</f>
        <v>0</v>
      </c>
      <c r="G368" s="113">
        <f t="shared" si="10"/>
        <v>0</v>
      </c>
    </row>
    <row r="369" spans="1:7" x14ac:dyDescent="0.25">
      <c r="A369" s="99"/>
      <c r="B369" s="99"/>
      <c r="C369" s="114"/>
      <c r="D369" s="107"/>
      <c r="E369" s="113">
        <f t="shared" si="11"/>
        <v>0</v>
      </c>
      <c r="F369" s="112">
        <f>SUMIF(kalk!F:F,import!A369,kalk!D:D)</f>
        <v>0</v>
      </c>
      <c r="G369" s="113">
        <f t="shared" si="10"/>
        <v>0</v>
      </c>
    </row>
    <row r="370" spans="1:7" x14ac:dyDescent="0.25">
      <c r="A370" s="99"/>
      <c r="B370" s="99"/>
      <c r="C370" s="114"/>
      <c r="D370" s="107"/>
      <c r="E370" s="113">
        <f t="shared" si="11"/>
        <v>0</v>
      </c>
      <c r="F370" s="112">
        <f>SUMIF(kalk!F:F,import!A370,kalk!D:D)</f>
        <v>0</v>
      </c>
      <c r="G370" s="113">
        <f t="shared" si="10"/>
        <v>0</v>
      </c>
    </row>
    <row r="371" spans="1:7" x14ac:dyDescent="0.25">
      <c r="A371" s="99"/>
      <c r="B371" s="99"/>
      <c r="C371" s="114"/>
      <c r="D371" s="107"/>
      <c r="E371" s="113">
        <f t="shared" si="11"/>
        <v>0</v>
      </c>
      <c r="F371" s="112">
        <f>SUMIF(kalk!F:F,import!A371,kalk!D:D)</f>
        <v>0</v>
      </c>
      <c r="G371" s="113">
        <f t="shared" si="10"/>
        <v>0</v>
      </c>
    </row>
    <row r="372" spans="1:7" x14ac:dyDescent="0.25">
      <c r="A372" s="99"/>
      <c r="B372" s="99"/>
      <c r="C372" s="114"/>
      <c r="D372" s="107"/>
      <c r="E372" s="113">
        <f t="shared" si="11"/>
        <v>0</v>
      </c>
      <c r="F372" s="112">
        <f>SUMIF(kalk!F:F,import!A372,kalk!D:D)</f>
        <v>0</v>
      </c>
      <c r="G372" s="113">
        <f t="shared" si="10"/>
        <v>0</v>
      </c>
    </row>
    <row r="373" spans="1:7" x14ac:dyDescent="0.25">
      <c r="A373" s="99"/>
      <c r="B373" s="99"/>
      <c r="C373" s="114"/>
      <c r="D373" s="107"/>
      <c r="E373" s="113">
        <f t="shared" si="11"/>
        <v>0</v>
      </c>
      <c r="F373" s="112">
        <f>SUMIF(kalk!F:F,import!A373,kalk!D:D)</f>
        <v>0</v>
      </c>
      <c r="G373" s="113">
        <f t="shared" si="10"/>
        <v>0</v>
      </c>
    </row>
    <row r="374" spans="1:7" x14ac:dyDescent="0.25">
      <c r="A374" s="99"/>
      <c r="B374" s="99"/>
      <c r="C374" s="114"/>
      <c r="D374" s="107"/>
      <c r="E374" s="113">
        <f t="shared" si="11"/>
        <v>0</v>
      </c>
      <c r="F374" s="112">
        <f>SUMIF(kalk!F:F,import!A374,kalk!D:D)</f>
        <v>0</v>
      </c>
      <c r="G374" s="113">
        <f t="shared" si="10"/>
        <v>0</v>
      </c>
    </row>
    <row r="375" spans="1:7" x14ac:dyDescent="0.25">
      <c r="A375" s="99"/>
      <c r="B375" s="99"/>
      <c r="C375" s="114"/>
      <c r="D375" s="107"/>
      <c r="E375" s="113">
        <f t="shared" si="11"/>
        <v>0</v>
      </c>
      <c r="F375" s="112">
        <f>SUMIF(kalk!F:F,import!A375,kalk!D:D)</f>
        <v>0</v>
      </c>
      <c r="G375" s="113">
        <f t="shared" si="10"/>
        <v>0</v>
      </c>
    </row>
    <row r="376" spans="1:7" x14ac:dyDescent="0.25">
      <c r="A376" s="99"/>
      <c r="B376" s="99"/>
      <c r="C376" s="114"/>
      <c r="D376" s="107"/>
      <c r="E376" s="113">
        <f t="shared" si="11"/>
        <v>0</v>
      </c>
      <c r="F376" s="112">
        <f>SUMIF(kalk!F:F,import!A376,kalk!D:D)</f>
        <v>0</v>
      </c>
      <c r="G376" s="113">
        <f t="shared" si="10"/>
        <v>0</v>
      </c>
    </row>
    <row r="377" spans="1:7" x14ac:dyDescent="0.25">
      <c r="A377" s="99"/>
      <c r="B377" s="99"/>
      <c r="C377" s="114"/>
      <c r="D377" s="107"/>
      <c r="E377" s="113">
        <f t="shared" si="11"/>
        <v>0</v>
      </c>
      <c r="F377" s="112">
        <f>SUMIF(kalk!F:F,import!A377,kalk!D:D)</f>
        <v>0</v>
      </c>
      <c r="G377" s="113">
        <f t="shared" si="10"/>
        <v>0</v>
      </c>
    </row>
    <row r="378" spans="1:7" x14ac:dyDescent="0.25">
      <c r="A378" s="99"/>
      <c r="B378" s="99"/>
      <c r="C378" s="114"/>
      <c r="D378" s="107"/>
      <c r="E378" s="113">
        <f t="shared" si="11"/>
        <v>0</v>
      </c>
      <c r="F378" s="112">
        <f>SUMIF(kalk!F:F,import!A378,kalk!D:D)</f>
        <v>0</v>
      </c>
      <c r="G378" s="113">
        <f t="shared" si="10"/>
        <v>0</v>
      </c>
    </row>
    <row r="379" spans="1:7" x14ac:dyDescent="0.25">
      <c r="A379" s="99"/>
      <c r="B379" s="99"/>
      <c r="C379" s="114"/>
      <c r="D379" s="107"/>
      <c r="E379" s="113">
        <f t="shared" si="11"/>
        <v>0</v>
      </c>
      <c r="F379" s="112">
        <f>SUMIF(kalk!F:F,import!A379,kalk!D:D)</f>
        <v>0</v>
      </c>
      <c r="G379" s="113">
        <f t="shared" si="10"/>
        <v>0</v>
      </c>
    </row>
    <row r="380" spans="1:7" x14ac:dyDescent="0.25">
      <c r="A380" s="99"/>
      <c r="B380" s="99"/>
      <c r="C380" s="114"/>
      <c r="D380" s="107"/>
      <c r="E380" s="113">
        <f t="shared" si="11"/>
        <v>0</v>
      </c>
      <c r="F380" s="112">
        <f>SUMIF(kalk!F:F,import!A380,kalk!D:D)</f>
        <v>0</v>
      </c>
      <c r="G380" s="113">
        <f t="shared" si="10"/>
        <v>0</v>
      </c>
    </row>
    <row r="381" spans="1:7" x14ac:dyDescent="0.25">
      <c r="A381" s="99"/>
      <c r="B381" s="99"/>
      <c r="C381" s="114"/>
      <c r="D381" s="107"/>
      <c r="E381" s="113">
        <f t="shared" si="11"/>
        <v>0</v>
      </c>
      <c r="F381" s="112">
        <f>SUMIF(kalk!F:F,import!A381,kalk!D:D)</f>
        <v>0</v>
      </c>
      <c r="G381" s="113">
        <f t="shared" si="10"/>
        <v>0</v>
      </c>
    </row>
    <row r="382" spans="1:7" x14ac:dyDescent="0.25">
      <c r="A382" s="99"/>
      <c r="B382" s="99"/>
      <c r="C382" s="114"/>
      <c r="D382" s="107"/>
      <c r="E382" s="113">
        <f t="shared" si="11"/>
        <v>0</v>
      </c>
      <c r="F382" s="112">
        <f>SUMIF(kalk!F:F,import!A382,kalk!D:D)</f>
        <v>0</v>
      </c>
      <c r="G382" s="113">
        <f t="shared" si="10"/>
        <v>0</v>
      </c>
    </row>
    <row r="383" spans="1:7" x14ac:dyDescent="0.25">
      <c r="A383" s="99"/>
      <c r="B383" s="99"/>
      <c r="C383" s="114"/>
      <c r="D383" s="107"/>
      <c r="E383" s="113">
        <f t="shared" si="11"/>
        <v>0</v>
      </c>
      <c r="F383" s="112">
        <f>SUMIF(kalk!F:F,import!A383,kalk!D:D)</f>
        <v>0</v>
      </c>
      <c r="G383" s="113">
        <f t="shared" si="10"/>
        <v>0</v>
      </c>
    </row>
    <row r="384" spans="1:7" x14ac:dyDescent="0.25">
      <c r="A384" s="99"/>
      <c r="B384" s="99"/>
      <c r="C384" s="114"/>
      <c r="D384" s="107"/>
      <c r="E384" s="113">
        <f t="shared" si="11"/>
        <v>0</v>
      </c>
      <c r="F384" s="112">
        <f>SUMIF(kalk!F:F,import!A384,kalk!D:D)</f>
        <v>0</v>
      </c>
      <c r="G384" s="113">
        <f t="shared" si="10"/>
        <v>0</v>
      </c>
    </row>
    <row r="385" spans="1:7" x14ac:dyDescent="0.25">
      <c r="A385" s="99"/>
      <c r="B385" s="99"/>
      <c r="C385" s="114"/>
      <c r="D385" s="107"/>
      <c r="E385" s="113">
        <f t="shared" si="11"/>
        <v>0</v>
      </c>
      <c r="F385" s="112">
        <f>SUMIF(kalk!F:F,import!A385,kalk!D:D)</f>
        <v>0</v>
      </c>
      <c r="G385" s="113">
        <f t="shared" ref="G385:G448" si="12">E385-F385</f>
        <v>0</v>
      </c>
    </row>
    <row r="386" spans="1:7" x14ac:dyDescent="0.25">
      <c r="A386" s="99"/>
      <c r="B386" s="99"/>
      <c r="C386" s="114"/>
      <c r="D386" s="107"/>
      <c r="E386" s="113">
        <f t="shared" ref="E386:E449" si="13">C386-D386</f>
        <v>0</v>
      </c>
      <c r="F386" s="112">
        <f>SUMIF(kalk!F:F,import!A386,kalk!D:D)</f>
        <v>0</v>
      </c>
      <c r="G386" s="113">
        <f t="shared" si="12"/>
        <v>0</v>
      </c>
    </row>
    <row r="387" spans="1:7" x14ac:dyDescent="0.25">
      <c r="A387" s="99"/>
      <c r="B387" s="99"/>
      <c r="C387" s="114"/>
      <c r="D387" s="107"/>
      <c r="E387" s="113">
        <f t="shared" si="13"/>
        <v>0</v>
      </c>
      <c r="F387" s="112">
        <f>SUMIF(kalk!F:F,import!A387,kalk!D:D)</f>
        <v>0</v>
      </c>
      <c r="G387" s="113">
        <f t="shared" si="12"/>
        <v>0</v>
      </c>
    </row>
    <row r="388" spans="1:7" x14ac:dyDescent="0.25">
      <c r="A388" s="99"/>
      <c r="B388" s="99"/>
      <c r="C388" s="114"/>
      <c r="D388" s="107"/>
      <c r="E388" s="113">
        <f t="shared" si="13"/>
        <v>0</v>
      </c>
      <c r="F388" s="112">
        <f>SUMIF(kalk!F:F,import!A388,kalk!D:D)</f>
        <v>0</v>
      </c>
      <c r="G388" s="113">
        <f t="shared" si="12"/>
        <v>0</v>
      </c>
    </row>
    <row r="389" spans="1:7" x14ac:dyDescent="0.25">
      <c r="A389" s="99"/>
      <c r="B389" s="99"/>
      <c r="C389" s="114"/>
      <c r="D389" s="107"/>
      <c r="E389" s="113">
        <f t="shared" si="13"/>
        <v>0</v>
      </c>
      <c r="F389" s="112">
        <f>SUMIF(kalk!F:F,import!A389,kalk!D:D)</f>
        <v>0</v>
      </c>
      <c r="G389" s="113">
        <f t="shared" si="12"/>
        <v>0</v>
      </c>
    </row>
    <row r="390" spans="1:7" x14ac:dyDescent="0.25">
      <c r="A390" s="99"/>
      <c r="B390" s="99"/>
      <c r="C390" s="114"/>
      <c r="D390" s="107"/>
      <c r="E390" s="113">
        <f t="shared" si="13"/>
        <v>0</v>
      </c>
      <c r="F390" s="112">
        <f>SUMIF(kalk!F:F,import!A390,kalk!D:D)</f>
        <v>0</v>
      </c>
      <c r="G390" s="113">
        <f t="shared" si="12"/>
        <v>0</v>
      </c>
    </row>
    <row r="391" spans="1:7" x14ac:dyDescent="0.25">
      <c r="A391" s="99"/>
      <c r="B391" s="99"/>
      <c r="C391" s="114"/>
      <c r="D391" s="107"/>
      <c r="E391" s="113">
        <f t="shared" si="13"/>
        <v>0</v>
      </c>
      <c r="F391" s="112">
        <f>SUMIF(kalk!F:F,import!A391,kalk!D:D)</f>
        <v>0</v>
      </c>
      <c r="G391" s="113">
        <f t="shared" si="12"/>
        <v>0</v>
      </c>
    </row>
    <row r="392" spans="1:7" x14ac:dyDescent="0.25">
      <c r="A392" s="99"/>
      <c r="B392" s="99"/>
      <c r="C392" s="114"/>
      <c r="D392" s="107"/>
      <c r="E392" s="113">
        <f t="shared" si="13"/>
        <v>0</v>
      </c>
      <c r="F392" s="112">
        <f>SUMIF(kalk!F:F,import!A392,kalk!D:D)</f>
        <v>0</v>
      </c>
      <c r="G392" s="113">
        <f t="shared" si="12"/>
        <v>0</v>
      </c>
    </row>
    <row r="393" spans="1:7" x14ac:dyDescent="0.25">
      <c r="A393" s="99"/>
      <c r="B393" s="99"/>
      <c r="C393" s="114"/>
      <c r="D393" s="107"/>
      <c r="E393" s="113">
        <f t="shared" si="13"/>
        <v>0</v>
      </c>
      <c r="F393" s="112">
        <f>SUMIF(kalk!F:F,import!A393,kalk!D:D)</f>
        <v>0</v>
      </c>
      <c r="G393" s="113">
        <f t="shared" si="12"/>
        <v>0</v>
      </c>
    </row>
    <row r="394" spans="1:7" x14ac:dyDescent="0.25">
      <c r="A394" s="99"/>
      <c r="B394" s="99"/>
      <c r="C394" s="114"/>
      <c r="D394" s="107"/>
      <c r="E394" s="113">
        <f t="shared" si="13"/>
        <v>0</v>
      </c>
      <c r="F394" s="112">
        <f>SUMIF(kalk!F:F,import!A394,kalk!D:D)</f>
        <v>0</v>
      </c>
      <c r="G394" s="113">
        <f t="shared" si="12"/>
        <v>0</v>
      </c>
    </row>
    <row r="395" spans="1:7" x14ac:dyDescent="0.25">
      <c r="A395" s="99"/>
      <c r="B395" s="99"/>
      <c r="C395" s="114"/>
      <c r="D395" s="107"/>
      <c r="E395" s="113">
        <f t="shared" si="13"/>
        <v>0</v>
      </c>
      <c r="F395" s="112">
        <f>SUMIF(kalk!F:F,import!A395,kalk!D:D)</f>
        <v>0</v>
      </c>
      <c r="G395" s="113">
        <f t="shared" si="12"/>
        <v>0</v>
      </c>
    </row>
    <row r="396" spans="1:7" x14ac:dyDescent="0.25">
      <c r="A396" s="99"/>
      <c r="B396" s="99"/>
      <c r="C396" s="114"/>
      <c r="D396" s="107"/>
      <c r="E396" s="113">
        <f t="shared" si="13"/>
        <v>0</v>
      </c>
      <c r="F396" s="112">
        <f>SUMIF(kalk!F:F,import!A396,kalk!D:D)</f>
        <v>0</v>
      </c>
      <c r="G396" s="113">
        <f t="shared" si="12"/>
        <v>0</v>
      </c>
    </row>
    <row r="397" spans="1:7" x14ac:dyDescent="0.25">
      <c r="A397" s="99"/>
      <c r="B397" s="99"/>
      <c r="C397" s="114"/>
      <c r="D397" s="107"/>
      <c r="E397" s="113">
        <f t="shared" si="13"/>
        <v>0</v>
      </c>
      <c r="F397" s="112">
        <f>SUMIF(kalk!F:F,import!A397,kalk!D:D)</f>
        <v>0</v>
      </c>
      <c r="G397" s="113">
        <f t="shared" si="12"/>
        <v>0</v>
      </c>
    </row>
    <row r="398" spans="1:7" x14ac:dyDescent="0.25">
      <c r="A398" s="99"/>
      <c r="B398" s="99"/>
      <c r="C398" s="114"/>
      <c r="D398" s="107"/>
      <c r="E398" s="113">
        <f t="shared" si="13"/>
        <v>0</v>
      </c>
      <c r="F398" s="112">
        <f>SUMIF(kalk!F:F,import!A398,kalk!D:D)</f>
        <v>0</v>
      </c>
      <c r="G398" s="113">
        <f t="shared" si="12"/>
        <v>0</v>
      </c>
    </row>
    <row r="399" spans="1:7" x14ac:dyDescent="0.25">
      <c r="A399" s="99"/>
      <c r="B399" s="99"/>
      <c r="C399" s="114"/>
      <c r="D399" s="107"/>
      <c r="E399" s="113">
        <f t="shared" si="13"/>
        <v>0</v>
      </c>
      <c r="F399" s="112">
        <f>SUMIF(kalk!F:F,import!A399,kalk!D:D)</f>
        <v>0</v>
      </c>
      <c r="G399" s="113">
        <f t="shared" si="12"/>
        <v>0</v>
      </c>
    </row>
    <row r="400" spans="1:7" x14ac:dyDescent="0.25">
      <c r="A400" s="99"/>
      <c r="B400" s="99"/>
      <c r="C400" s="114"/>
      <c r="D400" s="107"/>
      <c r="E400" s="113">
        <f t="shared" si="13"/>
        <v>0</v>
      </c>
      <c r="F400" s="112">
        <f>SUMIF(kalk!F:F,import!A400,kalk!D:D)</f>
        <v>0</v>
      </c>
      <c r="G400" s="113">
        <f t="shared" si="12"/>
        <v>0</v>
      </c>
    </row>
    <row r="401" spans="1:7" x14ac:dyDescent="0.25">
      <c r="A401" s="99"/>
      <c r="B401" s="99"/>
      <c r="C401" s="114"/>
      <c r="D401" s="107"/>
      <c r="E401" s="113">
        <f t="shared" si="13"/>
        <v>0</v>
      </c>
      <c r="F401" s="112">
        <f>SUMIF(kalk!F:F,import!A401,kalk!D:D)</f>
        <v>0</v>
      </c>
      <c r="G401" s="113">
        <f t="shared" si="12"/>
        <v>0</v>
      </c>
    </row>
    <row r="402" spans="1:7" x14ac:dyDescent="0.25">
      <c r="A402" s="99"/>
      <c r="B402" s="99"/>
      <c r="C402" s="114"/>
      <c r="D402" s="107"/>
      <c r="E402" s="113">
        <f t="shared" si="13"/>
        <v>0</v>
      </c>
      <c r="F402" s="112">
        <f>SUMIF(kalk!F:F,import!A402,kalk!D:D)</f>
        <v>0</v>
      </c>
      <c r="G402" s="113">
        <f t="shared" si="12"/>
        <v>0</v>
      </c>
    </row>
    <row r="403" spans="1:7" x14ac:dyDescent="0.25">
      <c r="A403" s="99"/>
      <c r="B403" s="99"/>
      <c r="C403" s="114"/>
      <c r="D403" s="107"/>
      <c r="E403" s="113">
        <f t="shared" si="13"/>
        <v>0</v>
      </c>
      <c r="F403" s="112">
        <f>SUMIF(kalk!F:F,import!A403,kalk!D:D)</f>
        <v>0</v>
      </c>
      <c r="G403" s="113">
        <f t="shared" si="12"/>
        <v>0</v>
      </c>
    </row>
    <row r="404" spans="1:7" x14ac:dyDescent="0.25">
      <c r="A404" s="99"/>
      <c r="B404" s="99"/>
      <c r="C404" s="114"/>
      <c r="D404" s="107"/>
      <c r="E404" s="113">
        <f t="shared" si="13"/>
        <v>0</v>
      </c>
      <c r="F404" s="112">
        <f>SUMIF(kalk!F:F,import!A404,kalk!D:D)</f>
        <v>0</v>
      </c>
      <c r="G404" s="113">
        <f t="shared" si="12"/>
        <v>0</v>
      </c>
    </row>
    <row r="405" spans="1:7" x14ac:dyDescent="0.25">
      <c r="A405" s="99"/>
      <c r="B405" s="99"/>
      <c r="C405" s="114"/>
      <c r="D405" s="107"/>
      <c r="E405" s="113">
        <f t="shared" si="13"/>
        <v>0</v>
      </c>
      <c r="F405" s="112">
        <f>SUMIF(kalk!F:F,import!A405,kalk!D:D)</f>
        <v>0</v>
      </c>
      <c r="G405" s="113">
        <f t="shared" si="12"/>
        <v>0</v>
      </c>
    </row>
    <row r="406" spans="1:7" x14ac:dyDescent="0.25">
      <c r="A406" s="99"/>
      <c r="B406" s="99"/>
      <c r="C406" s="114"/>
      <c r="D406" s="107"/>
      <c r="E406" s="113">
        <f t="shared" si="13"/>
        <v>0</v>
      </c>
      <c r="F406" s="112">
        <f>SUMIF(kalk!F:F,import!A406,kalk!D:D)</f>
        <v>0</v>
      </c>
      <c r="G406" s="113">
        <f t="shared" si="12"/>
        <v>0</v>
      </c>
    </row>
    <row r="407" spans="1:7" x14ac:dyDescent="0.25">
      <c r="A407" s="99"/>
      <c r="B407" s="99"/>
      <c r="C407" s="114"/>
      <c r="D407" s="107"/>
      <c r="E407" s="113">
        <f t="shared" si="13"/>
        <v>0</v>
      </c>
      <c r="F407" s="112">
        <f>SUMIF(kalk!F:F,import!A407,kalk!D:D)</f>
        <v>0</v>
      </c>
      <c r="G407" s="113">
        <f t="shared" si="12"/>
        <v>0</v>
      </c>
    </row>
    <row r="408" spans="1:7" x14ac:dyDescent="0.25">
      <c r="A408" s="99"/>
      <c r="B408" s="99"/>
      <c r="C408" s="114"/>
      <c r="D408" s="107"/>
      <c r="E408" s="113">
        <f t="shared" si="13"/>
        <v>0</v>
      </c>
      <c r="F408" s="112">
        <f>SUMIF(kalk!F:F,import!A408,kalk!D:D)</f>
        <v>0</v>
      </c>
      <c r="G408" s="113">
        <f t="shared" si="12"/>
        <v>0</v>
      </c>
    </row>
    <row r="409" spans="1:7" x14ac:dyDescent="0.25">
      <c r="A409" s="99"/>
      <c r="B409" s="99"/>
      <c r="C409" s="114"/>
      <c r="D409" s="107"/>
      <c r="E409" s="113">
        <f t="shared" si="13"/>
        <v>0</v>
      </c>
      <c r="F409" s="112">
        <f>SUMIF(kalk!F:F,import!A409,kalk!D:D)</f>
        <v>0</v>
      </c>
      <c r="G409" s="113">
        <f t="shared" si="12"/>
        <v>0</v>
      </c>
    </row>
    <row r="410" spans="1:7" x14ac:dyDescent="0.25">
      <c r="A410" s="99"/>
      <c r="B410" s="99"/>
      <c r="C410" s="114"/>
      <c r="D410" s="107"/>
      <c r="E410" s="113">
        <f t="shared" si="13"/>
        <v>0</v>
      </c>
      <c r="F410" s="112">
        <f>SUMIF(kalk!F:F,import!A410,kalk!D:D)</f>
        <v>0</v>
      </c>
      <c r="G410" s="113">
        <f t="shared" si="12"/>
        <v>0</v>
      </c>
    </row>
    <row r="411" spans="1:7" x14ac:dyDescent="0.25">
      <c r="A411" s="99"/>
      <c r="B411" s="99"/>
      <c r="C411" s="114"/>
      <c r="D411" s="107"/>
      <c r="E411" s="113">
        <f t="shared" si="13"/>
        <v>0</v>
      </c>
      <c r="F411" s="112">
        <f>SUMIF(kalk!F:F,import!A411,kalk!D:D)</f>
        <v>0</v>
      </c>
      <c r="G411" s="113">
        <f t="shared" si="12"/>
        <v>0</v>
      </c>
    </row>
    <row r="412" spans="1:7" x14ac:dyDescent="0.25">
      <c r="A412" s="99"/>
      <c r="B412" s="99"/>
      <c r="C412" s="114"/>
      <c r="D412" s="107"/>
      <c r="E412" s="113">
        <f t="shared" si="13"/>
        <v>0</v>
      </c>
      <c r="F412" s="112">
        <f>SUMIF(kalk!F:F,import!A412,kalk!D:D)</f>
        <v>0</v>
      </c>
      <c r="G412" s="113">
        <f t="shared" si="12"/>
        <v>0</v>
      </c>
    </row>
    <row r="413" spans="1:7" x14ac:dyDescent="0.25">
      <c r="A413" s="99"/>
      <c r="B413" s="99"/>
      <c r="C413" s="114"/>
      <c r="D413" s="107"/>
      <c r="E413" s="113">
        <f t="shared" si="13"/>
        <v>0</v>
      </c>
      <c r="F413" s="112">
        <f>SUMIF(kalk!F:F,import!A413,kalk!D:D)</f>
        <v>0</v>
      </c>
      <c r="G413" s="113">
        <f t="shared" si="12"/>
        <v>0</v>
      </c>
    </row>
    <row r="414" spans="1:7" x14ac:dyDescent="0.25">
      <c r="A414" s="99"/>
      <c r="B414" s="99"/>
      <c r="C414" s="114"/>
      <c r="D414" s="107"/>
      <c r="E414" s="113">
        <f t="shared" si="13"/>
        <v>0</v>
      </c>
      <c r="F414" s="112">
        <f>SUMIF(kalk!F:F,import!A414,kalk!D:D)</f>
        <v>0</v>
      </c>
      <c r="G414" s="113">
        <f t="shared" si="12"/>
        <v>0</v>
      </c>
    </row>
    <row r="415" spans="1:7" x14ac:dyDescent="0.25">
      <c r="A415" s="99"/>
      <c r="B415" s="99"/>
      <c r="C415" s="114"/>
      <c r="D415" s="107"/>
      <c r="E415" s="113">
        <f t="shared" si="13"/>
        <v>0</v>
      </c>
      <c r="F415" s="112">
        <f>SUMIF(kalk!F:F,import!A415,kalk!D:D)</f>
        <v>0</v>
      </c>
      <c r="G415" s="113">
        <f t="shared" si="12"/>
        <v>0</v>
      </c>
    </row>
    <row r="416" spans="1:7" x14ac:dyDescent="0.25">
      <c r="A416" s="99"/>
      <c r="B416" s="99"/>
      <c r="C416" s="114"/>
      <c r="D416" s="107"/>
      <c r="E416" s="113">
        <f t="shared" si="13"/>
        <v>0</v>
      </c>
      <c r="F416" s="112">
        <f>SUMIF(kalk!F:F,import!A416,kalk!D:D)</f>
        <v>0</v>
      </c>
      <c r="G416" s="113">
        <f t="shared" si="12"/>
        <v>0</v>
      </c>
    </row>
    <row r="417" spans="1:7" x14ac:dyDescent="0.25">
      <c r="A417" s="99"/>
      <c r="B417" s="99"/>
      <c r="C417" s="114"/>
      <c r="D417" s="107"/>
      <c r="E417" s="113">
        <f t="shared" si="13"/>
        <v>0</v>
      </c>
      <c r="F417" s="112">
        <f>SUMIF(kalk!F:F,import!A417,kalk!D:D)</f>
        <v>0</v>
      </c>
      <c r="G417" s="113">
        <f t="shared" si="12"/>
        <v>0</v>
      </c>
    </row>
    <row r="418" spans="1:7" x14ac:dyDescent="0.25">
      <c r="A418" s="99"/>
      <c r="B418" s="99"/>
      <c r="C418" s="114"/>
      <c r="D418" s="107"/>
      <c r="E418" s="113">
        <f t="shared" si="13"/>
        <v>0</v>
      </c>
      <c r="F418" s="112">
        <f>SUMIF(kalk!F:F,import!A418,kalk!D:D)</f>
        <v>0</v>
      </c>
      <c r="G418" s="113">
        <f t="shared" si="12"/>
        <v>0</v>
      </c>
    </row>
    <row r="419" spans="1:7" x14ac:dyDescent="0.25">
      <c r="A419" s="99"/>
      <c r="B419" s="99"/>
      <c r="C419" s="114"/>
      <c r="D419" s="107"/>
      <c r="E419" s="113">
        <f t="shared" si="13"/>
        <v>0</v>
      </c>
      <c r="F419" s="112">
        <f>SUMIF(kalk!F:F,import!A419,kalk!D:D)</f>
        <v>0</v>
      </c>
      <c r="G419" s="113">
        <f t="shared" si="12"/>
        <v>0</v>
      </c>
    </row>
    <row r="420" spans="1:7" x14ac:dyDescent="0.25">
      <c r="A420" s="99"/>
      <c r="B420" s="99"/>
      <c r="C420" s="114"/>
      <c r="D420" s="107"/>
      <c r="E420" s="113">
        <f t="shared" si="13"/>
        <v>0</v>
      </c>
      <c r="F420" s="112">
        <f>SUMIF(kalk!F:F,import!A420,kalk!D:D)</f>
        <v>0</v>
      </c>
      <c r="G420" s="113">
        <f t="shared" si="12"/>
        <v>0</v>
      </c>
    </row>
    <row r="421" spans="1:7" x14ac:dyDescent="0.25">
      <c r="A421" s="99"/>
      <c r="B421" s="99"/>
      <c r="C421" s="114"/>
      <c r="D421" s="107"/>
      <c r="E421" s="113">
        <f t="shared" si="13"/>
        <v>0</v>
      </c>
      <c r="F421" s="112">
        <f>SUMIF(kalk!F:F,import!A421,kalk!D:D)</f>
        <v>0</v>
      </c>
      <c r="G421" s="113">
        <f t="shared" si="12"/>
        <v>0</v>
      </c>
    </row>
    <row r="422" spans="1:7" x14ac:dyDescent="0.25">
      <c r="A422" s="99"/>
      <c r="B422" s="99"/>
      <c r="C422" s="114"/>
      <c r="D422" s="107"/>
      <c r="E422" s="113">
        <f t="shared" si="13"/>
        <v>0</v>
      </c>
      <c r="F422" s="112">
        <f>SUMIF(kalk!F:F,import!A422,kalk!D:D)</f>
        <v>0</v>
      </c>
      <c r="G422" s="113">
        <f t="shared" si="12"/>
        <v>0</v>
      </c>
    </row>
    <row r="423" spans="1:7" x14ac:dyDescent="0.25">
      <c r="A423" s="99"/>
      <c r="B423" s="99"/>
      <c r="C423" s="114"/>
      <c r="D423" s="107"/>
      <c r="E423" s="113">
        <f t="shared" si="13"/>
        <v>0</v>
      </c>
      <c r="F423" s="112">
        <f>SUMIF(kalk!F:F,import!A423,kalk!D:D)</f>
        <v>0</v>
      </c>
      <c r="G423" s="113">
        <f t="shared" si="12"/>
        <v>0</v>
      </c>
    </row>
    <row r="424" spans="1:7" x14ac:dyDescent="0.25">
      <c r="A424" s="99"/>
      <c r="B424" s="99"/>
      <c r="C424" s="114"/>
      <c r="D424" s="107"/>
      <c r="E424" s="113">
        <f t="shared" si="13"/>
        <v>0</v>
      </c>
      <c r="F424" s="112">
        <f>SUMIF(kalk!F:F,import!A424,kalk!D:D)</f>
        <v>0</v>
      </c>
      <c r="G424" s="113">
        <f t="shared" si="12"/>
        <v>0</v>
      </c>
    </row>
    <row r="425" spans="1:7" x14ac:dyDescent="0.25">
      <c r="A425" s="99"/>
      <c r="B425" s="99"/>
      <c r="C425" s="114"/>
      <c r="D425" s="107"/>
      <c r="E425" s="113">
        <f t="shared" si="13"/>
        <v>0</v>
      </c>
      <c r="F425" s="112">
        <f>SUMIF(kalk!F:F,import!A425,kalk!D:D)</f>
        <v>0</v>
      </c>
      <c r="G425" s="113">
        <f t="shared" si="12"/>
        <v>0</v>
      </c>
    </row>
    <row r="426" spans="1:7" x14ac:dyDescent="0.25">
      <c r="A426" s="99"/>
      <c r="B426" s="99"/>
      <c r="C426" s="114"/>
      <c r="D426" s="107"/>
      <c r="E426" s="113">
        <f t="shared" si="13"/>
        <v>0</v>
      </c>
      <c r="F426" s="112">
        <f>SUMIF(kalk!F:F,import!A426,kalk!D:D)</f>
        <v>0</v>
      </c>
      <c r="G426" s="113">
        <f t="shared" si="12"/>
        <v>0</v>
      </c>
    </row>
    <row r="427" spans="1:7" x14ac:dyDescent="0.25">
      <c r="A427" s="99"/>
      <c r="B427" s="99"/>
      <c r="C427" s="114"/>
      <c r="D427" s="107"/>
      <c r="E427" s="113">
        <f t="shared" si="13"/>
        <v>0</v>
      </c>
      <c r="F427" s="112">
        <f>SUMIF(kalk!F:F,import!A427,kalk!D:D)</f>
        <v>0</v>
      </c>
      <c r="G427" s="113">
        <f t="shared" si="12"/>
        <v>0</v>
      </c>
    </row>
    <row r="428" spans="1:7" x14ac:dyDescent="0.25">
      <c r="A428" s="99"/>
      <c r="B428" s="99"/>
      <c r="C428" s="114"/>
      <c r="D428" s="107"/>
      <c r="E428" s="113">
        <f t="shared" si="13"/>
        <v>0</v>
      </c>
      <c r="F428" s="112">
        <f>SUMIF(kalk!F:F,import!A428,kalk!D:D)</f>
        <v>0</v>
      </c>
      <c r="G428" s="113">
        <f t="shared" si="12"/>
        <v>0</v>
      </c>
    </row>
    <row r="429" spans="1:7" x14ac:dyDescent="0.25">
      <c r="A429" s="99"/>
      <c r="B429" s="99"/>
      <c r="C429" s="114"/>
      <c r="D429" s="107"/>
      <c r="E429" s="113">
        <f t="shared" si="13"/>
        <v>0</v>
      </c>
      <c r="F429" s="112">
        <f>SUMIF(kalk!F:F,import!A429,kalk!D:D)</f>
        <v>0</v>
      </c>
      <c r="G429" s="113">
        <f t="shared" si="12"/>
        <v>0</v>
      </c>
    </row>
    <row r="430" spans="1:7" x14ac:dyDescent="0.25">
      <c r="A430" s="99"/>
      <c r="B430" s="99"/>
      <c r="C430" s="114"/>
      <c r="D430" s="107"/>
      <c r="E430" s="113">
        <f t="shared" si="13"/>
        <v>0</v>
      </c>
      <c r="F430" s="112">
        <f>SUMIF(kalk!F:F,import!A430,kalk!D:D)</f>
        <v>0</v>
      </c>
      <c r="G430" s="113">
        <f t="shared" si="12"/>
        <v>0</v>
      </c>
    </row>
    <row r="431" spans="1:7" x14ac:dyDescent="0.25">
      <c r="A431" s="99"/>
      <c r="B431" s="99"/>
      <c r="C431" s="114"/>
      <c r="D431" s="107"/>
      <c r="E431" s="113">
        <f t="shared" si="13"/>
        <v>0</v>
      </c>
      <c r="F431" s="112">
        <f>SUMIF(kalk!F:F,import!A431,kalk!D:D)</f>
        <v>0</v>
      </c>
      <c r="G431" s="113">
        <f t="shared" si="12"/>
        <v>0</v>
      </c>
    </row>
    <row r="432" spans="1:7" x14ac:dyDescent="0.25">
      <c r="A432" s="99"/>
      <c r="B432" s="99"/>
      <c r="C432" s="114"/>
      <c r="D432" s="107"/>
      <c r="E432" s="113">
        <f t="shared" si="13"/>
        <v>0</v>
      </c>
      <c r="F432" s="112">
        <f>SUMIF(kalk!F:F,import!A432,kalk!D:D)</f>
        <v>0</v>
      </c>
      <c r="G432" s="113">
        <f t="shared" si="12"/>
        <v>0</v>
      </c>
    </row>
    <row r="433" spans="1:7" x14ac:dyDescent="0.25">
      <c r="A433" s="99"/>
      <c r="B433" s="99"/>
      <c r="C433" s="114"/>
      <c r="D433" s="107"/>
      <c r="E433" s="113">
        <f t="shared" si="13"/>
        <v>0</v>
      </c>
      <c r="F433" s="112">
        <f>SUMIF(kalk!F:F,import!A433,kalk!D:D)</f>
        <v>0</v>
      </c>
      <c r="G433" s="113">
        <f t="shared" si="12"/>
        <v>0</v>
      </c>
    </row>
    <row r="434" spans="1:7" x14ac:dyDescent="0.25">
      <c r="A434" s="99"/>
      <c r="B434" s="99"/>
      <c r="C434" s="114"/>
      <c r="D434" s="107"/>
      <c r="E434" s="113">
        <f t="shared" si="13"/>
        <v>0</v>
      </c>
      <c r="F434" s="112">
        <f>SUMIF(kalk!F:F,import!A434,kalk!D:D)</f>
        <v>0</v>
      </c>
      <c r="G434" s="113">
        <f t="shared" si="12"/>
        <v>0</v>
      </c>
    </row>
    <row r="435" spans="1:7" x14ac:dyDescent="0.25">
      <c r="A435" s="102"/>
      <c r="B435" s="102"/>
      <c r="C435" s="114"/>
      <c r="D435" s="107"/>
      <c r="E435" s="113">
        <f t="shared" si="13"/>
        <v>0</v>
      </c>
      <c r="F435" s="112">
        <f>SUMIF(kalk!F:F,import!A435,kalk!D:D)</f>
        <v>0</v>
      </c>
      <c r="G435" s="113">
        <f t="shared" si="12"/>
        <v>0</v>
      </c>
    </row>
    <row r="436" spans="1:7" x14ac:dyDescent="0.25">
      <c r="A436" s="102"/>
      <c r="B436" s="102"/>
      <c r="C436" s="114"/>
      <c r="D436" s="107"/>
      <c r="E436" s="113">
        <f t="shared" si="13"/>
        <v>0</v>
      </c>
      <c r="F436" s="112">
        <f>SUMIF(kalk!F:F,import!A436,kalk!D:D)</f>
        <v>0</v>
      </c>
      <c r="G436" s="113">
        <f t="shared" si="12"/>
        <v>0</v>
      </c>
    </row>
    <row r="437" spans="1:7" x14ac:dyDescent="0.25">
      <c r="A437" s="102"/>
      <c r="B437" s="102"/>
      <c r="C437" s="114"/>
      <c r="D437" s="107"/>
      <c r="E437" s="113">
        <f t="shared" si="13"/>
        <v>0</v>
      </c>
      <c r="F437" s="112">
        <f>SUMIF(kalk!F:F,import!A437,kalk!D:D)</f>
        <v>0</v>
      </c>
      <c r="G437" s="113">
        <f t="shared" si="12"/>
        <v>0</v>
      </c>
    </row>
    <row r="438" spans="1:7" x14ac:dyDescent="0.25">
      <c r="A438" s="102"/>
      <c r="B438" s="102"/>
      <c r="C438" s="114"/>
      <c r="D438" s="107"/>
      <c r="E438" s="113">
        <f t="shared" si="13"/>
        <v>0</v>
      </c>
      <c r="F438" s="112">
        <f>SUMIF(kalk!F:F,import!A438,kalk!D:D)</f>
        <v>0</v>
      </c>
      <c r="G438" s="113">
        <f t="shared" si="12"/>
        <v>0</v>
      </c>
    </row>
    <row r="439" spans="1:7" x14ac:dyDescent="0.25">
      <c r="A439" s="102"/>
      <c r="B439" s="102"/>
      <c r="C439" s="114"/>
      <c r="D439" s="107"/>
      <c r="E439" s="113">
        <f t="shared" si="13"/>
        <v>0</v>
      </c>
      <c r="F439" s="112">
        <f>SUMIF(kalk!F:F,import!A439,kalk!D:D)</f>
        <v>0</v>
      </c>
      <c r="G439" s="113">
        <f t="shared" si="12"/>
        <v>0</v>
      </c>
    </row>
    <row r="440" spans="1:7" x14ac:dyDescent="0.25">
      <c r="A440" s="102"/>
      <c r="B440" s="102"/>
      <c r="C440" s="114"/>
      <c r="D440" s="107"/>
      <c r="E440" s="113">
        <f t="shared" si="13"/>
        <v>0</v>
      </c>
      <c r="F440" s="112">
        <f>SUMIF(kalk!F:F,import!A440,kalk!D:D)</f>
        <v>0</v>
      </c>
      <c r="G440" s="113">
        <f t="shared" si="12"/>
        <v>0</v>
      </c>
    </row>
    <row r="441" spans="1:7" x14ac:dyDescent="0.25">
      <c r="A441" s="102"/>
      <c r="B441" s="102"/>
      <c r="C441" s="114"/>
      <c r="D441" s="107"/>
      <c r="E441" s="113">
        <f t="shared" si="13"/>
        <v>0</v>
      </c>
      <c r="F441" s="112">
        <f>SUMIF(kalk!F:F,import!A441,kalk!D:D)</f>
        <v>0</v>
      </c>
      <c r="G441" s="113">
        <f t="shared" si="12"/>
        <v>0</v>
      </c>
    </row>
    <row r="442" spans="1:7" x14ac:dyDescent="0.25">
      <c r="A442" s="102"/>
      <c r="B442" s="102"/>
      <c r="C442" s="114"/>
      <c r="D442" s="107"/>
      <c r="E442" s="113">
        <f t="shared" si="13"/>
        <v>0</v>
      </c>
      <c r="F442" s="112">
        <f>SUMIF(kalk!F:F,import!A442,kalk!D:D)</f>
        <v>0</v>
      </c>
      <c r="G442" s="113">
        <f t="shared" si="12"/>
        <v>0</v>
      </c>
    </row>
    <row r="443" spans="1:7" x14ac:dyDescent="0.25">
      <c r="A443" s="102"/>
      <c r="B443" s="102"/>
      <c r="C443" s="114"/>
      <c r="D443" s="107"/>
      <c r="E443" s="113">
        <f t="shared" si="13"/>
        <v>0</v>
      </c>
      <c r="F443" s="112">
        <f>SUMIF(kalk!F:F,import!A443,kalk!D:D)</f>
        <v>0</v>
      </c>
      <c r="G443" s="113">
        <f t="shared" si="12"/>
        <v>0</v>
      </c>
    </row>
    <row r="444" spans="1:7" x14ac:dyDescent="0.25">
      <c r="A444" s="102"/>
      <c r="B444" s="102"/>
      <c r="C444" s="114"/>
      <c r="D444" s="107"/>
      <c r="E444" s="113">
        <f t="shared" si="13"/>
        <v>0</v>
      </c>
      <c r="F444" s="112">
        <f>SUMIF(kalk!F:F,import!A444,kalk!D:D)</f>
        <v>0</v>
      </c>
      <c r="G444" s="113">
        <f t="shared" si="12"/>
        <v>0</v>
      </c>
    </row>
    <row r="445" spans="1:7" x14ac:dyDescent="0.25">
      <c r="A445" s="102"/>
      <c r="B445" s="102"/>
      <c r="C445" s="114"/>
      <c r="D445" s="107"/>
      <c r="E445" s="113">
        <f t="shared" si="13"/>
        <v>0</v>
      </c>
      <c r="F445" s="112">
        <f>SUMIF(kalk!F:F,import!A445,kalk!D:D)</f>
        <v>0</v>
      </c>
      <c r="G445" s="113">
        <f t="shared" si="12"/>
        <v>0</v>
      </c>
    </row>
    <row r="446" spans="1:7" x14ac:dyDescent="0.25">
      <c r="A446" s="102"/>
      <c r="B446" s="102"/>
      <c r="C446" s="114"/>
      <c r="D446" s="107"/>
      <c r="E446" s="113">
        <f t="shared" si="13"/>
        <v>0</v>
      </c>
      <c r="F446" s="112">
        <f>SUMIF(kalk!F:F,import!A446,kalk!D:D)</f>
        <v>0</v>
      </c>
      <c r="G446" s="113">
        <f t="shared" si="12"/>
        <v>0</v>
      </c>
    </row>
    <row r="447" spans="1:7" x14ac:dyDescent="0.25">
      <c r="A447" s="102"/>
      <c r="B447" s="102"/>
      <c r="C447" s="114"/>
      <c r="D447" s="107"/>
      <c r="E447" s="113">
        <f t="shared" si="13"/>
        <v>0</v>
      </c>
      <c r="F447" s="112">
        <f>SUMIF(kalk!F:F,import!A447,kalk!D:D)</f>
        <v>0</v>
      </c>
      <c r="G447" s="113">
        <f t="shared" si="12"/>
        <v>0</v>
      </c>
    </row>
    <row r="448" spans="1:7" x14ac:dyDescent="0.25">
      <c r="A448" s="102"/>
      <c r="B448" s="102"/>
      <c r="C448" s="114"/>
      <c r="D448" s="107"/>
      <c r="E448" s="113">
        <f t="shared" si="13"/>
        <v>0</v>
      </c>
      <c r="F448" s="112">
        <f>SUMIF(kalk!F:F,import!A448,kalk!D:D)</f>
        <v>0</v>
      </c>
      <c r="G448" s="113">
        <f t="shared" si="12"/>
        <v>0</v>
      </c>
    </row>
    <row r="449" spans="1:7" x14ac:dyDescent="0.25">
      <c r="A449" s="102"/>
      <c r="B449" s="102"/>
      <c r="C449" s="114"/>
      <c r="D449" s="107"/>
      <c r="E449" s="113">
        <f t="shared" si="13"/>
        <v>0</v>
      </c>
      <c r="F449" s="112">
        <f>SUMIF(kalk!F:F,import!A449,kalk!D:D)</f>
        <v>0</v>
      </c>
      <c r="G449" s="113">
        <f t="shared" ref="G449:G512" si="14">E449-F449</f>
        <v>0</v>
      </c>
    </row>
    <row r="450" spans="1:7" x14ac:dyDescent="0.25">
      <c r="A450" s="102"/>
      <c r="B450" s="102"/>
      <c r="C450" s="114"/>
      <c r="D450" s="107"/>
      <c r="E450" s="113">
        <f t="shared" ref="E450:E513" si="15">C450-D450</f>
        <v>0</v>
      </c>
      <c r="F450" s="112">
        <f>SUMIF(kalk!F:F,import!A450,kalk!D:D)</f>
        <v>0</v>
      </c>
      <c r="G450" s="113">
        <f t="shared" si="14"/>
        <v>0</v>
      </c>
    </row>
    <row r="451" spans="1:7" x14ac:dyDescent="0.25">
      <c r="A451" s="102"/>
      <c r="B451" s="102"/>
      <c r="C451" s="114"/>
      <c r="D451" s="107"/>
      <c r="E451" s="113">
        <f t="shared" si="15"/>
        <v>0</v>
      </c>
      <c r="F451" s="112">
        <f>SUMIF(kalk!F:F,import!A451,kalk!D:D)</f>
        <v>0</v>
      </c>
      <c r="G451" s="113">
        <f t="shared" si="14"/>
        <v>0</v>
      </c>
    </row>
    <row r="452" spans="1:7" x14ac:dyDescent="0.25">
      <c r="A452" s="102"/>
      <c r="B452" s="102"/>
      <c r="C452" s="114"/>
      <c r="D452" s="107"/>
      <c r="E452" s="113">
        <f t="shared" si="15"/>
        <v>0</v>
      </c>
      <c r="F452" s="112">
        <f>SUMIF(kalk!F:F,import!A452,kalk!D:D)</f>
        <v>0</v>
      </c>
      <c r="G452" s="113">
        <f t="shared" si="14"/>
        <v>0</v>
      </c>
    </row>
    <row r="453" spans="1:7" x14ac:dyDescent="0.25">
      <c r="A453" s="102"/>
      <c r="B453" s="102"/>
      <c r="C453" s="114"/>
      <c r="D453" s="107"/>
      <c r="E453" s="113">
        <f t="shared" si="15"/>
        <v>0</v>
      </c>
      <c r="F453" s="112">
        <f>SUMIF(kalk!F:F,import!A453,kalk!D:D)</f>
        <v>0</v>
      </c>
      <c r="G453" s="113">
        <f t="shared" si="14"/>
        <v>0</v>
      </c>
    </row>
    <row r="454" spans="1:7" x14ac:dyDescent="0.25">
      <c r="A454" s="102"/>
      <c r="B454" s="102"/>
      <c r="C454" s="114"/>
      <c r="D454" s="107"/>
      <c r="E454" s="113">
        <f t="shared" si="15"/>
        <v>0</v>
      </c>
      <c r="F454" s="112">
        <f>SUMIF(kalk!F:F,import!A454,kalk!D:D)</f>
        <v>0</v>
      </c>
      <c r="G454" s="113">
        <f t="shared" si="14"/>
        <v>0</v>
      </c>
    </row>
    <row r="455" spans="1:7" x14ac:dyDescent="0.25">
      <c r="A455" s="102"/>
      <c r="B455" s="102"/>
      <c r="C455" s="114"/>
      <c r="D455" s="107"/>
      <c r="E455" s="113">
        <f t="shared" si="15"/>
        <v>0</v>
      </c>
      <c r="F455" s="112">
        <f>SUMIF(kalk!F:F,import!A455,kalk!D:D)</f>
        <v>0</v>
      </c>
      <c r="G455" s="113">
        <f t="shared" si="14"/>
        <v>0</v>
      </c>
    </row>
    <row r="456" spans="1:7" x14ac:dyDescent="0.25">
      <c r="A456" s="102"/>
      <c r="B456" s="102"/>
      <c r="C456" s="114"/>
      <c r="D456" s="107"/>
      <c r="E456" s="113">
        <f t="shared" si="15"/>
        <v>0</v>
      </c>
      <c r="F456" s="112">
        <f>SUMIF(kalk!F:F,import!A456,kalk!D:D)</f>
        <v>0</v>
      </c>
      <c r="G456" s="113">
        <f t="shared" si="14"/>
        <v>0</v>
      </c>
    </row>
    <row r="457" spans="1:7" x14ac:dyDescent="0.25">
      <c r="A457" s="102"/>
      <c r="B457" s="102"/>
      <c r="C457" s="114"/>
      <c r="D457" s="107"/>
      <c r="E457" s="113">
        <f t="shared" si="15"/>
        <v>0</v>
      </c>
      <c r="F457" s="112">
        <f>SUMIF(kalk!F:F,import!A457,kalk!D:D)</f>
        <v>0</v>
      </c>
      <c r="G457" s="113">
        <f t="shared" si="14"/>
        <v>0</v>
      </c>
    </row>
    <row r="458" spans="1:7" x14ac:dyDescent="0.25">
      <c r="A458" s="102"/>
      <c r="B458" s="102"/>
      <c r="C458" s="114"/>
      <c r="D458" s="107"/>
      <c r="E458" s="113">
        <f t="shared" si="15"/>
        <v>0</v>
      </c>
      <c r="F458" s="112">
        <f>SUMIF(kalk!F:F,import!A458,kalk!D:D)</f>
        <v>0</v>
      </c>
      <c r="G458" s="113">
        <f t="shared" si="14"/>
        <v>0</v>
      </c>
    </row>
    <row r="459" spans="1:7" x14ac:dyDescent="0.25">
      <c r="A459" s="102"/>
      <c r="B459" s="102"/>
      <c r="C459" s="114"/>
      <c r="D459" s="107"/>
      <c r="E459" s="113">
        <f t="shared" si="15"/>
        <v>0</v>
      </c>
      <c r="F459" s="112">
        <f>SUMIF(kalk!F:F,import!A459,kalk!D:D)</f>
        <v>0</v>
      </c>
      <c r="G459" s="113">
        <f t="shared" si="14"/>
        <v>0</v>
      </c>
    </row>
    <row r="460" spans="1:7" x14ac:dyDescent="0.25">
      <c r="A460" s="102"/>
      <c r="B460" s="102"/>
      <c r="C460" s="114"/>
      <c r="D460" s="107"/>
      <c r="E460" s="113">
        <f t="shared" si="15"/>
        <v>0</v>
      </c>
      <c r="F460" s="112">
        <f>SUMIF(kalk!F:F,import!A460,kalk!D:D)</f>
        <v>0</v>
      </c>
      <c r="G460" s="113">
        <f t="shared" si="14"/>
        <v>0</v>
      </c>
    </row>
    <row r="461" spans="1:7" x14ac:dyDescent="0.25">
      <c r="A461" s="102"/>
      <c r="B461" s="102"/>
      <c r="C461" s="114"/>
      <c r="D461" s="107"/>
      <c r="E461" s="113">
        <f t="shared" si="15"/>
        <v>0</v>
      </c>
      <c r="F461" s="112">
        <f>SUMIF(kalk!F:F,import!A461,kalk!D:D)</f>
        <v>0</v>
      </c>
      <c r="G461" s="113">
        <f t="shared" si="14"/>
        <v>0</v>
      </c>
    </row>
    <row r="462" spans="1:7" x14ac:dyDescent="0.25">
      <c r="A462" s="102"/>
      <c r="B462" s="102"/>
      <c r="C462" s="114"/>
      <c r="D462" s="107"/>
      <c r="E462" s="113">
        <f t="shared" si="15"/>
        <v>0</v>
      </c>
      <c r="F462" s="112">
        <f>SUMIF(kalk!F:F,import!A462,kalk!D:D)</f>
        <v>0</v>
      </c>
      <c r="G462" s="113">
        <f t="shared" si="14"/>
        <v>0</v>
      </c>
    </row>
    <row r="463" spans="1:7" x14ac:dyDescent="0.25">
      <c r="A463" s="102"/>
      <c r="B463" s="102"/>
      <c r="C463" s="114"/>
      <c r="D463" s="107"/>
      <c r="E463" s="113">
        <f t="shared" si="15"/>
        <v>0</v>
      </c>
      <c r="F463" s="112">
        <f>SUMIF(kalk!F:F,import!A463,kalk!D:D)</f>
        <v>0</v>
      </c>
      <c r="G463" s="113">
        <f t="shared" si="14"/>
        <v>0</v>
      </c>
    </row>
    <row r="464" spans="1:7" x14ac:dyDescent="0.25">
      <c r="A464" s="102"/>
      <c r="B464" s="102"/>
      <c r="C464" s="114"/>
      <c r="D464" s="107"/>
      <c r="E464" s="113">
        <f t="shared" si="15"/>
        <v>0</v>
      </c>
      <c r="F464" s="112">
        <f>SUMIF(kalk!F:F,import!A464,kalk!D:D)</f>
        <v>0</v>
      </c>
      <c r="G464" s="113">
        <f t="shared" si="14"/>
        <v>0</v>
      </c>
    </row>
    <row r="465" spans="1:7" x14ac:dyDescent="0.25">
      <c r="A465" s="102"/>
      <c r="B465" s="102"/>
      <c r="C465" s="114"/>
      <c r="D465" s="107"/>
      <c r="E465" s="113">
        <f t="shared" si="15"/>
        <v>0</v>
      </c>
      <c r="F465" s="112">
        <f>SUMIF(kalk!F:F,import!A465,kalk!D:D)</f>
        <v>0</v>
      </c>
      <c r="G465" s="113">
        <f t="shared" si="14"/>
        <v>0</v>
      </c>
    </row>
    <row r="466" spans="1:7" x14ac:dyDescent="0.25">
      <c r="A466" s="102"/>
      <c r="B466" s="102"/>
      <c r="C466" s="114"/>
      <c r="D466" s="107"/>
      <c r="E466" s="113">
        <f t="shared" si="15"/>
        <v>0</v>
      </c>
      <c r="F466" s="112">
        <f>SUMIF(kalk!F:F,import!A466,kalk!D:D)</f>
        <v>0</v>
      </c>
      <c r="G466" s="113">
        <f t="shared" si="14"/>
        <v>0</v>
      </c>
    </row>
    <row r="467" spans="1:7" x14ac:dyDescent="0.25">
      <c r="A467" s="102"/>
      <c r="B467" s="102"/>
      <c r="C467" s="114"/>
      <c r="D467" s="107"/>
      <c r="E467" s="113">
        <f t="shared" si="15"/>
        <v>0</v>
      </c>
      <c r="F467" s="112">
        <f>SUMIF(kalk!F:F,import!A467,kalk!D:D)</f>
        <v>0</v>
      </c>
      <c r="G467" s="113">
        <f t="shared" si="14"/>
        <v>0</v>
      </c>
    </row>
    <row r="468" spans="1:7" x14ac:dyDescent="0.25">
      <c r="A468" s="102"/>
      <c r="B468" s="102"/>
      <c r="C468" s="114"/>
      <c r="D468" s="107"/>
      <c r="E468" s="113">
        <f t="shared" si="15"/>
        <v>0</v>
      </c>
      <c r="F468" s="112">
        <f>SUMIF(kalk!F:F,import!A468,kalk!D:D)</f>
        <v>0</v>
      </c>
      <c r="G468" s="113">
        <f t="shared" si="14"/>
        <v>0</v>
      </c>
    </row>
    <row r="469" spans="1:7" x14ac:dyDescent="0.25">
      <c r="A469" s="102"/>
      <c r="B469" s="102"/>
      <c r="C469" s="114"/>
      <c r="D469" s="107"/>
      <c r="E469" s="113">
        <f t="shared" si="15"/>
        <v>0</v>
      </c>
      <c r="F469" s="112">
        <f>SUMIF(kalk!F:F,import!A469,kalk!D:D)</f>
        <v>0</v>
      </c>
      <c r="G469" s="113">
        <f t="shared" si="14"/>
        <v>0</v>
      </c>
    </row>
    <row r="470" spans="1:7" x14ac:dyDescent="0.25">
      <c r="A470" s="102"/>
      <c r="B470" s="102"/>
      <c r="C470" s="114"/>
      <c r="D470" s="107"/>
      <c r="E470" s="113">
        <f t="shared" si="15"/>
        <v>0</v>
      </c>
      <c r="F470" s="112">
        <f>SUMIF(kalk!F:F,import!A470,kalk!D:D)</f>
        <v>0</v>
      </c>
      <c r="G470" s="113">
        <f t="shared" si="14"/>
        <v>0</v>
      </c>
    </row>
    <row r="471" spans="1:7" x14ac:dyDescent="0.25">
      <c r="A471" s="102"/>
      <c r="B471" s="102"/>
      <c r="C471" s="114"/>
      <c r="D471" s="107"/>
      <c r="E471" s="113">
        <f t="shared" si="15"/>
        <v>0</v>
      </c>
      <c r="F471" s="112">
        <f>SUMIF(kalk!F:F,import!A471,kalk!D:D)</f>
        <v>0</v>
      </c>
      <c r="G471" s="113">
        <f t="shared" si="14"/>
        <v>0</v>
      </c>
    </row>
    <row r="472" spans="1:7" x14ac:dyDescent="0.25">
      <c r="A472" s="102"/>
      <c r="B472" s="102"/>
      <c r="C472" s="114"/>
      <c r="D472" s="107"/>
      <c r="E472" s="113">
        <f t="shared" si="15"/>
        <v>0</v>
      </c>
      <c r="F472" s="112">
        <f>SUMIF(kalk!F:F,import!A472,kalk!D:D)</f>
        <v>0</v>
      </c>
      <c r="G472" s="113">
        <f t="shared" si="14"/>
        <v>0</v>
      </c>
    </row>
    <row r="473" spans="1:7" x14ac:dyDescent="0.25">
      <c r="A473" s="102"/>
      <c r="B473" s="102"/>
      <c r="C473" s="114"/>
      <c r="D473" s="107"/>
      <c r="E473" s="113">
        <f t="shared" si="15"/>
        <v>0</v>
      </c>
      <c r="F473" s="112">
        <f>SUMIF(kalk!F:F,import!A473,kalk!D:D)</f>
        <v>0</v>
      </c>
      <c r="G473" s="113">
        <f t="shared" si="14"/>
        <v>0</v>
      </c>
    </row>
    <row r="474" spans="1:7" x14ac:dyDescent="0.25">
      <c r="A474" s="102"/>
      <c r="B474" s="102"/>
      <c r="C474" s="114"/>
      <c r="D474" s="107"/>
      <c r="E474" s="113">
        <f t="shared" si="15"/>
        <v>0</v>
      </c>
      <c r="F474" s="112">
        <f>SUMIF(kalk!F:F,import!A474,kalk!D:D)</f>
        <v>0</v>
      </c>
      <c r="G474" s="113">
        <f t="shared" si="14"/>
        <v>0</v>
      </c>
    </row>
    <row r="475" spans="1:7" x14ac:dyDescent="0.25">
      <c r="A475" s="102"/>
      <c r="B475" s="102"/>
      <c r="C475" s="114"/>
      <c r="D475" s="107"/>
      <c r="E475" s="113">
        <f t="shared" si="15"/>
        <v>0</v>
      </c>
      <c r="F475" s="112">
        <f>SUMIF(kalk!F:F,import!A475,kalk!D:D)</f>
        <v>0</v>
      </c>
      <c r="G475" s="113">
        <f t="shared" si="14"/>
        <v>0</v>
      </c>
    </row>
    <row r="476" spans="1:7" x14ac:dyDescent="0.25">
      <c r="A476" s="102"/>
      <c r="B476" s="102"/>
      <c r="C476" s="114"/>
      <c r="D476" s="107"/>
      <c r="E476" s="113">
        <f t="shared" si="15"/>
        <v>0</v>
      </c>
      <c r="F476" s="112">
        <f>SUMIF(kalk!F:F,import!A476,kalk!D:D)</f>
        <v>0</v>
      </c>
      <c r="G476" s="113">
        <f t="shared" si="14"/>
        <v>0</v>
      </c>
    </row>
    <row r="477" spans="1:7" x14ac:dyDescent="0.25">
      <c r="A477" s="102"/>
      <c r="B477" s="102"/>
      <c r="C477" s="114"/>
      <c r="D477" s="107"/>
      <c r="E477" s="113">
        <f t="shared" si="15"/>
        <v>0</v>
      </c>
      <c r="F477" s="112">
        <f>SUMIF(kalk!F:F,import!A477,kalk!D:D)</f>
        <v>0</v>
      </c>
      <c r="G477" s="113">
        <f t="shared" si="14"/>
        <v>0</v>
      </c>
    </row>
    <row r="478" spans="1:7" x14ac:dyDescent="0.25">
      <c r="A478" s="102"/>
      <c r="B478" s="102"/>
      <c r="C478" s="114"/>
      <c r="D478" s="107"/>
      <c r="E478" s="113">
        <f t="shared" si="15"/>
        <v>0</v>
      </c>
      <c r="F478" s="112">
        <f>SUMIF(kalk!F:F,import!A478,kalk!D:D)</f>
        <v>0</v>
      </c>
      <c r="G478" s="113">
        <f t="shared" si="14"/>
        <v>0</v>
      </c>
    </row>
    <row r="479" spans="1:7" x14ac:dyDescent="0.25">
      <c r="A479" s="102"/>
      <c r="B479" s="102"/>
      <c r="C479" s="114"/>
      <c r="D479" s="107"/>
      <c r="E479" s="113">
        <f t="shared" si="15"/>
        <v>0</v>
      </c>
      <c r="F479" s="112">
        <f>SUMIF(kalk!F:F,import!A479,kalk!D:D)</f>
        <v>0</v>
      </c>
      <c r="G479" s="113">
        <f t="shared" si="14"/>
        <v>0</v>
      </c>
    </row>
    <row r="480" spans="1:7" x14ac:dyDescent="0.25">
      <c r="A480" s="102"/>
      <c r="B480" s="102"/>
      <c r="C480" s="114"/>
      <c r="D480" s="107"/>
      <c r="E480" s="113">
        <f t="shared" si="15"/>
        <v>0</v>
      </c>
      <c r="F480" s="112">
        <f>SUMIF(kalk!F:F,import!A480,kalk!D:D)</f>
        <v>0</v>
      </c>
      <c r="G480" s="113">
        <f t="shared" si="14"/>
        <v>0</v>
      </c>
    </row>
    <row r="481" spans="1:7" x14ac:dyDescent="0.25">
      <c r="A481" s="102"/>
      <c r="B481" s="102"/>
      <c r="C481" s="114"/>
      <c r="D481" s="107"/>
      <c r="E481" s="113">
        <f t="shared" si="15"/>
        <v>0</v>
      </c>
      <c r="F481" s="112">
        <f>SUMIF(kalk!F:F,import!A481,kalk!D:D)</f>
        <v>0</v>
      </c>
      <c r="G481" s="113">
        <f t="shared" si="14"/>
        <v>0</v>
      </c>
    </row>
    <row r="482" spans="1:7" x14ac:dyDescent="0.25">
      <c r="A482" s="102"/>
      <c r="B482" s="102"/>
      <c r="C482" s="114"/>
      <c r="D482" s="107"/>
      <c r="E482" s="113">
        <f t="shared" si="15"/>
        <v>0</v>
      </c>
      <c r="F482" s="112">
        <f>SUMIF(kalk!F:F,import!A482,kalk!D:D)</f>
        <v>0</v>
      </c>
      <c r="G482" s="113">
        <f t="shared" si="14"/>
        <v>0</v>
      </c>
    </row>
    <row r="483" spans="1:7" x14ac:dyDescent="0.25">
      <c r="A483" s="102"/>
      <c r="B483" s="102"/>
      <c r="C483" s="114"/>
      <c r="D483" s="107"/>
      <c r="E483" s="113">
        <f t="shared" si="15"/>
        <v>0</v>
      </c>
      <c r="F483" s="112">
        <f>SUMIF(kalk!F:F,import!A483,kalk!D:D)</f>
        <v>0</v>
      </c>
      <c r="G483" s="113">
        <f t="shared" si="14"/>
        <v>0</v>
      </c>
    </row>
    <row r="484" spans="1:7" x14ac:dyDescent="0.25">
      <c r="A484" s="102"/>
      <c r="B484" s="102"/>
      <c r="C484" s="114"/>
      <c r="D484" s="107"/>
      <c r="E484" s="113">
        <f t="shared" si="15"/>
        <v>0</v>
      </c>
      <c r="F484" s="112">
        <f>SUMIF(kalk!F:F,import!A484,kalk!D:D)</f>
        <v>0</v>
      </c>
      <c r="G484" s="113">
        <f t="shared" si="14"/>
        <v>0</v>
      </c>
    </row>
    <row r="485" spans="1:7" x14ac:dyDescent="0.25">
      <c r="A485" s="102"/>
      <c r="B485" s="102"/>
      <c r="C485" s="114"/>
      <c r="D485" s="107"/>
      <c r="E485" s="113">
        <f t="shared" si="15"/>
        <v>0</v>
      </c>
      <c r="F485" s="112">
        <f>SUMIF(kalk!F:F,import!A485,kalk!D:D)</f>
        <v>0</v>
      </c>
      <c r="G485" s="113">
        <f t="shared" si="14"/>
        <v>0</v>
      </c>
    </row>
    <row r="486" spans="1:7" x14ac:dyDescent="0.25">
      <c r="A486" s="102"/>
      <c r="B486" s="102"/>
      <c r="C486" s="114"/>
      <c r="D486" s="107"/>
      <c r="E486" s="113">
        <f t="shared" si="15"/>
        <v>0</v>
      </c>
      <c r="F486" s="112">
        <f>SUMIF(kalk!F:F,import!A486,kalk!D:D)</f>
        <v>0</v>
      </c>
      <c r="G486" s="113">
        <f t="shared" si="14"/>
        <v>0</v>
      </c>
    </row>
    <row r="487" spans="1:7" x14ac:dyDescent="0.25">
      <c r="A487" s="102"/>
      <c r="B487" s="102"/>
      <c r="C487" s="114"/>
      <c r="D487" s="107"/>
      <c r="E487" s="113">
        <f t="shared" si="15"/>
        <v>0</v>
      </c>
      <c r="F487" s="112">
        <f>SUMIF(kalk!F:F,import!A487,kalk!D:D)</f>
        <v>0</v>
      </c>
      <c r="G487" s="113">
        <f t="shared" si="14"/>
        <v>0</v>
      </c>
    </row>
    <row r="488" spans="1:7" x14ac:dyDescent="0.25">
      <c r="A488" s="102"/>
      <c r="B488" s="102"/>
      <c r="C488" s="114"/>
      <c r="D488" s="107"/>
      <c r="E488" s="113">
        <f t="shared" si="15"/>
        <v>0</v>
      </c>
      <c r="F488" s="112">
        <f>SUMIF(kalk!F:F,import!A488,kalk!D:D)</f>
        <v>0</v>
      </c>
      <c r="G488" s="113">
        <f t="shared" si="14"/>
        <v>0</v>
      </c>
    </row>
    <row r="489" spans="1:7" x14ac:dyDescent="0.25">
      <c r="A489" s="102"/>
      <c r="B489" s="102"/>
      <c r="C489" s="114"/>
      <c r="D489" s="107"/>
      <c r="E489" s="113">
        <f t="shared" si="15"/>
        <v>0</v>
      </c>
      <c r="F489" s="112">
        <f>SUMIF(kalk!F:F,import!A489,kalk!D:D)</f>
        <v>0</v>
      </c>
      <c r="G489" s="113">
        <f t="shared" si="14"/>
        <v>0</v>
      </c>
    </row>
    <row r="490" spans="1:7" x14ac:dyDescent="0.25">
      <c r="A490" s="102"/>
      <c r="B490" s="102"/>
      <c r="C490" s="114"/>
      <c r="D490" s="107"/>
      <c r="E490" s="113">
        <f t="shared" si="15"/>
        <v>0</v>
      </c>
      <c r="F490" s="112">
        <f>SUMIF(kalk!F:F,import!A490,kalk!D:D)</f>
        <v>0</v>
      </c>
      <c r="G490" s="113">
        <f t="shared" si="14"/>
        <v>0</v>
      </c>
    </row>
    <row r="491" spans="1:7" x14ac:dyDescent="0.25">
      <c r="A491" s="102"/>
      <c r="B491" s="102"/>
      <c r="C491" s="114"/>
      <c r="D491" s="107"/>
      <c r="E491" s="113">
        <f t="shared" si="15"/>
        <v>0</v>
      </c>
      <c r="F491" s="112">
        <f>SUMIF(kalk!F:F,import!A491,kalk!D:D)</f>
        <v>0</v>
      </c>
      <c r="G491" s="113">
        <f t="shared" si="14"/>
        <v>0</v>
      </c>
    </row>
    <row r="492" spans="1:7" x14ac:dyDescent="0.25">
      <c r="A492" s="102"/>
      <c r="B492" s="102"/>
      <c r="C492" s="114"/>
      <c r="D492" s="107"/>
      <c r="E492" s="113">
        <f t="shared" si="15"/>
        <v>0</v>
      </c>
      <c r="F492" s="112">
        <f>SUMIF(kalk!F:F,import!A492,kalk!D:D)</f>
        <v>0</v>
      </c>
      <c r="G492" s="113">
        <f t="shared" si="14"/>
        <v>0</v>
      </c>
    </row>
    <row r="493" spans="1:7" x14ac:dyDescent="0.25">
      <c r="A493" s="102"/>
      <c r="B493" s="102"/>
      <c r="C493" s="114"/>
      <c r="D493" s="107"/>
      <c r="E493" s="113">
        <f t="shared" si="15"/>
        <v>0</v>
      </c>
      <c r="F493" s="112">
        <f>SUMIF(kalk!F:F,import!A493,kalk!D:D)</f>
        <v>0</v>
      </c>
      <c r="G493" s="113">
        <f t="shared" si="14"/>
        <v>0</v>
      </c>
    </row>
    <row r="494" spans="1:7" x14ac:dyDescent="0.25">
      <c r="A494" s="102"/>
      <c r="B494" s="102"/>
      <c r="C494" s="114"/>
      <c r="D494" s="107"/>
      <c r="E494" s="113">
        <f t="shared" si="15"/>
        <v>0</v>
      </c>
      <c r="F494" s="112">
        <f>SUMIF(kalk!F:F,import!A494,kalk!D:D)</f>
        <v>0</v>
      </c>
      <c r="G494" s="113">
        <f t="shared" si="14"/>
        <v>0</v>
      </c>
    </row>
    <row r="495" spans="1:7" x14ac:dyDescent="0.25">
      <c r="A495" s="102"/>
      <c r="B495" s="102"/>
      <c r="C495" s="114"/>
      <c r="D495" s="107"/>
      <c r="E495" s="113">
        <f t="shared" si="15"/>
        <v>0</v>
      </c>
      <c r="F495" s="112">
        <f>SUMIF(kalk!F:F,import!A495,kalk!D:D)</f>
        <v>0</v>
      </c>
      <c r="G495" s="113">
        <f t="shared" si="14"/>
        <v>0</v>
      </c>
    </row>
    <row r="496" spans="1:7" x14ac:dyDescent="0.25">
      <c r="A496" s="102"/>
      <c r="B496" s="102"/>
      <c r="C496" s="114"/>
      <c r="D496" s="107"/>
      <c r="E496" s="113">
        <f t="shared" si="15"/>
        <v>0</v>
      </c>
      <c r="F496" s="112">
        <f>SUMIF(kalk!F:F,import!A496,kalk!D:D)</f>
        <v>0</v>
      </c>
      <c r="G496" s="113">
        <f t="shared" si="14"/>
        <v>0</v>
      </c>
    </row>
    <row r="497" spans="1:7" x14ac:dyDescent="0.25">
      <c r="A497" s="102"/>
      <c r="B497" s="102"/>
      <c r="C497" s="114"/>
      <c r="D497" s="107"/>
      <c r="E497" s="113">
        <f t="shared" si="15"/>
        <v>0</v>
      </c>
      <c r="F497" s="112">
        <f>SUMIF(kalk!F:F,import!A497,kalk!D:D)</f>
        <v>0</v>
      </c>
      <c r="G497" s="113">
        <f t="shared" si="14"/>
        <v>0</v>
      </c>
    </row>
    <row r="498" spans="1:7" x14ac:dyDescent="0.25">
      <c r="A498" s="102"/>
      <c r="B498" s="102"/>
      <c r="C498" s="114"/>
      <c r="D498" s="107"/>
      <c r="E498" s="113">
        <f t="shared" si="15"/>
        <v>0</v>
      </c>
      <c r="F498" s="112">
        <f>SUMIF(kalk!F:F,import!A498,kalk!D:D)</f>
        <v>0</v>
      </c>
      <c r="G498" s="113">
        <f t="shared" si="14"/>
        <v>0</v>
      </c>
    </row>
    <row r="499" spans="1:7" x14ac:dyDescent="0.25">
      <c r="A499" s="102"/>
      <c r="B499" s="102"/>
      <c r="C499" s="114"/>
      <c r="D499" s="107"/>
      <c r="E499" s="113">
        <f t="shared" si="15"/>
        <v>0</v>
      </c>
      <c r="F499" s="112">
        <f>SUMIF(kalk!F:F,import!A499,kalk!D:D)</f>
        <v>0</v>
      </c>
      <c r="G499" s="113">
        <f t="shared" si="14"/>
        <v>0</v>
      </c>
    </row>
    <row r="500" spans="1:7" x14ac:dyDescent="0.25">
      <c r="A500" s="102"/>
      <c r="B500" s="102"/>
      <c r="C500" s="114"/>
      <c r="D500" s="107"/>
      <c r="E500" s="113">
        <f t="shared" si="15"/>
        <v>0</v>
      </c>
      <c r="F500" s="112">
        <f>SUMIF(kalk!F:F,import!A500,kalk!D:D)</f>
        <v>0</v>
      </c>
      <c r="G500" s="113">
        <f t="shared" si="14"/>
        <v>0</v>
      </c>
    </row>
    <row r="501" spans="1:7" x14ac:dyDescent="0.25">
      <c r="A501" s="102"/>
      <c r="B501" s="102"/>
      <c r="C501" s="114"/>
      <c r="D501" s="107"/>
      <c r="E501" s="113">
        <f t="shared" si="15"/>
        <v>0</v>
      </c>
      <c r="F501" s="112">
        <f>SUMIF(kalk!F:F,import!A501,kalk!D:D)</f>
        <v>0</v>
      </c>
      <c r="G501" s="113">
        <f t="shared" si="14"/>
        <v>0</v>
      </c>
    </row>
    <row r="502" spans="1:7" x14ac:dyDescent="0.25">
      <c r="A502" s="102"/>
      <c r="B502" s="102"/>
      <c r="C502" s="114"/>
      <c r="D502" s="107"/>
      <c r="E502" s="113">
        <f t="shared" si="15"/>
        <v>0</v>
      </c>
      <c r="F502" s="112">
        <f>SUMIF(kalk!F:F,import!A502,kalk!D:D)</f>
        <v>0</v>
      </c>
      <c r="G502" s="113">
        <f t="shared" si="14"/>
        <v>0</v>
      </c>
    </row>
    <row r="503" spans="1:7" x14ac:dyDescent="0.25">
      <c r="A503" s="102"/>
      <c r="B503" s="102"/>
      <c r="C503" s="114"/>
      <c r="D503" s="107"/>
      <c r="E503" s="113">
        <f t="shared" si="15"/>
        <v>0</v>
      </c>
      <c r="F503" s="112">
        <f>SUMIF(kalk!F:F,import!A503,kalk!D:D)</f>
        <v>0</v>
      </c>
      <c r="G503" s="113">
        <f t="shared" si="14"/>
        <v>0</v>
      </c>
    </row>
    <row r="504" spans="1:7" x14ac:dyDescent="0.25">
      <c r="A504" s="102"/>
      <c r="B504" s="102"/>
      <c r="C504" s="114"/>
      <c r="D504" s="107"/>
      <c r="E504" s="113">
        <f t="shared" si="15"/>
        <v>0</v>
      </c>
      <c r="F504" s="112">
        <f>SUMIF(kalk!F:F,import!A504,kalk!D:D)</f>
        <v>0</v>
      </c>
      <c r="G504" s="113">
        <f t="shared" si="14"/>
        <v>0</v>
      </c>
    </row>
    <row r="505" spans="1:7" x14ac:dyDescent="0.25">
      <c r="A505" s="102"/>
      <c r="B505" s="102"/>
      <c r="C505" s="114"/>
      <c r="D505" s="107"/>
      <c r="E505" s="113">
        <f t="shared" si="15"/>
        <v>0</v>
      </c>
      <c r="F505" s="112">
        <f>SUMIF(kalk!F:F,import!A505,kalk!D:D)</f>
        <v>0</v>
      </c>
      <c r="G505" s="113">
        <f t="shared" si="14"/>
        <v>0</v>
      </c>
    </row>
    <row r="506" spans="1:7" x14ac:dyDescent="0.25">
      <c r="A506" s="102"/>
      <c r="B506" s="102"/>
      <c r="C506" s="114"/>
      <c r="D506" s="107"/>
      <c r="E506" s="113">
        <f t="shared" si="15"/>
        <v>0</v>
      </c>
      <c r="F506" s="112">
        <f>SUMIF(kalk!F:F,import!A506,kalk!D:D)</f>
        <v>0</v>
      </c>
      <c r="G506" s="113">
        <f t="shared" si="14"/>
        <v>0</v>
      </c>
    </row>
    <row r="507" spans="1:7" x14ac:dyDescent="0.25">
      <c r="A507" s="102"/>
      <c r="B507" s="102"/>
      <c r="C507" s="114"/>
      <c r="D507" s="107"/>
      <c r="E507" s="113">
        <f t="shared" si="15"/>
        <v>0</v>
      </c>
      <c r="F507" s="112">
        <f>SUMIF(kalk!F:F,import!A507,kalk!D:D)</f>
        <v>0</v>
      </c>
      <c r="G507" s="113">
        <f t="shared" si="14"/>
        <v>0</v>
      </c>
    </row>
    <row r="508" spans="1:7" x14ac:dyDescent="0.25">
      <c r="A508" s="102"/>
      <c r="B508" s="102"/>
      <c r="C508" s="114"/>
      <c r="D508" s="107"/>
      <c r="E508" s="113">
        <f t="shared" si="15"/>
        <v>0</v>
      </c>
      <c r="F508" s="112">
        <f>SUMIF(kalk!F:F,import!A508,kalk!D:D)</f>
        <v>0</v>
      </c>
      <c r="G508" s="113">
        <f t="shared" si="14"/>
        <v>0</v>
      </c>
    </row>
    <row r="509" spans="1:7" x14ac:dyDescent="0.25">
      <c r="A509" s="102"/>
      <c r="B509" s="102"/>
      <c r="C509" s="114"/>
      <c r="D509" s="107"/>
      <c r="E509" s="113">
        <f t="shared" si="15"/>
        <v>0</v>
      </c>
      <c r="F509" s="112">
        <f>SUMIF(kalk!F:F,import!A509,kalk!D:D)</f>
        <v>0</v>
      </c>
      <c r="G509" s="113">
        <f t="shared" si="14"/>
        <v>0</v>
      </c>
    </row>
    <row r="510" spans="1:7" x14ac:dyDescent="0.25">
      <c r="A510" s="102"/>
      <c r="B510" s="102"/>
      <c r="C510" s="114"/>
      <c r="D510" s="107"/>
      <c r="E510" s="113">
        <f t="shared" si="15"/>
        <v>0</v>
      </c>
      <c r="F510" s="112">
        <f>SUMIF(kalk!F:F,import!A510,kalk!D:D)</f>
        <v>0</v>
      </c>
      <c r="G510" s="113">
        <f t="shared" si="14"/>
        <v>0</v>
      </c>
    </row>
    <row r="511" spans="1:7" x14ac:dyDescent="0.25">
      <c r="A511" s="102"/>
      <c r="B511" s="102"/>
      <c r="C511" s="114"/>
      <c r="D511" s="107"/>
      <c r="E511" s="113">
        <f t="shared" si="15"/>
        <v>0</v>
      </c>
      <c r="F511" s="112">
        <f>SUMIF(kalk!F:F,import!A511,kalk!D:D)</f>
        <v>0</v>
      </c>
      <c r="G511" s="113">
        <f t="shared" si="14"/>
        <v>0</v>
      </c>
    </row>
    <row r="512" spans="1:7" x14ac:dyDescent="0.25">
      <c r="A512" s="102"/>
      <c r="B512" s="102"/>
      <c r="C512" s="114"/>
      <c r="D512" s="107"/>
      <c r="E512" s="113">
        <f t="shared" si="15"/>
        <v>0</v>
      </c>
      <c r="F512" s="112">
        <f>SUMIF(kalk!F:F,import!A512,kalk!D:D)</f>
        <v>0</v>
      </c>
      <c r="G512" s="113">
        <f t="shared" si="14"/>
        <v>0</v>
      </c>
    </row>
    <row r="513" spans="1:7" x14ac:dyDescent="0.25">
      <c r="A513" s="102"/>
      <c r="B513" s="102"/>
      <c r="C513" s="114"/>
      <c r="D513" s="107"/>
      <c r="E513" s="113">
        <f t="shared" si="15"/>
        <v>0</v>
      </c>
      <c r="F513" s="112">
        <f>SUMIF(kalk!F:F,import!A513,kalk!D:D)</f>
        <v>0</v>
      </c>
      <c r="G513" s="113">
        <f t="shared" ref="G513:G576" si="16">E513-F513</f>
        <v>0</v>
      </c>
    </row>
    <row r="514" spans="1:7" x14ac:dyDescent="0.25">
      <c r="A514" s="102"/>
      <c r="B514" s="102"/>
      <c r="C514" s="114"/>
      <c r="D514" s="107"/>
      <c r="E514" s="113">
        <f t="shared" ref="E514:E577" si="17">C514-D514</f>
        <v>0</v>
      </c>
      <c r="F514" s="112">
        <f>SUMIF(kalk!F:F,import!A514,kalk!D:D)</f>
        <v>0</v>
      </c>
      <c r="G514" s="113">
        <f t="shared" si="16"/>
        <v>0</v>
      </c>
    </row>
    <row r="515" spans="1:7" x14ac:dyDescent="0.25">
      <c r="A515" s="102"/>
      <c r="B515" s="102"/>
      <c r="C515" s="114"/>
      <c r="D515" s="107"/>
      <c r="E515" s="113">
        <f t="shared" si="17"/>
        <v>0</v>
      </c>
      <c r="F515" s="112">
        <f>SUMIF(kalk!F:F,import!A515,kalk!D:D)</f>
        <v>0</v>
      </c>
      <c r="G515" s="113">
        <f t="shared" si="16"/>
        <v>0</v>
      </c>
    </row>
    <row r="516" spans="1:7" x14ac:dyDescent="0.25">
      <c r="A516" s="102"/>
      <c r="B516" s="102"/>
      <c r="C516" s="114"/>
      <c r="D516" s="107"/>
      <c r="E516" s="113">
        <f t="shared" si="17"/>
        <v>0</v>
      </c>
      <c r="F516" s="112">
        <f>SUMIF(kalk!F:F,import!A516,kalk!D:D)</f>
        <v>0</v>
      </c>
      <c r="G516" s="113">
        <f t="shared" si="16"/>
        <v>0</v>
      </c>
    </row>
    <row r="517" spans="1:7" x14ac:dyDescent="0.25">
      <c r="A517" s="102"/>
      <c r="B517" s="102"/>
      <c r="C517" s="114"/>
      <c r="D517" s="107"/>
      <c r="E517" s="113">
        <f t="shared" si="17"/>
        <v>0</v>
      </c>
      <c r="F517" s="112">
        <f>SUMIF(kalk!F:F,import!A517,kalk!D:D)</f>
        <v>0</v>
      </c>
      <c r="G517" s="113">
        <f t="shared" si="16"/>
        <v>0</v>
      </c>
    </row>
    <row r="518" spans="1:7" x14ac:dyDescent="0.25">
      <c r="A518" s="102"/>
      <c r="B518" s="102"/>
      <c r="C518" s="114"/>
      <c r="D518" s="107"/>
      <c r="E518" s="113">
        <f t="shared" si="17"/>
        <v>0</v>
      </c>
      <c r="F518" s="112">
        <f>SUMIF(kalk!F:F,import!A518,kalk!D:D)</f>
        <v>0</v>
      </c>
      <c r="G518" s="113">
        <f t="shared" si="16"/>
        <v>0</v>
      </c>
    </row>
    <row r="519" spans="1:7" x14ac:dyDescent="0.25">
      <c r="A519" s="102"/>
      <c r="B519" s="102"/>
      <c r="C519" s="114"/>
      <c r="D519" s="107"/>
      <c r="E519" s="113">
        <f t="shared" si="17"/>
        <v>0</v>
      </c>
      <c r="F519" s="112">
        <f>SUMIF(kalk!F:F,import!A519,kalk!D:D)</f>
        <v>0</v>
      </c>
      <c r="G519" s="113">
        <f t="shared" si="16"/>
        <v>0</v>
      </c>
    </row>
    <row r="520" spans="1:7" x14ac:dyDescent="0.25">
      <c r="A520" s="102"/>
      <c r="B520" s="102"/>
      <c r="C520" s="114"/>
      <c r="D520" s="107"/>
      <c r="E520" s="113">
        <f t="shared" si="17"/>
        <v>0</v>
      </c>
      <c r="F520" s="112">
        <f>SUMIF(kalk!F:F,import!A520,kalk!D:D)</f>
        <v>0</v>
      </c>
      <c r="G520" s="113">
        <f t="shared" si="16"/>
        <v>0</v>
      </c>
    </row>
    <row r="521" spans="1:7" x14ac:dyDescent="0.25">
      <c r="A521" s="102"/>
      <c r="B521" s="102"/>
      <c r="C521" s="114"/>
      <c r="D521" s="107"/>
      <c r="E521" s="113">
        <f t="shared" si="17"/>
        <v>0</v>
      </c>
      <c r="F521" s="112">
        <f>SUMIF(kalk!F:F,import!A521,kalk!D:D)</f>
        <v>0</v>
      </c>
      <c r="G521" s="113">
        <f t="shared" si="16"/>
        <v>0</v>
      </c>
    </row>
    <row r="522" spans="1:7" x14ac:dyDescent="0.25">
      <c r="A522" s="102"/>
      <c r="B522" s="102"/>
      <c r="C522" s="114"/>
      <c r="D522" s="107"/>
      <c r="E522" s="113">
        <f t="shared" si="17"/>
        <v>0</v>
      </c>
      <c r="F522" s="112">
        <f>SUMIF(kalk!F:F,import!A522,kalk!D:D)</f>
        <v>0</v>
      </c>
      <c r="G522" s="113">
        <f t="shared" si="16"/>
        <v>0</v>
      </c>
    </row>
    <row r="523" spans="1:7" x14ac:dyDescent="0.25">
      <c r="A523" s="102"/>
      <c r="B523" s="102"/>
      <c r="C523" s="114"/>
      <c r="D523" s="107"/>
      <c r="E523" s="113">
        <f t="shared" si="17"/>
        <v>0</v>
      </c>
      <c r="F523" s="112">
        <f>SUMIF(kalk!F:F,import!A523,kalk!D:D)</f>
        <v>0</v>
      </c>
      <c r="G523" s="113">
        <f t="shared" si="16"/>
        <v>0</v>
      </c>
    </row>
    <row r="524" spans="1:7" x14ac:dyDescent="0.25">
      <c r="A524" s="102"/>
      <c r="B524" s="102"/>
      <c r="C524" s="114"/>
      <c r="D524" s="107"/>
      <c r="E524" s="113">
        <f t="shared" si="17"/>
        <v>0</v>
      </c>
      <c r="F524" s="112">
        <f>SUMIF(kalk!F:F,import!A524,kalk!D:D)</f>
        <v>0</v>
      </c>
      <c r="G524" s="113">
        <f t="shared" si="16"/>
        <v>0</v>
      </c>
    </row>
    <row r="525" spans="1:7" x14ac:dyDescent="0.25">
      <c r="A525" s="102"/>
      <c r="B525" s="102"/>
      <c r="C525" s="114"/>
      <c r="D525" s="107"/>
      <c r="E525" s="113">
        <f t="shared" si="17"/>
        <v>0</v>
      </c>
      <c r="F525" s="112">
        <f>SUMIF(kalk!F:F,import!A525,kalk!D:D)</f>
        <v>0</v>
      </c>
      <c r="G525" s="113">
        <f t="shared" si="16"/>
        <v>0</v>
      </c>
    </row>
    <row r="526" spans="1:7" x14ac:dyDescent="0.25">
      <c r="A526" s="102"/>
      <c r="B526" s="102"/>
      <c r="C526" s="114"/>
      <c r="D526" s="107"/>
      <c r="E526" s="113">
        <f t="shared" si="17"/>
        <v>0</v>
      </c>
      <c r="F526" s="112">
        <f>SUMIF(kalk!F:F,import!A526,kalk!D:D)</f>
        <v>0</v>
      </c>
      <c r="G526" s="113">
        <f t="shared" si="16"/>
        <v>0</v>
      </c>
    </row>
    <row r="527" spans="1:7" x14ac:dyDescent="0.25">
      <c r="A527" s="102"/>
      <c r="B527" s="102"/>
      <c r="C527" s="114"/>
      <c r="D527" s="107"/>
      <c r="E527" s="113">
        <f t="shared" si="17"/>
        <v>0</v>
      </c>
      <c r="F527" s="112">
        <f>SUMIF(kalk!F:F,import!A527,kalk!D:D)</f>
        <v>0</v>
      </c>
      <c r="G527" s="113">
        <f t="shared" si="16"/>
        <v>0</v>
      </c>
    </row>
    <row r="528" spans="1:7" x14ac:dyDescent="0.25">
      <c r="A528" s="102"/>
      <c r="B528" s="102"/>
      <c r="C528" s="114"/>
      <c r="D528" s="107"/>
      <c r="E528" s="113">
        <f t="shared" si="17"/>
        <v>0</v>
      </c>
      <c r="F528" s="112">
        <f>SUMIF(kalk!F:F,import!A528,kalk!D:D)</f>
        <v>0</v>
      </c>
      <c r="G528" s="113">
        <f t="shared" si="16"/>
        <v>0</v>
      </c>
    </row>
    <row r="529" spans="1:7" x14ac:dyDescent="0.25">
      <c r="A529" s="102"/>
      <c r="B529" s="102"/>
      <c r="C529" s="114"/>
      <c r="D529" s="107"/>
      <c r="E529" s="113">
        <f t="shared" si="17"/>
        <v>0</v>
      </c>
      <c r="F529" s="112">
        <f>SUMIF(kalk!F:F,import!A529,kalk!D:D)</f>
        <v>0</v>
      </c>
      <c r="G529" s="113">
        <f t="shared" si="16"/>
        <v>0</v>
      </c>
    </row>
    <row r="530" spans="1:7" x14ac:dyDescent="0.25">
      <c r="A530" s="102"/>
      <c r="B530" s="102"/>
      <c r="C530" s="114"/>
      <c r="D530" s="107"/>
      <c r="E530" s="113">
        <f t="shared" si="17"/>
        <v>0</v>
      </c>
      <c r="F530" s="112">
        <f>SUMIF(kalk!F:F,import!A530,kalk!D:D)</f>
        <v>0</v>
      </c>
      <c r="G530" s="113">
        <f t="shared" si="16"/>
        <v>0</v>
      </c>
    </row>
    <row r="531" spans="1:7" x14ac:dyDescent="0.25">
      <c r="A531" s="102"/>
      <c r="B531" s="102"/>
      <c r="C531" s="114"/>
      <c r="D531" s="107"/>
      <c r="E531" s="113">
        <f t="shared" si="17"/>
        <v>0</v>
      </c>
      <c r="F531" s="112">
        <f>SUMIF(kalk!F:F,import!A531,kalk!D:D)</f>
        <v>0</v>
      </c>
      <c r="G531" s="113">
        <f t="shared" si="16"/>
        <v>0</v>
      </c>
    </row>
    <row r="532" spans="1:7" x14ac:dyDescent="0.25">
      <c r="A532" s="102"/>
      <c r="B532" s="102"/>
      <c r="C532" s="114"/>
      <c r="D532" s="107"/>
      <c r="E532" s="113">
        <f t="shared" si="17"/>
        <v>0</v>
      </c>
      <c r="F532" s="112">
        <f>SUMIF(kalk!F:F,import!A532,kalk!D:D)</f>
        <v>0</v>
      </c>
      <c r="G532" s="113">
        <f t="shared" si="16"/>
        <v>0</v>
      </c>
    </row>
    <row r="533" spans="1:7" x14ac:dyDescent="0.25">
      <c r="A533" s="102"/>
      <c r="B533" s="102"/>
      <c r="C533" s="114"/>
      <c r="D533" s="107"/>
      <c r="E533" s="113">
        <f t="shared" si="17"/>
        <v>0</v>
      </c>
      <c r="F533" s="112">
        <f>SUMIF(kalk!F:F,import!A533,kalk!D:D)</f>
        <v>0</v>
      </c>
      <c r="G533" s="113">
        <f t="shared" si="16"/>
        <v>0</v>
      </c>
    </row>
    <row r="534" spans="1:7" x14ac:dyDescent="0.25">
      <c r="A534" s="102"/>
      <c r="B534" s="102"/>
      <c r="C534" s="114"/>
      <c r="D534" s="107"/>
      <c r="E534" s="113">
        <f t="shared" si="17"/>
        <v>0</v>
      </c>
      <c r="F534" s="112">
        <f>SUMIF(kalk!F:F,import!A534,kalk!D:D)</f>
        <v>0</v>
      </c>
      <c r="G534" s="113">
        <f t="shared" si="16"/>
        <v>0</v>
      </c>
    </row>
    <row r="535" spans="1:7" x14ac:dyDescent="0.25">
      <c r="A535" s="102"/>
      <c r="B535" s="102"/>
      <c r="C535" s="114"/>
      <c r="D535" s="107"/>
      <c r="E535" s="113">
        <f t="shared" si="17"/>
        <v>0</v>
      </c>
      <c r="F535" s="112">
        <f>SUMIF(kalk!F:F,import!A535,kalk!D:D)</f>
        <v>0</v>
      </c>
      <c r="G535" s="113">
        <f t="shared" si="16"/>
        <v>0</v>
      </c>
    </row>
    <row r="536" spans="1:7" x14ac:dyDescent="0.25">
      <c r="A536" s="102"/>
      <c r="B536" s="102"/>
      <c r="C536" s="114"/>
      <c r="D536" s="107"/>
      <c r="E536" s="113">
        <f t="shared" si="17"/>
        <v>0</v>
      </c>
      <c r="F536" s="112">
        <f>SUMIF(kalk!F:F,import!A536,kalk!D:D)</f>
        <v>0</v>
      </c>
      <c r="G536" s="113">
        <f t="shared" si="16"/>
        <v>0</v>
      </c>
    </row>
    <row r="537" spans="1:7" x14ac:dyDescent="0.25">
      <c r="A537" s="102"/>
      <c r="B537" s="102"/>
      <c r="C537" s="114"/>
      <c r="D537" s="107"/>
      <c r="E537" s="113">
        <f t="shared" si="17"/>
        <v>0</v>
      </c>
      <c r="F537" s="112">
        <f>SUMIF(kalk!F:F,import!A537,kalk!D:D)</f>
        <v>0</v>
      </c>
      <c r="G537" s="113">
        <f t="shared" si="16"/>
        <v>0</v>
      </c>
    </row>
    <row r="538" spans="1:7" x14ac:dyDescent="0.25">
      <c r="A538" s="102"/>
      <c r="B538" s="102"/>
      <c r="C538" s="114"/>
      <c r="D538" s="107"/>
      <c r="E538" s="113">
        <f t="shared" si="17"/>
        <v>0</v>
      </c>
      <c r="F538" s="112">
        <f>SUMIF(kalk!F:F,import!A538,kalk!D:D)</f>
        <v>0</v>
      </c>
      <c r="G538" s="113">
        <f t="shared" si="16"/>
        <v>0</v>
      </c>
    </row>
    <row r="539" spans="1:7" x14ac:dyDescent="0.25">
      <c r="A539" s="102"/>
      <c r="B539" s="102"/>
      <c r="C539" s="114"/>
      <c r="D539" s="107"/>
      <c r="E539" s="113">
        <f t="shared" si="17"/>
        <v>0</v>
      </c>
      <c r="F539" s="112">
        <f>SUMIF(kalk!F:F,import!A539,kalk!D:D)</f>
        <v>0</v>
      </c>
      <c r="G539" s="113">
        <f t="shared" si="16"/>
        <v>0</v>
      </c>
    </row>
    <row r="540" spans="1:7" x14ac:dyDescent="0.25">
      <c r="A540" s="102"/>
      <c r="B540" s="102"/>
      <c r="C540" s="114"/>
      <c r="D540" s="107"/>
      <c r="E540" s="113">
        <f t="shared" si="17"/>
        <v>0</v>
      </c>
      <c r="F540" s="112">
        <f>SUMIF(kalk!F:F,import!A540,kalk!D:D)</f>
        <v>0</v>
      </c>
      <c r="G540" s="113">
        <f t="shared" si="16"/>
        <v>0</v>
      </c>
    </row>
    <row r="541" spans="1:7" x14ac:dyDescent="0.25">
      <c r="A541" s="102"/>
      <c r="B541" s="102"/>
      <c r="C541" s="114"/>
      <c r="D541" s="107"/>
      <c r="E541" s="113">
        <f t="shared" si="17"/>
        <v>0</v>
      </c>
      <c r="F541" s="112">
        <f>SUMIF(kalk!F:F,import!A541,kalk!D:D)</f>
        <v>0</v>
      </c>
      <c r="G541" s="113">
        <f t="shared" si="16"/>
        <v>0</v>
      </c>
    </row>
    <row r="542" spans="1:7" x14ac:dyDescent="0.25">
      <c r="A542" s="102"/>
      <c r="B542" s="102"/>
      <c r="C542" s="114"/>
      <c r="D542" s="107"/>
      <c r="E542" s="113">
        <f t="shared" si="17"/>
        <v>0</v>
      </c>
      <c r="F542" s="112">
        <f>SUMIF(kalk!F:F,import!A542,kalk!D:D)</f>
        <v>0</v>
      </c>
      <c r="G542" s="113">
        <f t="shared" si="16"/>
        <v>0</v>
      </c>
    </row>
    <row r="543" spans="1:7" x14ac:dyDescent="0.25">
      <c r="A543" s="102"/>
      <c r="B543" s="102"/>
      <c r="C543" s="114"/>
      <c r="D543" s="107"/>
      <c r="E543" s="113">
        <f t="shared" si="17"/>
        <v>0</v>
      </c>
      <c r="F543" s="112">
        <f>SUMIF(kalk!F:F,import!A543,kalk!D:D)</f>
        <v>0</v>
      </c>
      <c r="G543" s="113">
        <f t="shared" si="16"/>
        <v>0</v>
      </c>
    </row>
    <row r="544" spans="1:7" x14ac:dyDescent="0.25">
      <c r="A544" s="102"/>
      <c r="B544" s="102"/>
      <c r="C544" s="114"/>
      <c r="D544" s="107"/>
      <c r="E544" s="113">
        <f t="shared" si="17"/>
        <v>0</v>
      </c>
      <c r="F544" s="112">
        <f>SUMIF(kalk!F:F,import!A544,kalk!D:D)</f>
        <v>0</v>
      </c>
      <c r="G544" s="113">
        <f t="shared" si="16"/>
        <v>0</v>
      </c>
    </row>
    <row r="545" spans="1:7" x14ac:dyDescent="0.25">
      <c r="A545" s="102"/>
      <c r="B545" s="102"/>
      <c r="C545" s="114"/>
      <c r="D545" s="107"/>
      <c r="E545" s="113">
        <f t="shared" si="17"/>
        <v>0</v>
      </c>
      <c r="F545" s="112">
        <f>SUMIF(kalk!F:F,import!A545,kalk!D:D)</f>
        <v>0</v>
      </c>
      <c r="G545" s="113">
        <f t="shared" si="16"/>
        <v>0</v>
      </c>
    </row>
    <row r="546" spans="1:7" x14ac:dyDescent="0.25">
      <c r="A546" s="102"/>
      <c r="B546" s="102"/>
      <c r="C546" s="114"/>
      <c r="D546" s="107"/>
      <c r="E546" s="113">
        <f t="shared" si="17"/>
        <v>0</v>
      </c>
      <c r="F546" s="112">
        <f>SUMIF(kalk!F:F,import!A546,kalk!D:D)</f>
        <v>0</v>
      </c>
      <c r="G546" s="113">
        <f t="shared" si="16"/>
        <v>0</v>
      </c>
    </row>
    <row r="547" spans="1:7" x14ac:dyDescent="0.25">
      <c r="A547" s="102"/>
      <c r="B547" s="102"/>
      <c r="C547" s="114"/>
      <c r="D547" s="107"/>
      <c r="E547" s="113">
        <f t="shared" si="17"/>
        <v>0</v>
      </c>
      <c r="F547" s="112">
        <f>SUMIF(kalk!F:F,import!A547,kalk!D:D)</f>
        <v>0</v>
      </c>
      <c r="G547" s="113">
        <f t="shared" si="16"/>
        <v>0</v>
      </c>
    </row>
    <row r="548" spans="1:7" x14ac:dyDescent="0.25">
      <c r="A548" s="102"/>
      <c r="B548" s="102"/>
      <c r="C548" s="114"/>
      <c r="D548" s="107"/>
      <c r="E548" s="113">
        <f t="shared" si="17"/>
        <v>0</v>
      </c>
      <c r="F548" s="112">
        <f>SUMIF(kalk!F:F,import!A548,kalk!D:D)</f>
        <v>0</v>
      </c>
      <c r="G548" s="113">
        <f t="shared" si="16"/>
        <v>0</v>
      </c>
    </row>
    <row r="549" spans="1:7" x14ac:dyDescent="0.25">
      <c r="A549" s="102"/>
      <c r="B549" s="102"/>
      <c r="C549" s="114"/>
      <c r="D549" s="107"/>
      <c r="E549" s="113">
        <f t="shared" si="17"/>
        <v>0</v>
      </c>
      <c r="F549" s="112">
        <f>SUMIF(kalk!F:F,import!A549,kalk!D:D)</f>
        <v>0</v>
      </c>
      <c r="G549" s="113">
        <f t="shared" si="16"/>
        <v>0</v>
      </c>
    </row>
    <row r="550" spans="1:7" x14ac:dyDescent="0.25">
      <c r="A550" s="102"/>
      <c r="B550" s="102"/>
      <c r="C550" s="114"/>
      <c r="D550" s="107"/>
      <c r="E550" s="113">
        <f t="shared" si="17"/>
        <v>0</v>
      </c>
      <c r="F550" s="112">
        <f>SUMIF(kalk!F:F,import!A550,kalk!D:D)</f>
        <v>0</v>
      </c>
      <c r="G550" s="113">
        <f t="shared" si="16"/>
        <v>0</v>
      </c>
    </row>
    <row r="551" spans="1:7" x14ac:dyDescent="0.25">
      <c r="A551" s="102"/>
      <c r="B551" s="102"/>
      <c r="C551" s="114"/>
      <c r="D551" s="107"/>
      <c r="E551" s="113">
        <f t="shared" si="17"/>
        <v>0</v>
      </c>
      <c r="F551" s="112">
        <f>SUMIF(kalk!F:F,import!A551,kalk!D:D)</f>
        <v>0</v>
      </c>
      <c r="G551" s="113">
        <f t="shared" si="16"/>
        <v>0</v>
      </c>
    </row>
    <row r="552" spans="1:7" x14ac:dyDescent="0.25">
      <c r="A552" s="102"/>
      <c r="B552" s="102"/>
      <c r="C552" s="114"/>
      <c r="D552" s="107"/>
      <c r="E552" s="113">
        <f t="shared" si="17"/>
        <v>0</v>
      </c>
      <c r="F552" s="112">
        <f>SUMIF(kalk!F:F,import!A552,kalk!D:D)</f>
        <v>0</v>
      </c>
      <c r="G552" s="113">
        <f t="shared" si="16"/>
        <v>0</v>
      </c>
    </row>
    <row r="553" spans="1:7" x14ac:dyDescent="0.25">
      <c r="A553" s="102"/>
      <c r="B553" s="102"/>
      <c r="C553" s="114"/>
      <c r="D553" s="107"/>
      <c r="E553" s="113">
        <f t="shared" si="17"/>
        <v>0</v>
      </c>
      <c r="F553" s="112">
        <f>SUMIF(kalk!F:F,import!A553,kalk!D:D)</f>
        <v>0</v>
      </c>
      <c r="G553" s="113">
        <f t="shared" si="16"/>
        <v>0</v>
      </c>
    </row>
    <row r="554" spans="1:7" x14ac:dyDescent="0.25">
      <c r="A554" s="102"/>
      <c r="B554" s="102"/>
      <c r="C554" s="114"/>
      <c r="D554" s="107"/>
      <c r="E554" s="113">
        <f t="shared" si="17"/>
        <v>0</v>
      </c>
      <c r="F554" s="112">
        <f>SUMIF(kalk!F:F,import!A554,kalk!D:D)</f>
        <v>0</v>
      </c>
      <c r="G554" s="113">
        <f t="shared" si="16"/>
        <v>0</v>
      </c>
    </row>
    <row r="555" spans="1:7" x14ac:dyDescent="0.25">
      <c r="A555" s="102"/>
      <c r="B555" s="102"/>
      <c r="C555" s="114"/>
      <c r="D555" s="107"/>
      <c r="E555" s="113">
        <f t="shared" si="17"/>
        <v>0</v>
      </c>
      <c r="F555" s="112">
        <f>SUMIF(kalk!F:F,import!A555,kalk!D:D)</f>
        <v>0</v>
      </c>
      <c r="G555" s="113">
        <f t="shared" si="16"/>
        <v>0</v>
      </c>
    </row>
    <row r="556" spans="1:7" x14ac:dyDescent="0.25">
      <c r="A556" s="102"/>
      <c r="B556" s="102"/>
      <c r="C556" s="114"/>
      <c r="D556" s="107"/>
      <c r="E556" s="113">
        <f t="shared" si="17"/>
        <v>0</v>
      </c>
      <c r="F556" s="112">
        <f>SUMIF(kalk!F:F,import!A556,kalk!D:D)</f>
        <v>0</v>
      </c>
      <c r="G556" s="113">
        <f t="shared" si="16"/>
        <v>0</v>
      </c>
    </row>
    <row r="557" spans="1:7" x14ac:dyDescent="0.25">
      <c r="A557" s="102"/>
      <c r="B557" s="102"/>
      <c r="C557" s="114"/>
      <c r="D557" s="107"/>
      <c r="E557" s="113">
        <f t="shared" si="17"/>
        <v>0</v>
      </c>
      <c r="F557" s="112">
        <f>SUMIF(kalk!F:F,import!A557,kalk!D:D)</f>
        <v>0</v>
      </c>
      <c r="G557" s="113">
        <f t="shared" si="16"/>
        <v>0</v>
      </c>
    </row>
    <row r="558" spans="1:7" x14ac:dyDescent="0.25">
      <c r="A558" s="102"/>
      <c r="B558" s="102"/>
      <c r="C558" s="114"/>
      <c r="D558" s="107"/>
      <c r="E558" s="113">
        <f t="shared" si="17"/>
        <v>0</v>
      </c>
      <c r="F558" s="112">
        <f>SUMIF(kalk!F:F,import!A558,kalk!D:D)</f>
        <v>0</v>
      </c>
      <c r="G558" s="113">
        <f t="shared" si="16"/>
        <v>0</v>
      </c>
    </row>
    <row r="559" spans="1:7" x14ac:dyDescent="0.25">
      <c r="A559" s="102"/>
      <c r="B559" s="102"/>
      <c r="C559" s="114"/>
      <c r="D559" s="107"/>
      <c r="E559" s="113">
        <f t="shared" si="17"/>
        <v>0</v>
      </c>
      <c r="F559" s="112">
        <f>SUMIF(kalk!F:F,import!A559,kalk!D:D)</f>
        <v>0</v>
      </c>
      <c r="G559" s="113">
        <f t="shared" si="16"/>
        <v>0</v>
      </c>
    </row>
    <row r="560" spans="1:7" x14ac:dyDescent="0.25">
      <c r="A560" s="102"/>
      <c r="B560" s="102"/>
      <c r="C560" s="114"/>
      <c r="D560" s="107"/>
      <c r="E560" s="113">
        <f t="shared" si="17"/>
        <v>0</v>
      </c>
      <c r="F560" s="112">
        <f>SUMIF(kalk!F:F,import!A560,kalk!D:D)</f>
        <v>0</v>
      </c>
      <c r="G560" s="113">
        <f t="shared" si="16"/>
        <v>0</v>
      </c>
    </row>
    <row r="561" spans="1:7" x14ac:dyDescent="0.25">
      <c r="A561" s="102"/>
      <c r="B561" s="102"/>
      <c r="C561" s="114"/>
      <c r="D561" s="107"/>
      <c r="E561" s="113">
        <f t="shared" si="17"/>
        <v>0</v>
      </c>
      <c r="F561" s="112">
        <f>SUMIF(kalk!F:F,import!A561,kalk!D:D)</f>
        <v>0</v>
      </c>
      <c r="G561" s="113">
        <f t="shared" si="16"/>
        <v>0</v>
      </c>
    </row>
    <row r="562" spans="1:7" x14ac:dyDescent="0.25">
      <c r="A562" s="102"/>
      <c r="B562" s="102"/>
      <c r="C562" s="114"/>
      <c r="D562" s="107"/>
      <c r="E562" s="113">
        <f t="shared" si="17"/>
        <v>0</v>
      </c>
      <c r="F562" s="112">
        <f>SUMIF(kalk!F:F,import!A562,kalk!D:D)</f>
        <v>0</v>
      </c>
      <c r="G562" s="113">
        <f t="shared" si="16"/>
        <v>0</v>
      </c>
    </row>
    <row r="563" spans="1:7" x14ac:dyDescent="0.25">
      <c r="A563" s="102"/>
      <c r="B563" s="102"/>
      <c r="C563" s="114"/>
      <c r="D563" s="107"/>
      <c r="E563" s="113">
        <f t="shared" si="17"/>
        <v>0</v>
      </c>
      <c r="F563" s="112">
        <f>SUMIF(kalk!F:F,import!A563,kalk!D:D)</f>
        <v>0</v>
      </c>
      <c r="G563" s="113">
        <f t="shared" si="16"/>
        <v>0</v>
      </c>
    </row>
    <row r="564" spans="1:7" x14ac:dyDescent="0.25">
      <c r="A564" s="102"/>
      <c r="B564" s="102"/>
      <c r="C564" s="114"/>
      <c r="D564" s="107"/>
      <c r="E564" s="113">
        <f t="shared" si="17"/>
        <v>0</v>
      </c>
      <c r="F564" s="112">
        <f>SUMIF(kalk!F:F,import!A564,kalk!D:D)</f>
        <v>0</v>
      </c>
      <c r="G564" s="113">
        <f t="shared" si="16"/>
        <v>0</v>
      </c>
    </row>
    <row r="565" spans="1:7" x14ac:dyDescent="0.25">
      <c r="A565" s="102"/>
      <c r="B565" s="102"/>
      <c r="C565" s="114"/>
      <c r="D565" s="107"/>
      <c r="E565" s="113">
        <f t="shared" si="17"/>
        <v>0</v>
      </c>
      <c r="F565" s="112">
        <f>SUMIF(kalk!F:F,import!A565,kalk!D:D)</f>
        <v>0</v>
      </c>
      <c r="G565" s="113">
        <f t="shared" si="16"/>
        <v>0</v>
      </c>
    </row>
    <row r="566" spans="1:7" x14ac:dyDescent="0.25">
      <c r="A566" s="102"/>
      <c r="B566" s="102"/>
      <c r="C566" s="114"/>
      <c r="D566" s="107"/>
      <c r="E566" s="113">
        <f t="shared" si="17"/>
        <v>0</v>
      </c>
      <c r="F566" s="112">
        <f>SUMIF(kalk!F:F,import!A566,kalk!D:D)</f>
        <v>0</v>
      </c>
      <c r="G566" s="113">
        <f t="shared" si="16"/>
        <v>0</v>
      </c>
    </row>
    <row r="567" spans="1:7" x14ac:dyDescent="0.25">
      <c r="A567" s="102"/>
      <c r="B567" s="102"/>
      <c r="C567" s="114"/>
      <c r="D567" s="107"/>
      <c r="E567" s="113">
        <f t="shared" si="17"/>
        <v>0</v>
      </c>
      <c r="F567" s="112">
        <f>SUMIF(kalk!F:F,import!A567,kalk!D:D)</f>
        <v>0</v>
      </c>
      <c r="G567" s="113">
        <f t="shared" si="16"/>
        <v>0</v>
      </c>
    </row>
    <row r="568" spans="1:7" x14ac:dyDescent="0.25">
      <c r="A568" s="102"/>
      <c r="B568" s="102"/>
      <c r="C568" s="114"/>
      <c r="D568" s="107"/>
      <c r="E568" s="113">
        <f t="shared" si="17"/>
        <v>0</v>
      </c>
      <c r="F568" s="112">
        <f>SUMIF(kalk!F:F,import!A568,kalk!D:D)</f>
        <v>0</v>
      </c>
      <c r="G568" s="113">
        <f t="shared" si="16"/>
        <v>0</v>
      </c>
    </row>
    <row r="569" spans="1:7" x14ac:dyDescent="0.25">
      <c r="A569" s="102"/>
      <c r="B569" s="102"/>
      <c r="C569" s="114"/>
      <c r="D569" s="107"/>
      <c r="E569" s="113">
        <f t="shared" si="17"/>
        <v>0</v>
      </c>
      <c r="F569" s="112">
        <f>SUMIF(kalk!F:F,import!A569,kalk!D:D)</f>
        <v>0</v>
      </c>
      <c r="G569" s="113">
        <f t="shared" si="16"/>
        <v>0</v>
      </c>
    </row>
    <row r="570" spans="1:7" x14ac:dyDescent="0.25">
      <c r="A570" s="102"/>
      <c r="B570" s="102"/>
      <c r="C570" s="114"/>
      <c r="D570" s="107"/>
      <c r="E570" s="113">
        <f t="shared" si="17"/>
        <v>0</v>
      </c>
      <c r="F570" s="112">
        <f>SUMIF(kalk!F:F,import!A570,kalk!D:D)</f>
        <v>0</v>
      </c>
      <c r="G570" s="113">
        <f t="shared" si="16"/>
        <v>0</v>
      </c>
    </row>
    <row r="571" spans="1:7" x14ac:dyDescent="0.25">
      <c r="A571" s="102"/>
      <c r="B571" s="102"/>
      <c r="C571" s="114"/>
      <c r="D571" s="107"/>
      <c r="E571" s="113">
        <f t="shared" si="17"/>
        <v>0</v>
      </c>
      <c r="F571" s="112">
        <f>SUMIF(kalk!F:F,import!A571,kalk!D:D)</f>
        <v>0</v>
      </c>
      <c r="G571" s="113">
        <f t="shared" si="16"/>
        <v>0</v>
      </c>
    </row>
    <row r="572" spans="1:7" x14ac:dyDescent="0.25">
      <c r="A572" s="102"/>
      <c r="B572" s="102"/>
      <c r="C572" s="114"/>
      <c r="D572" s="107"/>
      <c r="E572" s="113">
        <f t="shared" si="17"/>
        <v>0</v>
      </c>
      <c r="F572" s="112">
        <f>SUMIF(kalk!F:F,import!A572,kalk!D:D)</f>
        <v>0</v>
      </c>
      <c r="G572" s="113">
        <f t="shared" si="16"/>
        <v>0</v>
      </c>
    </row>
    <row r="573" spans="1:7" x14ac:dyDescent="0.25">
      <c r="A573" s="102"/>
      <c r="B573" s="102"/>
      <c r="C573" s="114"/>
      <c r="D573" s="107"/>
      <c r="E573" s="113">
        <f t="shared" si="17"/>
        <v>0</v>
      </c>
      <c r="F573" s="112">
        <f>SUMIF(kalk!F:F,import!A573,kalk!D:D)</f>
        <v>0</v>
      </c>
      <c r="G573" s="113">
        <f t="shared" si="16"/>
        <v>0</v>
      </c>
    </row>
    <row r="574" spans="1:7" x14ac:dyDescent="0.25">
      <c r="A574" s="102"/>
      <c r="B574" s="102"/>
      <c r="C574" s="114"/>
      <c r="D574" s="107"/>
      <c r="E574" s="113">
        <f t="shared" si="17"/>
        <v>0</v>
      </c>
      <c r="F574" s="112">
        <f>SUMIF(kalk!F:F,import!A574,kalk!D:D)</f>
        <v>0</v>
      </c>
      <c r="G574" s="113">
        <f t="shared" si="16"/>
        <v>0</v>
      </c>
    </row>
    <row r="575" spans="1:7" x14ac:dyDescent="0.25">
      <c r="A575" s="102"/>
      <c r="B575" s="102"/>
      <c r="C575" s="114"/>
      <c r="D575" s="107"/>
      <c r="E575" s="113">
        <f t="shared" si="17"/>
        <v>0</v>
      </c>
      <c r="F575" s="112">
        <f>SUMIF(kalk!F:F,import!A575,kalk!D:D)</f>
        <v>0</v>
      </c>
      <c r="G575" s="113">
        <f t="shared" si="16"/>
        <v>0</v>
      </c>
    </row>
    <row r="576" spans="1:7" x14ac:dyDescent="0.25">
      <c r="A576" s="102"/>
      <c r="B576" s="102"/>
      <c r="C576" s="114"/>
      <c r="D576" s="107"/>
      <c r="E576" s="113">
        <f t="shared" si="17"/>
        <v>0</v>
      </c>
      <c r="F576" s="112">
        <f>SUMIF(kalk!F:F,import!A576,kalk!D:D)</f>
        <v>0</v>
      </c>
      <c r="G576" s="113">
        <f t="shared" si="16"/>
        <v>0</v>
      </c>
    </row>
    <row r="577" spans="1:7" x14ac:dyDescent="0.25">
      <c r="A577" s="102"/>
      <c r="B577" s="102"/>
      <c r="C577" s="114"/>
      <c r="D577" s="107"/>
      <c r="E577" s="113">
        <f t="shared" si="17"/>
        <v>0</v>
      </c>
      <c r="F577" s="112">
        <f>SUMIF(kalk!F:F,import!A577,kalk!D:D)</f>
        <v>0</v>
      </c>
      <c r="G577" s="113">
        <f t="shared" ref="G577:G598" si="18">E577-F577</f>
        <v>0</v>
      </c>
    </row>
    <row r="578" spans="1:7" x14ac:dyDescent="0.25">
      <c r="A578" s="102"/>
      <c r="B578" s="102"/>
      <c r="C578" s="114"/>
      <c r="D578" s="107"/>
      <c r="E578" s="113">
        <f t="shared" ref="E578:E598" si="19">C578-D578</f>
        <v>0</v>
      </c>
      <c r="F578" s="112">
        <f>SUMIF(kalk!F:F,import!A578,kalk!D:D)</f>
        <v>0</v>
      </c>
      <c r="G578" s="113">
        <f t="shared" si="18"/>
        <v>0</v>
      </c>
    </row>
    <row r="579" spans="1:7" x14ac:dyDescent="0.25">
      <c r="A579" s="102"/>
      <c r="B579" s="102"/>
      <c r="C579" s="114"/>
      <c r="D579" s="107"/>
      <c r="E579" s="113">
        <f t="shared" si="19"/>
        <v>0</v>
      </c>
      <c r="F579" s="112">
        <f>SUMIF(kalk!F:F,import!A579,kalk!D:D)</f>
        <v>0</v>
      </c>
      <c r="G579" s="113">
        <f t="shared" si="18"/>
        <v>0</v>
      </c>
    </row>
    <row r="580" spans="1:7" x14ac:dyDescent="0.25">
      <c r="A580" s="102"/>
      <c r="B580" s="102"/>
      <c r="C580" s="114"/>
      <c r="D580" s="107"/>
      <c r="E580" s="113">
        <f t="shared" si="19"/>
        <v>0</v>
      </c>
      <c r="F580" s="112">
        <f>SUMIF(kalk!F:F,import!A580,kalk!D:D)</f>
        <v>0</v>
      </c>
      <c r="G580" s="113">
        <f t="shared" si="18"/>
        <v>0</v>
      </c>
    </row>
    <row r="581" spans="1:7" x14ac:dyDescent="0.25">
      <c r="A581" s="102"/>
      <c r="B581" s="102"/>
      <c r="C581" s="114"/>
      <c r="D581" s="107"/>
      <c r="E581" s="113">
        <f t="shared" si="19"/>
        <v>0</v>
      </c>
      <c r="F581" s="112">
        <f>SUMIF(kalk!F:F,import!A581,kalk!D:D)</f>
        <v>0</v>
      </c>
      <c r="G581" s="113">
        <f t="shared" si="18"/>
        <v>0</v>
      </c>
    </row>
    <row r="582" spans="1:7" x14ac:dyDescent="0.25">
      <c r="A582" s="102"/>
      <c r="B582" s="102"/>
      <c r="C582" s="114"/>
      <c r="D582" s="107"/>
      <c r="E582" s="113">
        <f t="shared" si="19"/>
        <v>0</v>
      </c>
      <c r="F582" s="112">
        <f>SUMIF(kalk!F:F,import!A582,kalk!D:D)</f>
        <v>0</v>
      </c>
      <c r="G582" s="113">
        <f t="shared" si="18"/>
        <v>0</v>
      </c>
    </row>
    <row r="583" spans="1:7" x14ac:dyDescent="0.25">
      <c r="A583" s="102"/>
      <c r="B583" s="102"/>
      <c r="C583" s="114"/>
      <c r="D583" s="107"/>
      <c r="E583" s="113">
        <f t="shared" si="19"/>
        <v>0</v>
      </c>
      <c r="F583" s="112">
        <f>SUMIF(kalk!F:F,import!A583,kalk!D:D)</f>
        <v>0</v>
      </c>
      <c r="G583" s="113">
        <f t="shared" si="18"/>
        <v>0</v>
      </c>
    </row>
    <row r="584" spans="1:7" x14ac:dyDescent="0.25">
      <c r="A584" s="102"/>
      <c r="B584" s="102"/>
      <c r="C584" s="114"/>
      <c r="D584" s="107"/>
      <c r="E584" s="113">
        <f t="shared" si="19"/>
        <v>0</v>
      </c>
      <c r="F584" s="112">
        <f>SUMIF(kalk!F:F,import!A584,kalk!D:D)</f>
        <v>0</v>
      </c>
      <c r="G584" s="113">
        <f t="shared" si="18"/>
        <v>0</v>
      </c>
    </row>
    <row r="585" spans="1:7" x14ac:dyDescent="0.25">
      <c r="A585" s="102"/>
      <c r="B585" s="102"/>
      <c r="C585" s="114"/>
      <c r="D585" s="107"/>
      <c r="E585" s="113">
        <f t="shared" si="19"/>
        <v>0</v>
      </c>
      <c r="F585" s="112">
        <f>SUMIF(kalk!F:F,import!A585,kalk!D:D)</f>
        <v>0</v>
      </c>
      <c r="G585" s="113">
        <f t="shared" si="18"/>
        <v>0</v>
      </c>
    </row>
    <row r="586" spans="1:7" x14ac:dyDescent="0.25">
      <c r="A586" s="102"/>
      <c r="B586" s="102"/>
      <c r="C586" s="114"/>
      <c r="D586" s="107"/>
      <c r="E586" s="113">
        <f t="shared" si="19"/>
        <v>0</v>
      </c>
      <c r="F586" s="112">
        <f>SUMIF(kalk!F:F,import!A586,kalk!D:D)</f>
        <v>0</v>
      </c>
      <c r="G586" s="113">
        <f t="shared" si="18"/>
        <v>0</v>
      </c>
    </row>
    <row r="587" spans="1:7" x14ac:dyDescent="0.25">
      <c r="A587" s="102"/>
      <c r="B587" s="102"/>
      <c r="C587" s="114"/>
      <c r="D587" s="107"/>
      <c r="E587" s="113">
        <f t="shared" si="19"/>
        <v>0</v>
      </c>
      <c r="F587" s="112">
        <f>SUMIF(kalk!F:F,import!A587,kalk!D:D)</f>
        <v>0</v>
      </c>
      <c r="G587" s="113">
        <f t="shared" si="18"/>
        <v>0</v>
      </c>
    </row>
    <row r="588" spans="1:7" x14ac:dyDescent="0.25">
      <c r="A588" s="102"/>
      <c r="B588" s="102"/>
      <c r="C588" s="114"/>
      <c r="D588" s="107"/>
      <c r="E588" s="113">
        <f t="shared" si="19"/>
        <v>0</v>
      </c>
      <c r="F588" s="112">
        <f>SUMIF(kalk!F:F,import!A588,kalk!D:D)</f>
        <v>0</v>
      </c>
      <c r="G588" s="113">
        <f t="shared" si="18"/>
        <v>0</v>
      </c>
    </row>
    <row r="589" spans="1:7" x14ac:dyDescent="0.25">
      <c r="A589" s="102"/>
      <c r="B589" s="102"/>
      <c r="C589" s="114"/>
      <c r="D589" s="107"/>
      <c r="E589" s="113">
        <f t="shared" si="19"/>
        <v>0</v>
      </c>
      <c r="F589" s="112">
        <f>SUMIF(kalk!F:F,import!A589,kalk!D:D)</f>
        <v>0</v>
      </c>
      <c r="G589" s="113">
        <f t="shared" si="18"/>
        <v>0</v>
      </c>
    </row>
    <row r="590" spans="1:7" x14ac:dyDescent="0.25">
      <c r="A590" s="102"/>
      <c r="B590" s="102"/>
      <c r="C590" s="114"/>
      <c r="D590" s="107"/>
      <c r="E590" s="113">
        <f t="shared" si="19"/>
        <v>0</v>
      </c>
      <c r="F590" s="112">
        <f>SUMIF(kalk!F:F,import!A590,kalk!D:D)</f>
        <v>0</v>
      </c>
      <c r="G590" s="113">
        <f t="shared" si="18"/>
        <v>0</v>
      </c>
    </row>
    <row r="591" spans="1:7" x14ac:dyDescent="0.25">
      <c r="A591" s="102"/>
      <c r="B591" s="102"/>
      <c r="C591" s="114"/>
      <c r="D591" s="107"/>
      <c r="E591" s="113">
        <f t="shared" si="19"/>
        <v>0</v>
      </c>
      <c r="F591" s="112">
        <f>SUMIF(kalk!F:F,import!A591,kalk!D:D)</f>
        <v>0</v>
      </c>
      <c r="G591" s="113">
        <f t="shared" si="18"/>
        <v>0</v>
      </c>
    </row>
    <row r="592" spans="1:7" x14ac:dyDescent="0.25">
      <c r="A592" s="102"/>
      <c r="B592" s="102"/>
      <c r="C592" s="114"/>
      <c r="D592" s="107"/>
      <c r="E592" s="113">
        <f t="shared" si="19"/>
        <v>0</v>
      </c>
      <c r="F592" s="112">
        <f>SUMIF(kalk!F:F,import!A592,kalk!D:D)</f>
        <v>0</v>
      </c>
      <c r="G592" s="113">
        <f t="shared" si="18"/>
        <v>0</v>
      </c>
    </row>
    <row r="593" spans="1:7" x14ac:dyDescent="0.25">
      <c r="A593" s="102"/>
      <c r="B593" s="102"/>
      <c r="C593" s="114"/>
      <c r="D593" s="107"/>
      <c r="E593" s="113">
        <f t="shared" si="19"/>
        <v>0</v>
      </c>
      <c r="F593" s="112">
        <f>SUMIF(kalk!F:F,import!A593,kalk!D:D)</f>
        <v>0</v>
      </c>
      <c r="G593" s="113">
        <f t="shared" si="18"/>
        <v>0</v>
      </c>
    </row>
    <row r="594" spans="1:7" x14ac:dyDescent="0.25">
      <c r="A594" s="102"/>
      <c r="B594" s="102"/>
      <c r="C594" s="114"/>
      <c r="D594" s="107"/>
      <c r="E594" s="113">
        <f t="shared" si="19"/>
        <v>0</v>
      </c>
      <c r="F594" s="112">
        <f>SUMIF(kalk!F:F,import!A594,kalk!D:D)</f>
        <v>0</v>
      </c>
      <c r="G594" s="113">
        <f t="shared" si="18"/>
        <v>0</v>
      </c>
    </row>
    <row r="595" spans="1:7" x14ac:dyDescent="0.25">
      <c r="A595" s="102"/>
      <c r="B595" s="102"/>
      <c r="C595" s="114"/>
      <c r="D595" s="107"/>
      <c r="E595" s="113">
        <f t="shared" si="19"/>
        <v>0</v>
      </c>
      <c r="F595" s="112">
        <f>SUMIF(kalk!F:F,import!A595,kalk!D:D)</f>
        <v>0</v>
      </c>
      <c r="G595" s="113">
        <f t="shared" si="18"/>
        <v>0</v>
      </c>
    </row>
    <row r="596" spans="1:7" x14ac:dyDescent="0.25">
      <c r="A596" s="102"/>
      <c r="B596" s="102"/>
      <c r="C596" s="114"/>
      <c r="D596" s="107"/>
      <c r="E596" s="113">
        <f t="shared" si="19"/>
        <v>0</v>
      </c>
      <c r="F596" s="112">
        <f>SUMIF(kalk!F:F,import!A596,kalk!D:D)</f>
        <v>0</v>
      </c>
      <c r="G596" s="113">
        <f t="shared" si="18"/>
        <v>0</v>
      </c>
    </row>
    <row r="597" spans="1:7" x14ac:dyDescent="0.25">
      <c r="A597" s="102"/>
      <c r="B597" s="102"/>
      <c r="C597" s="114"/>
      <c r="D597" s="107"/>
      <c r="E597" s="113">
        <f t="shared" si="19"/>
        <v>0</v>
      </c>
      <c r="F597" s="112">
        <f>SUMIF(kalk!F:F,import!A597,kalk!D:D)</f>
        <v>0</v>
      </c>
      <c r="G597" s="113">
        <f t="shared" si="18"/>
        <v>0</v>
      </c>
    </row>
    <row r="598" spans="1:7" x14ac:dyDescent="0.25">
      <c r="A598" s="102"/>
      <c r="B598" s="102"/>
      <c r="C598" s="114"/>
      <c r="D598" s="107"/>
      <c r="E598" s="113">
        <f t="shared" si="19"/>
        <v>0</v>
      </c>
      <c r="F598" s="112">
        <f>SUMIF(kalk!F:F,import!A598,kalk!D:D)</f>
        <v>0</v>
      </c>
      <c r="G598" s="113">
        <f t="shared" si="18"/>
        <v>0</v>
      </c>
    </row>
  </sheetData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W624"/>
  <sheetViews>
    <sheetView tabSelected="1" zoomScale="90" zoomScaleNormal="90" workbookViewId="0">
      <pane ySplit="570" topLeftCell="A41" activePane="bottomLeft"/>
      <selection pane="bottomLeft" activeCell="A41" sqref="A41"/>
    </sheetView>
  </sheetViews>
  <sheetFormatPr defaultRowHeight="15" x14ac:dyDescent="0.25"/>
  <cols>
    <col min="2" max="2" width="17.7109375" customWidth="1"/>
    <col min="3" max="3" width="30.85546875" customWidth="1"/>
    <col min="4" max="4" width="17.140625" style="92" customWidth="1"/>
    <col min="5" max="5" width="17.5703125" style="92" customWidth="1"/>
    <col min="6" max="6" width="11.140625" customWidth="1"/>
    <col min="7" max="7" width="26.5703125" customWidth="1"/>
    <col min="9" max="9" width="18.140625" customWidth="1"/>
    <col min="19" max="19" width="16.85546875" bestFit="1" customWidth="1"/>
  </cols>
  <sheetData>
    <row r="1" spans="1:23" x14ac:dyDescent="0.25">
      <c r="A1" t="s">
        <v>310</v>
      </c>
      <c r="B1" t="s">
        <v>312</v>
      </c>
      <c r="C1" t="s">
        <v>311</v>
      </c>
      <c r="D1" s="92" t="s">
        <v>343</v>
      </c>
      <c r="E1" s="92" t="s">
        <v>324</v>
      </c>
      <c r="F1" t="s">
        <v>344</v>
      </c>
      <c r="G1" t="s">
        <v>2</v>
      </c>
      <c r="H1" t="s">
        <v>309</v>
      </c>
      <c r="I1" t="s">
        <v>345</v>
      </c>
      <c r="J1" t="s">
        <v>349</v>
      </c>
      <c r="K1" t="s">
        <v>326</v>
      </c>
      <c r="L1">
        <v>1</v>
      </c>
      <c r="M1">
        <v>2</v>
      </c>
      <c r="N1">
        <v>3</v>
      </c>
      <c r="O1">
        <v>4</v>
      </c>
      <c r="P1">
        <v>5</v>
      </c>
      <c r="Q1">
        <v>6</v>
      </c>
      <c r="S1" t="s">
        <v>331</v>
      </c>
      <c r="T1" s="91" t="s">
        <v>327</v>
      </c>
      <c r="V1" s="91">
        <v>5000</v>
      </c>
      <c r="W1" s="91" t="s">
        <v>329</v>
      </c>
    </row>
    <row r="2" spans="1:23" x14ac:dyDescent="0.25">
      <c r="A2">
        <v>10000</v>
      </c>
      <c r="B2" s="92">
        <f t="shared" ref="B2:B11" ca="1" si="0">IF(A2&lt;&gt;"",SUMIF(INDIRECT(VLOOKUP(K2,$T$2:$V$7,3,FALSE)),OFFSET(K2,0,K2),$S$2:$S$4412),"")</f>
        <v>304081</v>
      </c>
      <c r="C2" t="s">
        <v>278</v>
      </c>
      <c r="D2" s="92">
        <f>IF(MID(F2,1,1)&lt;&gt;"K",IF($H2&lt;&gt;1,$I2,IF(AND(MAX($A$2:$A2)&gt;=30000,$I2&lt;0),$I2,IF(AND(MAX($A$2:$A2)&lt;30000,$I2&gt;0),$I2,0)))+E2,0)+E2</f>
        <v>0</v>
      </c>
      <c r="G2" t="str">
        <f>IF(AND(F2&lt;&gt;"",MID(F2,1,1)&lt;&gt;"K"),VLOOKUP(F2,import!$A$2:$B$998,2,FALSE),"")</f>
        <v/>
      </c>
      <c r="I2" s="115">
        <f>IFERROR(IF(F2&lt;&gt;"",VLOOKUP(F2,import!$A$2:$E$598,5,FALSE),0),0)</f>
        <v>0</v>
      </c>
      <c r="J2">
        <v>1</v>
      </c>
      <c r="K2">
        <f>IF(ISERROR(IF(A2&lt;&gt;"",FIND("0",A2,2)-1,"")),5,IF(A2&lt;&gt;"",FIND("0",A2,2)-1,6))</f>
        <v>1</v>
      </c>
      <c r="L2" t="str">
        <f>MID($A2,1,L$1)</f>
        <v>1</v>
      </c>
      <c r="M2" t="str">
        <f>MID($A2,1,M$1)</f>
        <v>10</v>
      </c>
      <c r="N2" t="str">
        <f>MID($A2,1,N$1)</f>
        <v>100</v>
      </c>
      <c r="O2" t="str">
        <f>MID($A2,1,O$1)</f>
        <v>1000</v>
      </c>
      <c r="P2" t="str">
        <f>MID($A2,1,P$1)</f>
        <v>10000</v>
      </c>
      <c r="Q2" t="str">
        <f>IF(A2&gt;0,P2&amp;"x",Q1)</f>
        <v>10000x</v>
      </c>
      <c r="S2" s="92">
        <f t="shared" ref="S2:S11" si="1">IF(P2&lt;&gt;"",SUMIF(Q$2:Q$4412,Q2,$D$2:$D$4412),0)</f>
        <v>0</v>
      </c>
      <c r="T2" s="91">
        <v>1</v>
      </c>
      <c r="U2" s="97" t="s">
        <v>342</v>
      </c>
      <c r="V2" t="str">
        <f t="shared" ref="V2:V7" si="2">CONCATENATE(U2&amp;"2:"&amp;U2&amp;V$1)</f>
        <v>L2:L5000</v>
      </c>
      <c r="W2" t="s">
        <v>330</v>
      </c>
    </row>
    <row r="3" spans="1:23" x14ac:dyDescent="0.25">
      <c r="A3">
        <v>11000</v>
      </c>
      <c r="B3" s="92">
        <f t="shared" ca="1" si="0"/>
        <v>64953</v>
      </c>
      <c r="C3" t="s">
        <v>279</v>
      </c>
      <c r="D3" s="92">
        <f>IF(MID(F3,1,1)&lt;&gt;"K",IF($H3&lt;&gt;1,$I3,IF(AND(MAX($A$2:$A3)&gt;=30000,$I3&lt;0),$I3,IF(AND(MAX($A$2:$A3)&lt;30000,$I3&gt;0),$I3,0)))+E3,0)+E3</f>
        <v>0</v>
      </c>
      <c r="G3" t="str">
        <f>IF(AND(F3&lt;&gt;"",MID(F3,1,1)&lt;&gt;"K"),VLOOKUP(F3,import!$A$2:$B$998,2,FALSE),"")</f>
        <v/>
      </c>
      <c r="I3" s="115">
        <f>IFERROR(IF(F3&lt;&gt;"",VLOOKUP(F3,import!$A$2:$E$598,5,FALSE),0),0)</f>
        <v>0</v>
      </c>
      <c r="J3">
        <v>1</v>
      </c>
      <c r="K3">
        <f t="shared" ref="K3:K84" si="3">IF(ISERROR(IF(A3&lt;&gt;"",FIND("0",A3,2)-1,"")),5,IF(A3&lt;&gt;"",FIND("0",A3,2)-1,6))</f>
        <v>2</v>
      </c>
      <c r="L3" t="str">
        <f t="shared" ref="L3:P71" si="4">MID($A3,1,L$1)</f>
        <v>1</v>
      </c>
      <c r="M3" t="str">
        <f t="shared" si="4"/>
        <v>11</v>
      </c>
      <c r="N3" t="str">
        <f t="shared" si="4"/>
        <v>110</v>
      </c>
      <c r="O3" t="str">
        <f t="shared" si="4"/>
        <v>1100</v>
      </c>
      <c r="P3" t="str">
        <f t="shared" si="4"/>
        <v>11000</v>
      </c>
      <c r="Q3" t="str">
        <f t="shared" ref="Q3:Q73" si="5">IF(A3&gt;0,P3&amp;"x",Q2)</f>
        <v>11000x</v>
      </c>
      <c r="S3" s="92">
        <f t="shared" si="1"/>
        <v>0</v>
      </c>
      <c r="T3" s="91">
        <v>2</v>
      </c>
      <c r="U3" s="97" t="s">
        <v>328</v>
      </c>
      <c r="V3" t="str">
        <f t="shared" si="2"/>
        <v>M2:M5000</v>
      </c>
      <c r="W3" t="s">
        <v>330</v>
      </c>
    </row>
    <row r="4" spans="1:23" x14ac:dyDescent="0.25">
      <c r="A4">
        <v>11100</v>
      </c>
      <c r="B4" s="92">
        <f t="shared" ca="1" si="0"/>
        <v>0</v>
      </c>
      <c r="C4" t="s">
        <v>3</v>
      </c>
      <c r="D4" s="92">
        <f>IF(MID(F4,1,1)&lt;&gt;"K",IF($H4&lt;&gt;1,$I4,IF(AND(MAX($A$2:$A4)&gt;=30000,$I4&lt;0),$I4,IF(AND(MAX($A$2:$A4)&lt;30000,$I4&gt;0),$I4,0)))+E4,0)+E4</f>
        <v>0</v>
      </c>
      <c r="G4" t="str">
        <f>IF(AND(F4&lt;&gt;"",MID(F4,1,1)&lt;&gt;"K"),VLOOKUP(F4,import!$A$2:$B$998,2,FALSE),"")</f>
        <v/>
      </c>
      <c r="I4" s="115">
        <f>IFERROR(IF(F4&lt;&gt;"",VLOOKUP(F4,import!$A$2:$E$598,5,FALSE),0),0)</f>
        <v>0</v>
      </c>
      <c r="J4">
        <v>1</v>
      </c>
      <c r="K4">
        <f t="shared" si="3"/>
        <v>3</v>
      </c>
      <c r="L4" t="str">
        <f t="shared" si="4"/>
        <v>1</v>
      </c>
      <c r="M4" t="str">
        <f t="shared" si="4"/>
        <v>11</v>
      </c>
      <c r="N4" t="str">
        <f t="shared" si="4"/>
        <v>111</v>
      </c>
      <c r="O4" t="str">
        <f t="shared" si="4"/>
        <v>1110</v>
      </c>
      <c r="P4" t="str">
        <f t="shared" si="4"/>
        <v>11100</v>
      </c>
      <c r="Q4" t="str">
        <f t="shared" si="5"/>
        <v>11100x</v>
      </c>
      <c r="S4" s="92">
        <f t="shared" si="1"/>
        <v>0</v>
      </c>
      <c r="T4" s="91">
        <v>3</v>
      </c>
      <c r="U4" s="97" t="s">
        <v>339</v>
      </c>
      <c r="V4" t="str">
        <f t="shared" si="2"/>
        <v>N2:N5000</v>
      </c>
      <c r="W4" t="s">
        <v>330</v>
      </c>
    </row>
    <row r="5" spans="1:23" x14ac:dyDescent="0.25">
      <c r="B5" s="92" t="str">
        <f t="shared" ca="1" si="0"/>
        <v/>
      </c>
      <c r="D5" s="92">
        <f>IF(MID(F5,1,1)&lt;&gt;"K",IF($H5&lt;&gt;1,$I5,IF(AND(MAX($A$2:$A5)&gt;=30000,$I5&lt;0),$I5,IF(AND(MAX($A$2:$A5)&lt;30000,$I5&gt;0),$I5,0)))+E5,0)+E5</f>
        <v>0</v>
      </c>
      <c r="G5" t="str">
        <f>IF(AND(F5&lt;&gt;"",MID(F5,1,1)&lt;&gt;"K"),VLOOKUP(F5,import!$A$2:$B$998,2,FALSE),"")</f>
        <v/>
      </c>
      <c r="I5" s="115">
        <f>IFERROR(IF(F5&lt;&gt;"",VLOOKUP(F5,import!$A$2:$E$598,5,FALSE),0),0)</f>
        <v>0</v>
      </c>
      <c r="J5">
        <v>1</v>
      </c>
      <c r="K5">
        <f t="shared" si="3"/>
        <v>6</v>
      </c>
      <c r="L5" t="str">
        <f t="shared" si="4"/>
        <v/>
      </c>
      <c r="M5" t="str">
        <f t="shared" si="4"/>
        <v/>
      </c>
      <c r="N5" t="str">
        <f t="shared" si="4"/>
        <v/>
      </c>
      <c r="O5" t="str">
        <f t="shared" si="4"/>
        <v/>
      </c>
      <c r="P5" t="str">
        <f t="shared" si="4"/>
        <v/>
      </c>
      <c r="Q5" t="str">
        <f t="shared" si="5"/>
        <v>11100x</v>
      </c>
      <c r="S5" s="92">
        <f t="shared" si="1"/>
        <v>0</v>
      </c>
      <c r="T5" s="91">
        <v>4</v>
      </c>
      <c r="U5" s="97" t="s">
        <v>340</v>
      </c>
      <c r="V5" t="str">
        <f t="shared" si="2"/>
        <v>O2:O5000</v>
      </c>
      <c r="W5" t="s">
        <v>330</v>
      </c>
    </row>
    <row r="6" spans="1:23" x14ac:dyDescent="0.25">
      <c r="B6" s="92" t="str">
        <f t="shared" ca="1" si="0"/>
        <v/>
      </c>
      <c r="D6" s="92">
        <f>IF(MID(F6,1,1)&lt;&gt;"K",IF($H6&lt;&gt;1,$I6,IF(AND(MAX($A$2:$A6)&gt;=30000,$I6&lt;0),$I6,IF(AND(MAX($A$2:$A6)&lt;30000,$I6&gt;0),$I6,0)))+E6,0)+E6</f>
        <v>0</v>
      </c>
      <c r="G6" t="str">
        <f>IF(AND(F6&lt;&gt;"",MID(F6,1,1)&lt;&gt;"K"),VLOOKUP(F6,import!$A$2:$B$998,2,FALSE),"")</f>
        <v/>
      </c>
      <c r="I6" s="115">
        <f>IFERROR(IF(F6&lt;&gt;"",VLOOKUP(F6,import!$A$2:$E$598,5,FALSE),0),0)</f>
        <v>0</v>
      </c>
      <c r="J6">
        <v>1</v>
      </c>
      <c r="K6">
        <f>IF(ISERROR(IF(A6&lt;&gt;"",FIND("0",A6,2)-1,"")),5,IF(A6&lt;&gt;"",FIND("0",A6,2)-1,6))</f>
        <v>6</v>
      </c>
      <c r="L6" t="str">
        <f>MID($A6,1,L$1)</f>
        <v/>
      </c>
      <c r="M6" t="str">
        <f>MID($A6,1,M$1)</f>
        <v/>
      </c>
      <c r="N6" t="str">
        <f>MID($A6,1,N$1)</f>
        <v/>
      </c>
      <c r="O6" t="str">
        <f>MID($A6,1,O$1)</f>
        <v/>
      </c>
      <c r="P6" t="str">
        <f>MID($A6,1,P$1)</f>
        <v/>
      </c>
      <c r="Q6" t="str">
        <f t="shared" si="5"/>
        <v>11100x</v>
      </c>
      <c r="S6" s="92">
        <f t="shared" si="1"/>
        <v>0</v>
      </c>
      <c r="T6" s="91">
        <v>4</v>
      </c>
      <c r="U6" s="97" t="s">
        <v>340</v>
      </c>
      <c r="V6" t="str">
        <f t="shared" si="2"/>
        <v>O2:O5000</v>
      </c>
      <c r="W6" t="s">
        <v>330</v>
      </c>
    </row>
    <row r="7" spans="1:23" x14ac:dyDescent="0.25">
      <c r="B7" s="92" t="str">
        <f t="shared" ca="1" si="0"/>
        <v/>
      </c>
      <c r="D7" s="92">
        <f>IF(MID(F7,1,1)&lt;&gt;"K",IF($H7&lt;&gt;1,$I7,IF(AND(MAX($A$2:$A7)&gt;=30000,$I7&lt;0),$I7,IF(AND(MAX($A$2:$A7)&lt;30000,$I7&gt;0),$I7,0)))+E7,0)+E7</f>
        <v>0</v>
      </c>
      <c r="G7" t="str">
        <f>IF(AND(F7&lt;&gt;"",MID(F7,1,1)&lt;&gt;"K"),VLOOKUP(F7,import!$A$2:$B$998,2,FALSE),"")</f>
        <v/>
      </c>
      <c r="I7" s="115">
        <f>IFERROR(IF(F7&lt;&gt;"",VLOOKUP(F7,import!$A$2:$E$598,5,FALSE),0),0)</f>
        <v>0</v>
      </c>
      <c r="J7">
        <v>1</v>
      </c>
      <c r="K7">
        <f t="shared" si="3"/>
        <v>6</v>
      </c>
      <c r="L7" t="str">
        <f t="shared" si="4"/>
        <v/>
      </c>
      <c r="M7" t="str">
        <f t="shared" si="4"/>
        <v/>
      </c>
      <c r="N7" t="str">
        <f t="shared" si="4"/>
        <v/>
      </c>
      <c r="O7" t="str">
        <f t="shared" si="4"/>
        <v/>
      </c>
      <c r="P7" t="str">
        <f t="shared" si="4"/>
        <v/>
      </c>
      <c r="Q7" t="str">
        <f t="shared" si="5"/>
        <v>11100x</v>
      </c>
      <c r="S7" s="92">
        <f t="shared" si="1"/>
        <v>0</v>
      </c>
      <c r="T7" s="91">
        <v>5</v>
      </c>
      <c r="U7" s="97" t="s">
        <v>341</v>
      </c>
      <c r="V7" t="str">
        <f t="shared" si="2"/>
        <v>P2:P5000</v>
      </c>
      <c r="W7" t="s">
        <v>330</v>
      </c>
    </row>
    <row r="8" spans="1:23" x14ac:dyDescent="0.25">
      <c r="A8">
        <v>11200</v>
      </c>
      <c r="B8" s="92">
        <f t="shared" ca="1" si="0"/>
        <v>29424</v>
      </c>
      <c r="C8" t="s">
        <v>4</v>
      </c>
      <c r="D8" s="92">
        <f>IF(MID(F8,1,1)&lt;&gt;"K",IF($H8&lt;&gt;1,$I8,IF(AND(MAX($A$2:$A8)&gt;=30000,$I8&lt;0),$I8,IF(AND(MAX($A$2:$A8)&lt;30000,$I8&gt;0),$I8,0)))+E8,0)+E8</f>
        <v>32694.19</v>
      </c>
      <c r="F8">
        <v>1200</v>
      </c>
      <c r="G8" t="str">
        <f>IF(AND(F8&lt;&gt;"",MID(F8,1,1)&lt;&gt;"K"),VLOOKUP(F8,import!$A$2:$B$998,2,FALSE),"")</f>
        <v>Wartość firmy (WP)</v>
      </c>
      <c r="I8" s="115">
        <f>IFERROR(IF(F8&lt;&gt;"",VLOOKUP(F8,import!$A$2:$E$598,5,FALSE),0),0)</f>
        <v>32694.19</v>
      </c>
      <c r="J8">
        <v>1</v>
      </c>
      <c r="K8">
        <f t="shared" si="3"/>
        <v>3</v>
      </c>
      <c r="L8" t="str">
        <f t="shared" si="4"/>
        <v>1</v>
      </c>
      <c r="M8" t="str">
        <f t="shared" si="4"/>
        <v>11</v>
      </c>
      <c r="N8" t="str">
        <f t="shared" si="4"/>
        <v>112</v>
      </c>
      <c r="O8" t="str">
        <f t="shared" si="4"/>
        <v>1120</v>
      </c>
      <c r="P8" t="str">
        <f t="shared" si="4"/>
        <v>11200</v>
      </c>
      <c r="Q8" t="str">
        <f t="shared" si="5"/>
        <v>11200x</v>
      </c>
      <c r="S8" s="92">
        <f t="shared" si="1"/>
        <v>29424</v>
      </c>
    </row>
    <row r="9" spans="1:23" x14ac:dyDescent="0.25">
      <c r="B9" s="92" t="str">
        <f t="shared" ca="1" si="0"/>
        <v/>
      </c>
      <c r="D9" s="92">
        <f>IF(MID(F9,1,1)&lt;&gt;"K",IF($H9&lt;&gt;1,$I9,IF(AND(MAX($A$2:$A9)&gt;=30000,$I9&lt;0),$I9,IF(AND(MAX($A$2:$A9)&lt;30000,$I9&gt;0),$I9,0)))+E9,0)+E9</f>
        <v>-3270.19</v>
      </c>
      <c r="F9">
        <v>1290</v>
      </c>
      <c r="G9" t="str">
        <f>IF(AND(F9&lt;&gt;"",MID(F9,1,1)&lt;&gt;"K"),VLOOKUP(F9,import!$A$2:$B$998,2,FALSE),"")</f>
        <v>Wartość firmy (KW)</v>
      </c>
      <c r="I9" s="115">
        <f>IFERROR(IF(F9&lt;&gt;"",VLOOKUP(F9,import!$A$2:$E$598,5,FALSE),0),0)</f>
        <v>-3270.19</v>
      </c>
      <c r="J9">
        <v>1</v>
      </c>
      <c r="K9">
        <f t="shared" si="3"/>
        <v>6</v>
      </c>
      <c r="L9" t="str">
        <f t="shared" si="4"/>
        <v/>
      </c>
      <c r="M9" t="str">
        <f t="shared" si="4"/>
        <v/>
      </c>
      <c r="N9" t="str">
        <f t="shared" si="4"/>
        <v/>
      </c>
      <c r="O9" t="str">
        <f t="shared" si="4"/>
        <v/>
      </c>
      <c r="P9" t="str">
        <f t="shared" si="4"/>
        <v/>
      </c>
      <c r="Q9" t="str">
        <f t="shared" si="5"/>
        <v>11200x</v>
      </c>
      <c r="S9" s="92">
        <f t="shared" si="1"/>
        <v>0</v>
      </c>
    </row>
    <row r="10" spans="1:23" x14ac:dyDescent="0.25">
      <c r="B10" s="92" t="str">
        <f t="shared" ca="1" si="0"/>
        <v/>
      </c>
      <c r="D10" s="92">
        <f>IF(MID(F10,1,1)&lt;&gt;"K",IF($H10&lt;&gt;1,$I10,IF(AND(MAX($A$2:$A10)&gt;=30000,$I10&lt;0),$I10,IF(AND(MAX($A$2:$A10)&lt;30000,$I10&gt;0),$I10,0)))+E10,0)+E10</f>
        <v>0</v>
      </c>
      <c r="G10" t="str">
        <f>IF(AND(F10&lt;&gt;"",MID(F10,1,1)&lt;&gt;"K"),VLOOKUP(F10,import!$A$2:$B$998,2,FALSE),"")</f>
        <v/>
      </c>
      <c r="I10" s="119">
        <f>IFERROR(IF(F10&lt;&gt;"",VLOOKUP(F10,import!$A$2:$E$598,5,FALSE),0),0)</f>
        <v>0</v>
      </c>
      <c r="J10">
        <v>1</v>
      </c>
      <c r="K10">
        <f t="shared" si="3"/>
        <v>6</v>
      </c>
      <c r="L10" t="str">
        <f t="shared" si="4"/>
        <v/>
      </c>
      <c r="M10" t="str">
        <f t="shared" si="4"/>
        <v/>
      </c>
      <c r="N10" t="str">
        <f t="shared" si="4"/>
        <v/>
      </c>
      <c r="O10" t="str">
        <f t="shared" si="4"/>
        <v/>
      </c>
      <c r="P10" t="str">
        <f t="shared" si="4"/>
        <v/>
      </c>
      <c r="Q10" t="str">
        <f t="shared" si="5"/>
        <v>11200x</v>
      </c>
      <c r="S10" s="92">
        <f t="shared" si="1"/>
        <v>0</v>
      </c>
    </row>
    <row r="11" spans="1:23" x14ac:dyDescent="0.25">
      <c r="A11">
        <v>11300</v>
      </c>
      <c r="B11" s="92">
        <f t="shared" ca="1" si="0"/>
        <v>35529</v>
      </c>
      <c r="C11" t="s">
        <v>5</v>
      </c>
      <c r="D11" s="92">
        <f>IF(MID(F11,1,1)&lt;&gt;"K",IF($H11&lt;&gt;1,$I11,IF(AND(MAX($A$2:$A11)&gt;=30000,$I11&lt;0),$I11,IF(AND(MAX($A$2:$A11)&lt;30000,$I11&gt;0),$I11,0)))+E11,0)+E11</f>
        <v>0</v>
      </c>
      <c r="G11" t="str">
        <f>IF(AND(F11&lt;&gt;"",MID(F11,1,1)&lt;&gt;"K"),VLOOKUP(F11,import!$A$2:$B$998,2,FALSE),"")</f>
        <v/>
      </c>
      <c r="I11" s="119">
        <f>IFERROR(IF(F11&lt;&gt;"",VLOOKUP(F11,import!$A$2:$E$598,5,FALSE),0),0)</f>
        <v>0</v>
      </c>
      <c r="J11">
        <v>1</v>
      </c>
      <c r="K11">
        <f t="shared" ref="K11:K19" si="6">IF(ISERROR(IF(A11&lt;&gt;"",FIND("0",A11,2)-1,"")),5,IF(A11&lt;&gt;"",FIND("0",A11,2)-1,6))</f>
        <v>3</v>
      </c>
      <c r="L11" t="str">
        <f t="shared" si="4"/>
        <v>1</v>
      </c>
      <c r="M11" t="str">
        <f t="shared" si="4"/>
        <v>11</v>
      </c>
      <c r="N11" t="str">
        <f t="shared" si="4"/>
        <v>113</v>
      </c>
      <c r="O11" t="str">
        <f t="shared" si="4"/>
        <v>1130</v>
      </c>
      <c r="P11" t="str">
        <f t="shared" si="4"/>
        <v>11300</v>
      </c>
      <c r="Q11" t="str">
        <f t="shared" ref="Q11:Q17" si="7">IF(A11&gt;0,P11&amp;"x",Q10)</f>
        <v>11300x</v>
      </c>
      <c r="S11" s="92">
        <f t="shared" si="1"/>
        <v>35529</v>
      </c>
    </row>
    <row r="12" spans="1:23" x14ac:dyDescent="0.25">
      <c r="B12" s="119"/>
      <c r="D12" s="119">
        <f>IF(MID(F12,1,1)&lt;&gt;"K",IF($H12&lt;&gt;1,$I12,IF(AND(MAX($A$2:$A12)&gt;=30000,$I12&lt;0),$I12,IF(AND(MAX($A$2:$A12)&lt;30000,$I12&gt;0),$I12,0)))+E12,0)+E12</f>
        <v>4237</v>
      </c>
      <c r="E12" s="119"/>
      <c r="F12">
        <v>1000</v>
      </c>
      <c r="G12" t="str">
        <f>IF(AND(F12&lt;&gt;"",MID(F12,1,1)&lt;&gt;"K"),VLOOKUP(F12,import!$A$2:$B$998,2,FALSE),"")</f>
        <v>Koncesje (WP)</v>
      </c>
      <c r="I12" s="119">
        <f>IFERROR(IF(F12&lt;&gt;"",VLOOKUP(F12,import!$A$2:$E$598,5,FALSE),0),0)</f>
        <v>4237</v>
      </c>
      <c r="J12">
        <v>1</v>
      </c>
      <c r="K12">
        <f t="shared" si="6"/>
        <v>6</v>
      </c>
      <c r="L12" t="str">
        <f t="shared" si="4"/>
        <v/>
      </c>
      <c r="M12" t="str">
        <f t="shared" si="4"/>
        <v/>
      </c>
      <c r="N12" t="str">
        <f t="shared" si="4"/>
        <v/>
      </c>
      <c r="O12" t="str">
        <f t="shared" si="4"/>
        <v/>
      </c>
      <c r="P12" t="str">
        <f t="shared" si="4"/>
        <v/>
      </c>
      <c r="Q12" t="str">
        <f t="shared" si="7"/>
        <v>11300x</v>
      </c>
      <c r="S12" s="119"/>
    </row>
    <row r="13" spans="1:23" x14ac:dyDescent="0.25">
      <c r="B13" s="119"/>
      <c r="D13" s="119">
        <f>IF(MID(F13,1,1)&lt;&gt;"K",IF($H13&lt;&gt;1,$I13,IF(AND(MAX($A$2:$A13)&gt;=30000,$I13&lt;0),$I13,IF(AND(MAX($A$2:$A13)&lt;30000,$I13&gt;0),$I13,0)))+E13,0)+E13</f>
        <v>-424</v>
      </c>
      <c r="E13" s="119"/>
      <c r="F13">
        <v>1090</v>
      </c>
      <c r="G13" t="str">
        <f>IF(AND(F13&lt;&gt;"",MID(F13,1,1)&lt;&gt;"K"),VLOOKUP(F13,import!$A$2:$B$998,2,FALSE),"")</f>
        <v>Koncesje (KW)</v>
      </c>
      <c r="I13" s="119">
        <f>IFERROR(IF(F13&lt;&gt;"",VLOOKUP(F13,import!$A$2:$E$598,5,FALSE),0),0)</f>
        <v>-424</v>
      </c>
      <c r="J13">
        <v>1</v>
      </c>
      <c r="K13">
        <f t="shared" si="6"/>
        <v>6</v>
      </c>
      <c r="L13" t="str">
        <f t="shared" ref="L13:P18" si="8">MID($A13,1,L$1)</f>
        <v/>
      </c>
      <c r="M13" t="str">
        <f t="shared" si="8"/>
        <v/>
      </c>
      <c r="N13" t="str">
        <f t="shared" si="8"/>
        <v/>
      </c>
      <c r="O13" t="str">
        <f t="shared" si="8"/>
        <v/>
      </c>
      <c r="P13" t="str">
        <f t="shared" si="8"/>
        <v/>
      </c>
      <c r="Q13" t="str">
        <f t="shared" si="7"/>
        <v>11300x</v>
      </c>
      <c r="S13" s="119"/>
    </row>
    <row r="14" spans="1:23" x14ac:dyDescent="0.25">
      <c r="B14" s="92" t="str">
        <f t="shared" ref="B14:B45" ca="1" si="9">IF(A14&lt;&gt;"",SUMIF(INDIRECT(VLOOKUP(K14,$T$2:$V$7,3,FALSE)),OFFSET(K14,0,K14),$S$2:$S$4412),"")</f>
        <v/>
      </c>
      <c r="D14" s="119">
        <f>IF(MID(F14,1,1)&lt;&gt;"K",IF($H14&lt;&gt;1,$I14,IF(AND(MAX($A$2:$A14)&gt;=30000,$I14&lt;0),$I14,IF(AND(MAX($A$2:$A14)&lt;30000,$I14&gt;0),$I14,0)))+E14,0)+E14</f>
        <v>35632</v>
      </c>
      <c r="F14">
        <v>1100</v>
      </c>
      <c r="G14" t="str">
        <f>IF(AND(F14&lt;&gt;"",MID(F14,1,1)&lt;&gt;"K"),VLOOKUP(F14,import!$A$2:$B$998,2,FALSE),"")</f>
        <v>Oprogramowanie (WP)</v>
      </c>
      <c r="I14" s="115">
        <f>IFERROR(IF(F14&lt;&gt;"",VLOOKUP(F14,import!$A$2:$E$598,5,FALSE),0),0)</f>
        <v>35632</v>
      </c>
      <c r="J14">
        <v>1</v>
      </c>
      <c r="K14">
        <f t="shared" si="6"/>
        <v>6</v>
      </c>
      <c r="L14" t="str">
        <f t="shared" si="8"/>
        <v/>
      </c>
      <c r="M14" t="str">
        <f t="shared" si="8"/>
        <v/>
      </c>
      <c r="N14" t="str">
        <f t="shared" si="8"/>
        <v/>
      </c>
      <c r="O14" t="str">
        <f t="shared" si="8"/>
        <v/>
      </c>
      <c r="P14" t="str">
        <f t="shared" si="8"/>
        <v/>
      </c>
      <c r="Q14" t="str">
        <f t="shared" si="7"/>
        <v>11300x</v>
      </c>
      <c r="S14" s="92">
        <f t="shared" ref="S14:S77" si="10">IF(P14&lt;&gt;"",SUMIF(Q$2:Q$4412,Q14,$D$2:$D$4412),0)</f>
        <v>0</v>
      </c>
    </row>
    <row r="15" spans="1:23" x14ac:dyDescent="0.25">
      <c r="B15" s="92" t="str">
        <f t="shared" ca="1" si="9"/>
        <v/>
      </c>
      <c r="D15" s="119">
        <f>IF(MID(F15,1,1)&lt;&gt;"K",IF($H15&lt;&gt;1,$I15,IF(AND(MAX($A$2:$A15)&gt;=30000,$I15&lt;0),$I15,IF(AND(MAX($A$2:$A15)&lt;30000,$I15&gt;0),$I15,0)))+E15,0)+E15</f>
        <v>-3916</v>
      </c>
      <c r="F15">
        <v>1190</v>
      </c>
      <c r="G15" t="str">
        <f>IF(AND(F15&lt;&gt;"",MID(F15,1,1)&lt;&gt;"K"),VLOOKUP(F15,import!$A$2:$B$998,2,FALSE),"")</f>
        <v>Oprogramowanie (KW)</v>
      </c>
      <c r="I15" s="115">
        <f>IFERROR(IF(F15&lt;&gt;"",VLOOKUP(F15,import!$A$2:$E$598,5,FALSE),0),0)</f>
        <v>-3916</v>
      </c>
      <c r="J15">
        <v>1</v>
      </c>
      <c r="K15">
        <f t="shared" si="6"/>
        <v>6</v>
      </c>
      <c r="L15" t="str">
        <f t="shared" si="8"/>
        <v/>
      </c>
      <c r="M15" t="str">
        <f t="shared" si="8"/>
        <v/>
      </c>
      <c r="N15" t="str">
        <f t="shared" si="8"/>
        <v/>
      </c>
      <c r="O15" t="str">
        <f t="shared" si="8"/>
        <v/>
      </c>
      <c r="P15" t="str">
        <f t="shared" si="8"/>
        <v/>
      </c>
      <c r="Q15" t="str">
        <f t="shared" si="7"/>
        <v>11300x</v>
      </c>
      <c r="S15" s="92">
        <f t="shared" si="10"/>
        <v>0</v>
      </c>
    </row>
    <row r="16" spans="1:23" x14ac:dyDescent="0.25">
      <c r="B16" s="92" t="str">
        <f t="shared" ca="1" si="9"/>
        <v/>
      </c>
      <c r="D16" s="119">
        <f>IF(MID(F16,1,1)&lt;&gt;"K",IF($H16&lt;&gt;1,$I16,IF(AND(MAX($A$2:$A16)&gt;=30000,$I16&lt;0),$I16,IF(AND(MAX($A$2:$A16)&lt;30000,$I16&gt;0),$I16,0)))+E16,0)+E16</f>
        <v>0</v>
      </c>
      <c r="F16">
        <v>1900</v>
      </c>
      <c r="G16" t="e">
        <f>IF(AND(F16&lt;&gt;"",MID(F16,1,1)&lt;&gt;"K"),VLOOKUP(F16,import!$A$2:$B$998,2,FALSE),"")</f>
        <v>#N/A</v>
      </c>
      <c r="I16" s="115">
        <f>IFERROR(IF(F16&lt;&gt;"",VLOOKUP(F16,import!$A$2:$E$598,5,FALSE),0),0)</f>
        <v>0</v>
      </c>
      <c r="J16">
        <v>1</v>
      </c>
      <c r="K16">
        <f t="shared" si="6"/>
        <v>6</v>
      </c>
      <c r="L16" t="str">
        <f t="shared" si="8"/>
        <v/>
      </c>
      <c r="M16" t="str">
        <f t="shared" si="8"/>
        <v/>
      </c>
      <c r="N16" t="str">
        <f t="shared" si="8"/>
        <v/>
      </c>
      <c r="O16" t="str">
        <f t="shared" si="8"/>
        <v/>
      </c>
      <c r="P16" t="str">
        <f t="shared" si="8"/>
        <v/>
      </c>
      <c r="Q16" t="str">
        <f t="shared" si="7"/>
        <v>11300x</v>
      </c>
      <c r="S16" s="92">
        <f t="shared" si="10"/>
        <v>0</v>
      </c>
    </row>
    <row r="17" spans="1:19" x14ac:dyDescent="0.25">
      <c r="B17" s="92" t="str">
        <f t="shared" ca="1" si="9"/>
        <v/>
      </c>
      <c r="D17" s="119">
        <f>IF(MID(F17,1,1)&lt;&gt;"K",IF($H17&lt;&gt;1,$I17,IF(AND(MAX($A$2:$A17)&gt;=30000,$I17&lt;0),$I17,IF(AND(MAX($A$2:$A17)&lt;30000,$I17&gt;0),$I17,0)))+E17,0)+E17</f>
        <v>0</v>
      </c>
      <c r="F17">
        <v>1990</v>
      </c>
      <c r="G17" t="e">
        <f>IF(AND(F17&lt;&gt;"",MID(F17,1,1)&lt;&gt;"K"),VLOOKUP(F17,import!$A$2:$B$998,2,FALSE),"")</f>
        <v>#N/A</v>
      </c>
      <c r="I17" s="115">
        <f>IFERROR(IF(F17&lt;&gt;"",VLOOKUP(F17,import!$A$2:$E$598,5,FALSE),0),0)</f>
        <v>0</v>
      </c>
      <c r="J17">
        <v>1</v>
      </c>
      <c r="K17">
        <f t="shared" si="6"/>
        <v>6</v>
      </c>
      <c r="L17" t="str">
        <f t="shared" si="8"/>
        <v/>
      </c>
      <c r="M17" t="str">
        <f t="shared" si="8"/>
        <v/>
      </c>
      <c r="N17" t="str">
        <f t="shared" si="8"/>
        <v/>
      </c>
      <c r="O17" t="str">
        <f t="shared" si="8"/>
        <v/>
      </c>
      <c r="P17" t="str">
        <f t="shared" si="8"/>
        <v/>
      </c>
      <c r="Q17" t="str">
        <f t="shared" si="7"/>
        <v>11300x</v>
      </c>
      <c r="S17" s="92">
        <f t="shared" si="10"/>
        <v>0</v>
      </c>
    </row>
    <row r="18" spans="1:19" x14ac:dyDescent="0.25">
      <c r="A18">
        <v>11400</v>
      </c>
      <c r="B18" s="92">
        <f t="shared" ca="1" si="9"/>
        <v>0</v>
      </c>
      <c r="C18" t="s">
        <v>6</v>
      </c>
      <c r="D18" s="119">
        <f>IF(MID(F18,1,1)&lt;&gt;"K",IF($H18&lt;&gt;1,$I18,IF(AND(MAX($A$2:$A18)&gt;=30000,$I18&lt;0),$I18,IF(AND(MAX($A$2:$A18)&lt;30000,$I18&gt;0),$I18,0)))+E18,0)+E18</f>
        <v>0</v>
      </c>
      <c r="G18" t="str">
        <f>IF(AND(F18&lt;&gt;"",MID(F18,1,1)&lt;&gt;"K"),VLOOKUP(F18,import!$A$2:$B$998,2,FALSE),"")</f>
        <v/>
      </c>
      <c r="I18" s="115">
        <f>IFERROR(IF(F18&lt;&gt;"",VLOOKUP(F18,import!$A$2:$E$598,5,FALSE),0),0)</f>
        <v>0</v>
      </c>
      <c r="J18">
        <v>1</v>
      </c>
      <c r="K18">
        <f t="shared" si="6"/>
        <v>3</v>
      </c>
      <c r="L18" t="str">
        <f t="shared" si="8"/>
        <v>1</v>
      </c>
      <c r="M18" t="str">
        <f t="shared" si="8"/>
        <v>11</v>
      </c>
      <c r="N18" t="str">
        <f t="shared" si="8"/>
        <v>114</v>
      </c>
      <c r="O18" t="str">
        <f t="shared" si="8"/>
        <v>1140</v>
      </c>
      <c r="P18" t="str">
        <f t="shared" si="8"/>
        <v>11400</v>
      </c>
      <c r="Q18" t="str">
        <f t="shared" ref="Q18:Q29" si="11">IF(A18&gt;0,P18&amp;"x",Q17)</f>
        <v>11400x</v>
      </c>
      <c r="S18" s="119">
        <f t="shared" si="10"/>
        <v>0</v>
      </c>
    </row>
    <row r="19" spans="1:19" x14ac:dyDescent="0.25">
      <c r="B19" s="119" t="str">
        <f t="shared" ca="1" si="9"/>
        <v/>
      </c>
      <c r="D19" s="119">
        <f>IF(MID(F19,1,1)&lt;&gt;"K",IF($H19&lt;&gt;1,$I19,IF(AND(MAX($A$2:$A19)&gt;=30000,$I19&lt;0),$I19,IF(AND(MAX($A$2:$A19)&lt;30000,$I19&gt;0),$I19,0)))+E19,0)+E19</f>
        <v>0</v>
      </c>
      <c r="E19" s="95">
        <f>-E60</f>
        <v>0</v>
      </c>
      <c r="F19" t="s">
        <v>420</v>
      </c>
      <c r="I19" s="119">
        <f>IFERROR(IF(F19&lt;&gt;"",VLOOKUP(F19,import!$A$2:$E$598,5,FALSE),0),0)</f>
        <v>0</v>
      </c>
      <c r="J19">
        <v>1</v>
      </c>
      <c r="K19">
        <f t="shared" si="6"/>
        <v>6</v>
      </c>
      <c r="L19" t="str">
        <f t="shared" si="4"/>
        <v/>
      </c>
      <c r="M19" t="str">
        <f t="shared" si="4"/>
        <v/>
      </c>
      <c r="N19" t="str">
        <f t="shared" si="4"/>
        <v/>
      </c>
      <c r="O19" t="str">
        <f t="shared" si="4"/>
        <v/>
      </c>
      <c r="P19" t="str">
        <f t="shared" si="4"/>
        <v/>
      </c>
      <c r="Q19" t="str">
        <f t="shared" si="11"/>
        <v>11400x</v>
      </c>
      <c r="S19" s="119">
        <f t="shared" si="10"/>
        <v>0</v>
      </c>
    </row>
    <row r="20" spans="1:19" x14ac:dyDescent="0.25">
      <c r="B20" s="92" t="str">
        <f t="shared" ca="1" si="9"/>
        <v/>
      </c>
      <c r="D20" s="119">
        <f>IF(MID(F20,1,1)&lt;&gt;"K",IF($H20&lt;&gt;1,$I20,IF(AND(MAX($A$2:$A20)&gt;=30000,$I20&lt;0),$I20,IF(AND(MAX($A$2:$A20)&lt;30000,$I20&gt;0),$I20,0)))+E20,0)+E20</f>
        <v>0</v>
      </c>
      <c r="G20" t="str">
        <f>IF(AND(F20&lt;&gt;"",MID(F20,1,1)&lt;&gt;"K"),VLOOKUP(F20,import!$A$2:$B$998,2,FALSE),"")</f>
        <v/>
      </c>
      <c r="I20" s="115">
        <f>IFERROR(IF(F20&lt;&gt;"",VLOOKUP(F20,import!$A$2:$E$598,5,FALSE),0),0)</f>
        <v>0</v>
      </c>
      <c r="J20">
        <v>1</v>
      </c>
      <c r="K20">
        <f t="shared" si="3"/>
        <v>6</v>
      </c>
      <c r="L20" t="str">
        <f t="shared" si="4"/>
        <v/>
      </c>
      <c r="M20" t="str">
        <f t="shared" si="4"/>
        <v/>
      </c>
      <c r="N20" t="str">
        <f t="shared" si="4"/>
        <v/>
      </c>
      <c r="O20" t="str">
        <f t="shared" si="4"/>
        <v/>
      </c>
      <c r="P20" t="str">
        <f t="shared" si="4"/>
        <v/>
      </c>
      <c r="Q20" t="str">
        <f t="shared" si="11"/>
        <v>11400x</v>
      </c>
      <c r="S20" s="119">
        <f t="shared" si="10"/>
        <v>0</v>
      </c>
    </row>
    <row r="21" spans="1:19" x14ac:dyDescent="0.25">
      <c r="A21">
        <v>12000</v>
      </c>
      <c r="B21" s="92">
        <f t="shared" ca="1" si="9"/>
        <v>239128</v>
      </c>
      <c r="C21" t="s">
        <v>281</v>
      </c>
      <c r="D21" s="119">
        <f>IF(MID(F21,1,1)&lt;&gt;"K",IF($H21&lt;&gt;1,$I21,IF(AND(MAX($A$2:$A21)&gt;=30000,$I21&lt;0),$I21,IF(AND(MAX($A$2:$A21)&lt;30000,$I21&gt;0),$I21,0)))+E21,0)+E21</f>
        <v>0</v>
      </c>
      <c r="G21" t="str">
        <f>IF(AND(F21&lt;&gt;"",MID(F21,1,1)&lt;&gt;"K"),VLOOKUP(F21,import!$A$2:$B$998,2,FALSE),"")</f>
        <v/>
      </c>
      <c r="I21" s="115">
        <f>IFERROR(IF(F21&lt;&gt;"",VLOOKUP(F21,import!$A$2:$E$598,5,FALSE),0),0)</f>
        <v>0</v>
      </c>
      <c r="J21">
        <v>1</v>
      </c>
      <c r="K21">
        <f t="shared" si="3"/>
        <v>2</v>
      </c>
      <c r="L21" t="str">
        <f t="shared" si="4"/>
        <v>1</v>
      </c>
      <c r="M21" t="str">
        <f t="shared" si="4"/>
        <v>12</v>
      </c>
      <c r="N21" t="str">
        <f t="shared" si="4"/>
        <v>120</v>
      </c>
      <c r="O21" t="str">
        <f t="shared" si="4"/>
        <v>1200</v>
      </c>
      <c r="P21" t="str">
        <f t="shared" si="4"/>
        <v>12000</v>
      </c>
      <c r="Q21" t="str">
        <f t="shared" si="11"/>
        <v>12000x</v>
      </c>
      <c r="S21" s="119">
        <f t="shared" si="10"/>
        <v>0</v>
      </c>
    </row>
    <row r="22" spans="1:19" x14ac:dyDescent="0.25">
      <c r="A22">
        <v>12100</v>
      </c>
      <c r="B22" s="92">
        <f t="shared" ca="1" si="9"/>
        <v>239128</v>
      </c>
      <c r="C22" t="s">
        <v>280</v>
      </c>
      <c r="D22" s="92">
        <f>IF(MID(F22,1,1)&lt;&gt;"K",IF($H22&lt;&gt;1,$I22,IF(AND(MAX($A$2:$A22)&gt;=30000,$I22&lt;0),$I22,IF(AND(MAX($A$2:$A22)&lt;30000,$I22&gt;0),$I22,0)))+E22,0)+E22</f>
        <v>0</v>
      </c>
      <c r="G22" t="str">
        <f>IF(AND(F22&lt;&gt;"",MID(F22,1,1)&lt;&gt;"K"),VLOOKUP(F22,import!$A$2:$B$998,2,FALSE),"")</f>
        <v/>
      </c>
      <c r="I22" s="115">
        <f>IFERROR(IF(F22&lt;&gt;"",VLOOKUP(F22,import!$A$2:$E$598,5,FALSE),0),0)</f>
        <v>0</v>
      </c>
      <c r="J22">
        <v>1</v>
      </c>
      <c r="K22">
        <f t="shared" si="3"/>
        <v>3</v>
      </c>
      <c r="L22" t="str">
        <f t="shared" si="4"/>
        <v>1</v>
      </c>
      <c r="M22" t="str">
        <f t="shared" si="4"/>
        <v>12</v>
      </c>
      <c r="N22" t="str">
        <f t="shared" si="4"/>
        <v>121</v>
      </c>
      <c r="O22" t="str">
        <f t="shared" si="4"/>
        <v>1210</v>
      </c>
      <c r="P22" t="str">
        <f t="shared" si="4"/>
        <v>12100</v>
      </c>
      <c r="Q22" t="str">
        <f t="shared" si="11"/>
        <v>12100x</v>
      </c>
      <c r="S22" s="119">
        <f t="shared" si="10"/>
        <v>0</v>
      </c>
    </row>
    <row r="23" spans="1:19" x14ac:dyDescent="0.25">
      <c r="A23">
        <v>12110</v>
      </c>
      <c r="B23" s="92">
        <f t="shared" ca="1" si="9"/>
        <v>0</v>
      </c>
      <c r="C23" t="s">
        <v>8</v>
      </c>
      <c r="D23" s="92">
        <f>IF(MID(F23,1,1)&lt;&gt;"K",IF($H23&lt;&gt;1,$I23,IF(AND(MAX($A$2:$A23)&gt;=30000,$I23&lt;0),$I23,IF(AND(MAX($A$2:$A23)&lt;30000,$I23&gt;0),$I23,0)))+E23,0)+E23</f>
        <v>0</v>
      </c>
      <c r="G23" t="str">
        <f>IF(AND(F23&lt;&gt;"",MID(F23,1,1)&lt;&gt;"K"),VLOOKUP(F23,import!$A$2:$B$998,2,FALSE),"")</f>
        <v/>
      </c>
      <c r="I23" s="115">
        <f>IFERROR(IF(F23&lt;&gt;"",VLOOKUP(F23,import!$A$2:$E$598,5,FALSE),0),0)</f>
        <v>0</v>
      </c>
      <c r="J23">
        <v>1</v>
      </c>
      <c r="K23">
        <f t="shared" si="3"/>
        <v>4</v>
      </c>
      <c r="L23" t="str">
        <f t="shared" si="4"/>
        <v>1</v>
      </c>
      <c r="M23" t="str">
        <f t="shared" si="4"/>
        <v>12</v>
      </c>
      <c r="N23" t="str">
        <f t="shared" si="4"/>
        <v>121</v>
      </c>
      <c r="O23" t="str">
        <f t="shared" si="4"/>
        <v>1211</v>
      </c>
      <c r="P23" t="str">
        <f t="shared" si="4"/>
        <v>12110</v>
      </c>
      <c r="Q23" t="str">
        <f t="shared" si="11"/>
        <v>12110x</v>
      </c>
      <c r="S23" s="119">
        <f t="shared" si="10"/>
        <v>0</v>
      </c>
    </row>
    <row r="24" spans="1:19" x14ac:dyDescent="0.25">
      <c r="B24" s="92" t="str">
        <f t="shared" ca="1" si="9"/>
        <v/>
      </c>
      <c r="D24" s="92">
        <f>IF(MID(F24,1,1)&lt;&gt;"K",IF($H24&lt;&gt;1,$I24,IF(AND(MAX($A$2:$A24)&gt;=30000,$I24&lt;0),$I24,IF(AND(MAX($A$2:$A24)&lt;30000,$I24&gt;0),$I24,0)))+E24,0)+E24</f>
        <v>0</v>
      </c>
      <c r="F24">
        <v>2100</v>
      </c>
      <c r="G24" t="e">
        <f>IF(AND(F24&lt;&gt;"",MID(F24,1,1)&lt;&gt;"K"),VLOOKUP(F24,import!$A$2:$B$998,2,FALSE),"")</f>
        <v>#N/A</v>
      </c>
      <c r="I24" s="115">
        <f>IFERROR(IF(F24&lt;&gt;"",VLOOKUP(F24,import!$A$2:$E$598,5,FALSE),0),0)</f>
        <v>0</v>
      </c>
      <c r="J24">
        <v>1</v>
      </c>
      <c r="K24">
        <f t="shared" si="3"/>
        <v>6</v>
      </c>
      <c r="L24" t="str">
        <f t="shared" si="4"/>
        <v/>
      </c>
      <c r="M24" t="str">
        <f t="shared" si="4"/>
        <v/>
      </c>
      <c r="N24" t="str">
        <f t="shared" si="4"/>
        <v/>
      </c>
      <c r="O24" t="str">
        <f t="shared" si="4"/>
        <v/>
      </c>
      <c r="P24" t="str">
        <f t="shared" si="4"/>
        <v/>
      </c>
      <c r="Q24" t="str">
        <f t="shared" si="11"/>
        <v>12110x</v>
      </c>
      <c r="S24" s="119">
        <f t="shared" si="10"/>
        <v>0</v>
      </c>
    </row>
    <row r="25" spans="1:19" x14ac:dyDescent="0.25">
      <c r="B25" s="92" t="str">
        <f t="shared" ca="1" si="9"/>
        <v/>
      </c>
      <c r="D25" s="92">
        <f>IF(MID(F25,1,1)&lt;&gt;"K",IF($H25&lt;&gt;1,$I25,IF(AND(MAX($A$2:$A25)&gt;=30000,$I25&lt;0),$I25,IF(AND(MAX($A$2:$A25)&lt;30000,$I25&gt;0),$I25,0)))+E25,0)+E25</f>
        <v>0</v>
      </c>
      <c r="F25">
        <v>2190</v>
      </c>
      <c r="G25" t="e">
        <f>IF(AND(F25&lt;&gt;"",MID(F25,1,1)&lt;&gt;"K"),VLOOKUP(F25,import!$A$2:$B$998,2,FALSE),"")</f>
        <v>#N/A</v>
      </c>
      <c r="I25" s="115">
        <f>IFERROR(IF(F25&lt;&gt;"",VLOOKUP(F25,import!$A$2:$E$598,5,FALSE),0),0)</f>
        <v>0</v>
      </c>
      <c r="J25">
        <v>1</v>
      </c>
      <c r="K25">
        <f t="shared" si="3"/>
        <v>6</v>
      </c>
      <c r="L25" t="str">
        <f t="shared" si="4"/>
        <v/>
      </c>
      <c r="M25" t="str">
        <f t="shared" si="4"/>
        <v/>
      </c>
      <c r="N25" t="str">
        <f t="shared" si="4"/>
        <v/>
      </c>
      <c r="O25" t="str">
        <f t="shared" si="4"/>
        <v/>
      </c>
      <c r="P25" t="str">
        <f t="shared" si="4"/>
        <v/>
      </c>
      <c r="Q25" t="str">
        <f t="shared" si="11"/>
        <v>12110x</v>
      </c>
      <c r="S25" s="119">
        <f t="shared" si="10"/>
        <v>0</v>
      </c>
    </row>
    <row r="26" spans="1:19" x14ac:dyDescent="0.25">
      <c r="A26">
        <v>12120</v>
      </c>
      <c r="B26" s="92">
        <f t="shared" ca="1" si="9"/>
        <v>0</v>
      </c>
      <c r="C26" t="s">
        <v>9</v>
      </c>
      <c r="D26" s="92">
        <f>IF(MID(F26,1,1)&lt;&gt;"K",IF($H26&lt;&gt;1,$I26,IF(AND(MAX($A$2:$A26)&gt;=30000,$I26&lt;0),$I26,IF(AND(MAX($A$2:$A26)&lt;30000,$I26&gt;0),$I26,0)))+E26,0)+E26</f>
        <v>0</v>
      </c>
      <c r="G26" t="str">
        <f>IF(AND(F26&lt;&gt;"",MID(F26,1,1)&lt;&gt;"K"),VLOOKUP(F26,import!$A$2:$B$998,2,FALSE),"")</f>
        <v/>
      </c>
      <c r="I26" s="115">
        <f>IFERROR(IF(F26&lt;&gt;"",VLOOKUP(F26,import!$A$2:$E$598,5,FALSE),0),0)</f>
        <v>0</v>
      </c>
      <c r="J26">
        <v>1</v>
      </c>
      <c r="K26">
        <f t="shared" si="3"/>
        <v>4</v>
      </c>
      <c r="L26" t="str">
        <f t="shared" si="4"/>
        <v>1</v>
      </c>
      <c r="M26" t="str">
        <f t="shared" si="4"/>
        <v>12</v>
      </c>
      <c r="N26" t="str">
        <f t="shared" si="4"/>
        <v>121</v>
      </c>
      <c r="O26" t="str">
        <f t="shared" si="4"/>
        <v>1212</v>
      </c>
      <c r="P26" t="str">
        <f t="shared" si="4"/>
        <v>12120</v>
      </c>
      <c r="Q26" t="str">
        <f t="shared" si="11"/>
        <v>12120x</v>
      </c>
      <c r="S26" s="119">
        <f t="shared" si="10"/>
        <v>0</v>
      </c>
    </row>
    <row r="27" spans="1:19" x14ac:dyDescent="0.25">
      <c r="B27" s="92" t="str">
        <f t="shared" ca="1" si="9"/>
        <v/>
      </c>
      <c r="D27" s="92">
        <f>IF(MID(F27,1,1)&lt;&gt;"K",IF($H27&lt;&gt;1,$I27,IF(AND(MAX($A$2:$A27)&gt;=30000,$I27&lt;0),$I27,IF(AND(MAX($A$2:$A27)&lt;30000,$I27&gt;0),$I27,0)))+E27,0)+E27</f>
        <v>0</v>
      </c>
      <c r="F27">
        <v>2300</v>
      </c>
      <c r="G27" t="e">
        <f>IF(AND(F27&lt;&gt;"",MID(F27,1,1)&lt;&gt;"K"),VLOOKUP(F27,import!$A$2:$B$998,2,FALSE),"")</f>
        <v>#N/A</v>
      </c>
      <c r="I27" s="115">
        <f>IFERROR(IF(F27&lt;&gt;"",VLOOKUP(F27,import!$A$2:$E$598,5,FALSE),0),0)</f>
        <v>0</v>
      </c>
      <c r="J27">
        <v>1</v>
      </c>
      <c r="K27">
        <f t="shared" si="3"/>
        <v>6</v>
      </c>
      <c r="L27" t="str">
        <f t="shared" si="4"/>
        <v/>
      </c>
      <c r="M27" t="str">
        <f t="shared" si="4"/>
        <v/>
      </c>
      <c r="N27" t="str">
        <f t="shared" si="4"/>
        <v/>
      </c>
      <c r="O27" t="str">
        <f t="shared" si="4"/>
        <v/>
      </c>
      <c r="P27" t="str">
        <f t="shared" si="4"/>
        <v/>
      </c>
      <c r="Q27" t="str">
        <f t="shared" si="11"/>
        <v>12120x</v>
      </c>
      <c r="S27" s="119">
        <f t="shared" si="10"/>
        <v>0</v>
      </c>
    </row>
    <row r="28" spans="1:19" x14ac:dyDescent="0.25">
      <c r="B28" s="92" t="str">
        <f t="shared" ca="1" si="9"/>
        <v/>
      </c>
      <c r="D28" s="92">
        <f>IF(MID(F28,1,1)&lt;&gt;"K",IF($H28&lt;&gt;1,$I28,IF(AND(MAX($A$2:$A28)&gt;=30000,$I28&lt;0),$I28,IF(AND(MAX($A$2:$A28)&lt;30000,$I28&gt;0),$I28,0)))+E28,0)+E28</f>
        <v>0</v>
      </c>
      <c r="F28">
        <v>2390</v>
      </c>
      <c r="G28" t="e">
        <f>IF(AND(F28&lt;&gt;"",MID(F28,1,1)&lt;&gt;"K"),VLOOKUP(F28,import!$A$2:$B$998,2,FALSE),"")</f>
        <v>#N/A</v>
      </c>
      <c r="I28" s="115">
        <f>IFERROR(IF(F28&lt;&gt;"",VLOOKUP(F28,import!$A$2:$E$598,5,FALSE),0),0)</f>
        <v>0</v>
      </c>
      <c r="J28">
        <v>1</v>
      </c>
      <c r="K28">
        <f t="shared" si="3"/>
        <v>6</v>
      </c>
      <c r="L28" t="str">
        <f t="shared" si="4"/>
        <v/>
      </c>
      <c r="M28" t="str">
        <f t="shared" si="4"/>
        <v/>
      </c>
      <c r="N28" t="str">
        <f t="shared" si="4"/>
        <v/>
      </c>
      <c r="O28" t="str">
        <f t="shared" si="4"/>
        <v/>
      </c>
      <c r="P28" t="str">
        <f t="shared" si="4"/>
        <v/>
      </c>
      <c r="Q28" t="str">
        <f t="shared" si="11"/>
        <v>12120x</v>
      </c>
      <c r="S28" s="119">
        <f t="shared" si="10"/>
        <v>0</v>
      </c>
    </row>
    <row r="29" spans="1:19" x14ac:dyDescent="0.25">
      <c r="B29" s="92" t="str">
        <f t="shared" ca="1" si="9"/>
        <v/>
      </c>
      <c r="D29" s="92">
        <f>IF(MID(F29,1,1)&lt;&gt;"K",IF($H29&lt;&gt;1,$I29,IF(AND(MAX($A$2:$A29)&gt;=30000,$I29&lt;0),$I29,IF(AND(MAX($A$2:$A29)&lt;30000,$I29&gt;0),$I29,0)))+E29,0)+E29</f>
        <v>0</v>
      </c>
      <c r="F29">
        <v>2400</v>
      </c>
      <c r="G29" t="e">
        <f>IF(AND(F29&lt;&gt;"",MID(F29,1,1)&lt;&gt;"K"),VLOOKUP(F29,import!$A$2:$B$998,2,FALSE),"")</f>
        <v>#N/A</v>
      </c>
      <c r="I29" s="115">
        <f>IFERROR(IF(F29&lt;&gt;"",VLOOKUP(F29,import!$A$2:$E$598,5,FALSE),0),0)</f>
        <v>0</v>
      </c>
      <c r="J29">
        <v>1</v>
      </c>
      <c r="K29">
        <f t="shared" si="3"/>
        <v>6</v>
      </c>
      <c r="L29" t="str">
        <f t="shared" si="4"/>
        <v/>
      </c>
      <c r="M29" t="str">
        <f t="shared" si="4"/>
        <v/>
      </c>
      <c r="N29" t="str">
        <f t="shared" si="4"/>
        <v/>
      </c>
      <c r="O29" t="str">
        <f t="shared" si="4"/>
        <v/>
      </c>
      <c r="P29" t="str">
        <f t="shared" si="4"/>
        <v/>
      </c>
      <c r="Q29" t="str">
        <f t="shared" si="11"/>
        <v>12120x</v>
      </c>
      <c r="S29" s="119">
        <f t="shared" si="10"/>
        <v>0</v>
      </c>
    </row>
    <row r="30" spans="1:19" x14ac:dyDescent="0.25">
      <c r="B30" s="92" t="str">
        <f t="shared" ca="1" si="9"/>
        <v/>
      </c>
      <c r="D30" s="92">
        <f>IF(MID(F30,1,1)&lt;&gt;"K",IF($H30&lt;&gt;1,$I30,IF(AND(MAX($A$2:$A30)&gt;=30000,$I30&lt;0),$I30,IF(AND(MAX($A$2:$A30)&lt;30000,$I30&gt;0),$I30,0)))+E30,0)+E30</f>
        <v>0</v>
      </c>
      <c r="F30">
        <v>2490</v>
      </c>
      <c r="G30" t="e">
        <f>IF(AND(F30&lt;&gt;"",MID(F30,1,1)&lt;&gt;"K"),VLOOKUP(F30,import!$A$2:$B$998,2,FALSE),"")</f>
        <v>#N/A</v>
      </c>
      <c r="I30" s="115">
        <f>IFERROR(IF(F30&lt;&gt;"",VLOOKUP(F30,import!$A$2:$E$598,5,FALSE),0),0)</f>
        <v>0</v>
      </c>
      <c r="J30">
        <v>1</v>
      </c>
      <c r="K30">
        <f t="shared" si="3"/>
        <v>6</v>
      </c>
      <c r="L30" t="str">
        <f t="shared" si="4"/>
        <v/>
      </c>
      <c r="M30" t="str">
        <f t="shared" si="4"/>
        <v/>
      </c>
      <c r="N30" t="str">
        <f t="shared" si="4"/>
        <v/>
      </c>
      <c r="O30" t="str">
        <f t="shared" si="4"/>
        <v/>
      </c>
      <c r="P30" t="str">
        <f t="shared" si="4"/>
        <v/>
      </c>
      <c r="Q30" t="str">
        <f t="shared" si="5"/>
        <v>12120x</v>
      </c>
      <c r="S30" s="92">
        <f t="shared" si="10"/>
        <v>0</v>
      </c>
    </row>
    <row r="31" spans="1:19" x14ac:dyDescent="0.25">
      <c r="B31" s="92" t="str">
        <f t="shared" ca="1" si="9"/>
        <v/>
      </c>
      <c r="D31" s="92">
        <f>IF(MID(F31,1,1)&lt;&gt;"K",IF($H31&lt;&gt;1,$I31,IF(AND(MAX($A$2:$A31)&gt;=30000,$I31&lt;0),$I31,IF(AND(MAX($A$2:$A31)&lt;30000,$I31&gt;0),$I31,0)))+E31,0)+E31</f>
        <v>0</v>
      </c>
      <c r="G31" t="str">
        <f>IF(AND(F31&lt;&gt;"",MID(F31,1,1)&lt;&gt;"K"),VLOOKUP(F31,import!$A$2:$B$998,2,FALSE),"")</f>
        <v/>
      </c>
      <c r="I31" s="115">
        <f>IFERROR(IF(F31&lt;&gt;"",VLOOKUP(F31,import!$A$2:$E$598,5,FALSE),0),0)</f>
        <v>0</v>
      </c>
      <c r="J31">
        <v>1</v>
      </c>
      <c r="K31">
        <f>IF(ISERROR(IF(A31&lt;&gt;"",FIND("0",A31,2)-1,"")),5,IF(A31&lt;&gt;"",FIND("0",A31,2)-1,6))</f>
        <v>6</v>
      </c>
      <c r="L31" t="str">
        <f>MID($A31,1,L$1)</f>
        <v/>
      </c>
      <c r="M31" t="str">
        <f>MID($A31,1,M$1)</f>
        <v/>
      </c>
      <c r="N31" t="str">
        <f>MID($A31,1,N$1)</f>
        <v/>
      </c>
      <c r="O31" t="str">
        <f>MID($A31,1,O$1)</f>
        <v/>
      </c>
      <c r="P31" t="str">
        <f>MID($A31,1,P$1)</f>
        <v/>
      </c>
      <c r="Q31" t="str">
        <f t="shared" si="5"/>
        <v>12120x</v>
      </c>
      <c r="S31" s="92">
        <f t="shared" si="10"/>
        <v>0</v>
      </c>
    </row>
    <row r="32" spans="1:19" x14ac:dyDescent="0.25">
      <c r="B32" s="92" t="str">
        <f t="shared" ca="1" si="9"/>
        <v/>
      </c>
      <c r="D32" s="92">
        <f>IF(MID(F32,1,1)&lt;&gt;"K",IF($H32&lt;&gt;1,$I32,IF(AND(MAX($A$2:$A32)&gt;=30000,$I32&lt;0),$I32,IF(AND(MAX($A$2:$A32)&lt;30000,$I32&gt;0),$I32,0)))+E32,0)+E32</f>
        <v>0</v>
      </c>
      <c r="G32" t="str">
        <f>IF(AND(F32&lt;&gt;"",MID(F32,1,1)&lt;&gt;"K"),VLOOKUP(F32,import!$A$2:$B$998,2,FALSE),"")</f>
        <v/>
      </c>
      <c r="I32" s="115">
        <f>IFERROR(IF(F32&lt;&gt;"",VLOOKUP(F32,import!$A$2:$E$598,5,FALSE),0),0)</f>
        <v>0</v>
      </c>
      <c r="J32">
        <v>1</v>
      </c>
      <c r="K32">
        <f t="shared" si="3"/>
        <v>6</v>
      </c>
      <c r="L32" t="str">
        <f t="shared" si="4"/>
        <v/>
      </c>
      <c r="M32" t="str">
        <f t="shared" si="4"/>
        <v/>
      </c>
      <c r="N32" t="str">
        <f t="shared" si="4"/>
        <v/>
      </c>
      <c r="O32" t="str">
        <f t="shared" si="4"/>
        <v/>
      </c>
      <c r="P32" t="str">
        <f t="shared" si="4"/>
        <v/>
      </c>
      <c r="Q32" t="str">
        <f t="shared" si="5"/>
        <v>12120x</v>
      </c>
      <c r="S32" s="92">
        <f t="shared" si="10"/>
        <v>0</v>
      </c>
    </row>
    <row r="33" spans="1:19" x14ac:dyDescent="0.25">
      <c r="A33">
        <v>12130</v>
      </c>
      <c r="B33" s="92">
        <f t="shared" ca="1" si="9"/>
        <v>239128</v>
      </c>
      <c r="C33" t="s">
        <v>10</v>
      </c>
      <c r="D33" s="92">
        <f>IF(MID(F33,1,1)&lt;&gt;"K",IF($H33&lt;&gt;1,$I33,IF(AND(MAX($A$2:$A33)&gt;=30000,$I33&lt;0),$I33,IF(AND(MAX($A$2:$A33)&lt;30000,$I33&gt;0),$I33,0)))+E33,0)+E33</f>
        <v>0</v>
      </c>
      <c r="G33" t="str">
        <f>IF(AND(F33&lt;&gt;"",MID(F33,1,1)&lt;&gt;"K"),VLOOKUP(F33,import!$A$2:$B$998,2,FALSE),"")</f>
        <v/>
      </c>
      <c r="I33" s="115">
        <f>IFERROR(IF(F33&lt;&gt;"",VLOOKUP(F33,import!$A$2:$E$598,5,FALSE),0),0)</f>
        <v>0</v>
      </c>
      <c r="J33">
        <v>1</v>
      </c>
      <c r="K33">
        <f t="shared" si="3"/>
        <v>4</v>
      </c>
      <c r="L33" t="str">
        <f t="shared" si="4"/>
        <v>1</v>
      </c>
      <c r="M33" t="str">
        <f t="shared" si="4"/>
        <v>12</v>
      </c>
      <c r="N33" t="str">
        <f t="shared" si="4"/>
        <v>121</v>
      </c>
      <c r="O33" t="str">
        <f t="shared" si="4"/>
        <v>1213</v>
      </c>
      <c r="P33" t="str">
        <f t="shared" si="4"/>
        <v>12130</v>
      </c>
      <c r="Q33" t="str">
        <f t="shared" si="5"/>
        <v>12130x</v>
      </c>
      <c r="S33" s="92">
        <f t="shared" si="10"/>
        <v>239128</v>
      </c>
    </row>
    <row r="34" spans="1:19" x14ac:dyDescent="0.25">
      <c r="B34" s="92" t="str">
        <f t="shared" ca="1" si="9"/>
        <v/>
      </c>
      <c r="D34" s="92">
        <f>IF(MID(F34,1,1)&lt;&gt;"K",IF($H34&lt;&gt;1,$I34,IF(AND(MAX($A$2:$A34)&gt;=30000,$I34&lt;0),$I34,IF(AND(MAX($A$2:$A34)&lt;30000,$I34&gt;0),$I34,0)))+E34,0)+E34</f>
        <v>0</v>
      </c>
      <c r="F34">
        <v>3100</v>
      </c>
      <c r="G34" t="e">
        <f>IF(AND(F34&lt;&gt;"",MID(F34,1,1)&lt;&gt;"K"),VLOOKUP(F34,import!$A$2:$B$998,2,FALSE),"")</f>
        <v>#N/A</v>
      </c>
      <c r="I34" s="115">
        <f>IFERROR(IF(F34&lt;&gt;"",VLOOKUP(F34,import!$A$2:$E$598,5,FALSE),0),0)</f>
        <v>0</v>
      </c>
      <c r="J34">
        <v>1</v>
      </c>
      <c r="K34">
        <f t="shared" si="3"/>
        <v>6</v>
      </c>
      <c r="L34" t="str">
        <f t="shared" si="4"/>
        <v/>
      </c>
      <c r="M34" t="str">
        <f t="shared" si="4"/>
        <v/>
      </c>
      <c r="N34" t="str">
        <f t="shared" si="4"/>
        <v/>
      </c>
      <c r="O34" t="str">
        <f t="shared" si="4"/>
        <v/>
      </c>
      <c r="P34" t="str">
        <f t="shared" si="4"/>
        <v/>
      </c>
      <c r="Q34" t="str">
        <f t="shared" si="5"/>
        <v>12130x</v>
      </c>
      <c r="S34" s="92">
        <f t="shared" si="10"/>
        <v>0</v>
      </c>
    </row>
    <row r="35" spans="1:19" x14ac:dyDescent="0.25">
      <c r="B35" s="92" t="str">
        <f t="shared" ca="1" si="9"/>
        <v/>
      </c>
      <c r="D35" s="92">
        <f>IF(MID(F35,1,1)&lt;&gt;"K",IF($H35&lt;&gt;1,$I35,IF(AND(MAX($A$2:$A35)&gt;=30000,$I35&lt;0),$I35,IF(AND(MAX($A$2:$A35)&lt;30000,$I35&gt;0),$I35,0)))+E35,0)+E35</f>
        <v>0</v>
      </c>
      <c r="F35">
        <v>3190</v>
      </c>
      <c r="G35" t="e">
        <f>IF(AND(F35&lt;&gt;"",MID(F35,1,1)&lt;&gt;"K"),VLOOKUP(F35,import!$A$2:$B$998,2,FALSE),"")</f>
        <v>#N/A</v>
      </c>
      <c r="I35" s="115">
        <f>IFERROR(IF(F35&lt;&gt;"",VLOOKUP(F35,import!$A$2:$E$598,5,FALSE),0),0)</f>
        <v>0</v>
      </c>
      <c r="J35">
        <v>1</v>
      </c>
      <c r="K35">
        <f t="shared" si="3"/>
        <v>6</v>
      </c>
      <c r="L35" t="str">
        <f t="shared" si="4"/>
        <v/>
      </c>
      <c r="M35" t="str">
        <f t="shared" si="4"/>
        <v/>
      </c>
      <c r="N35" t="str">
        <f t="shared" si="4"/>
        <v/>
      </c>
      <c r="O35" t="str">
        <f t="shared" si="4"/>
        <v/>
      </c>
      <c r="P35" t="str">
        <f t="shared" si="4"/>
        <v/>
      </c>
      <c r="Q35" t="str">
        <f t="shared" si="5"/>
        <v>12130x</v>
      </c>
      <c r="S35" s="92">
        <f t="shared" si="10"/>
        <v>0</v>
      </c>
    </row>
    <row r="36" spans="1:19" x14ac:dyDescent="0.25">
      <c r="B36" s="92" t="str">
        <f t="shared" ca="1" si="9"/>
        <v/>
      </c>
      <c r="D36" s="92">
        <f>IF(MID(F36,1,1)&lt;&gt;"K",IF($H36&lt;&gt;1,$I36,IF(AND(MAX($A$2:$A36)&gt;=30000,$I36&lt;0),$I36,IF(AND(MAX($A$2:$A36)&lt;30000,$I36&gt;0),$I36,0)))+E36,0)+E36</f>
        <v>246506</v>
      </c>
      <c r="F36">
        <v>4400</v>
      </c>
      <c r="G36" t="str">
        <f>IF(AND(F36&lt;&gt;"",MID(F36,1,1)&lt;&gt;"K"),VLOOKUP(F36,import!$A$2:$B$998,2,FALSE),"")</f>
        <v>Urządzenia IT (WP)</v>
      </c>
      <c r="I36" s="115">
        <f>IFERROR(IF(F36&lt;&gt;"",VLOOKUP(F36,import!$A$2:$E$598,5,FALSE),0),0)</f>
        <v>246506</v>
      </c>
      <c r="J36">
        <v>1</v>
      </c>
      <c r="K36">
        <f t="shared" si="3"/>
        <v>6</v>
      </c>
      <c r="L36" t="str">
        <f t="shared" si="4"/>
        <v/>
      </c>
      <c r="M36" t="str">
        <f t="shared" si="4"/>
        <v/>
      </c>
      <c r="N36" t="str">
        <f t="shared" si="4"/>
        <v/>
      </c>
      <c r="O36" t="str">
        <f t="shared" si="4"/>
        <v/>
      </c>
      <c r="P36" t="str">
        <f t="shared" si="4"/>
        <v/>
      </c>
      <c r="Q36" t="str">
        <f t="shared" si="5"/>
        <v>12130x</v>
      </c>
      <c r="S36" s="92">
        <f t="shared" si="10"/>
        <v>0</v>
      </c>
    </row>
    <row r="37" spans="1:19" x14ac:dyDescent="0.25">
      <c r="B37" s="92" t="str">
        <f t="shared" ca="1" si="9"/>
        <v/>
      </c>
      <c r="C37" s="118"/>
      <c r="D37" s="92">
        <f>IF(MID(F37,1,1)&lt;&gt;"K",IF($H37&lt;&gt;1,$I37,IF(AND(MAX($A$2:$A37)&gt;=30000,$I37&lt;0),$I37,IF(AND(MAX($A$2:$A37)&lt;30000,$I37&gt;0),$I37,0)))+E37,0)+E37</f>
        <v>-75033</v>
      </c>
      <c r="F37">
        <v>4490</v>
      </c>
      <c r="G37" t="str">
        <f>IF(AND(F37&lt;&gt;"",MID(F37,1,1)&lt;&gt;"K"),VLOOKUP(F37,import!$A$2:$B$998,2,FALSE),"")</f>
        <v>Urządzenia IT (KW)</v>
      </c>
      <c r="I37" s="115">
        <f>IFERROR(IF(F37&lt;&gt;"",VLOOKUP(F37,import!$A$2:$E$598,5,FALSE),0),0)</f>
        <v>-75033</v>
      </c>
      <c r="J37">
        <v>1</v>
      </c>
      <c r="K37">
        <f t="shared" si="3"/>
        <v>6</v>
      </c>
      <c r="L37" t="str">
        <f t="shared" si="4"/>
        <v/>
      </c>
      <c r="M37" t="str">
        <f t="shared" si="4"/>
        <v/>
      </c>
      <c r="N37" t="str">
        <f t="shared" si="4"/>
        <v/>
      </c>
      <c r="O37" t="str">
        <f t="shared" si="4"/>
        <v/>
      </c>
      <c r="P37" t="str">
        <f t="shared" si="4"/>
        <v/>
      </c>
      <c r="Q37" t="str">
        <f t="shared" si="5"/>
        <v>12130x</v>
      </c>
      <c r="S37" s="92">
        <f t="shared" si="10"/>
        <v>0</v>
      </c>
    </row>
    <row r="38" spans="1:19" x14ac:dyDescent="0.25">
      <c r="B38" s="92" t="str">
        <f t="shared" ca="1" si="9"/>
        <v/>
      </c>
      <c r="D38" s="92">
        <f>IF(MID(F38,1,1)&lt;&gt;"K",IF($H38&lt;&gt;1,$I38,IF(AND(MAX($A$2:$A38)&gt;=30000,$I38&lt;0),$I38,IF(AND(MAX($A$2:$A38)&lt;30000,$I38&gt;0),$I38,0)))+E38,0)+E38</f>
        <v>77174</v>
      </c>
      <c r="F38">
        <v>4500</v>
      </c>
      <c r="G38" t="str">
        <f>IF(AND(F38&lt;&gt;"",MID(F38,1,1)&lt;&gt;"K"),VLOOKUP(F38,import!$A$2:$B$998,2,FALSE),"")</f>
        <v>Wyposaż. biura (WP)</v>
      </c>
      <c r="I38" s="115">
        <f>IFERROR(IF(F38&lt;&gt;"",VLOOKUP(F38,import!$A$2:$E$598,5,FALSE),0),0)</f>
        <v>77174</v>
      </c>
      <c r="J38">
        <v>1</v>
      </c>
      <c r="K38">
        <f t="shared" si="3"/>
        <v>6</v>
      </c>
      <c r="L38" t="str">
        <f t="shared" si="4"/>
        <v/>
      </c>
      <c r="M38" t="str">
        <f t="shared" si="4"/>
        <v/>
      </c>
      <c r="N38" t="str">
        <f t="shared" si="4"/>
        <v/>
      </c>
      <c r="O38" t="str">
        <f t="shared" si="4"/>
        <v/>
      </c>
      <c r="P38" t="str">
        <f t="shared" si="4"/>
        <v/>
      </c>
      <c r="Q38" t="str">
        <f t="shared" si="5"/>
        <v>12130x</v>
      </c>
      <c r="S38" s="92">
        <f t="shared" si="10"/>
        <v>0</v>
      </c>
    </row>
    <row r="39" spans="1:19" x14ac:dyDescent="0.25">
      <c r="B39" s="92" t="str">
        <f t="shared" ca="1" si="9"/>
        <v/>
      </c>
      <c r="D39" s="92">
        <f>IF(MID(F39,1,1)&lt;&gt;"K",IF($H39&lt;&gt;1,$I39,IF(AND(MAX($A$2:$A39)&gt;=30000,$I39&lt;0),$I39,IF(AND(MAX($A$2:$A39)&lt;30000,$I39&gt;0),$I39,0)))+E39,0)+E39</f>
        <v>-9519</v>
      </c>
      <c r="F39">
        <v>4590</v>
      </c>
      <c r="G39" t="str">
        <f>IF(AND(F39&lt;&gt;"",MID(F39,1,1)&lt;&gt;"K"),VLOOKUP(F39,import!$A$2:$B$998,2,FALSE),"")</f>
        <v>Wyposaż. biura (KW)</v>
      </c>
      <c r="I39" s="115">
        <f>IFERROR(IF(F39&lt;&gt;"",VLOOKUP(F39,import!$A$2:$E$598,5,FALSE),0),0)</f>
        <v>-9519</v>
      </c>
      <c r="J39">
        <v>1</v>
      </c>
      <c r="K39">
        <f t="shared" si="3"/>
        <v>6</v>
      </c>
      <c r="L39" t="str">
        <f t="shared" si="4"/>
        <v/>
      </c>
      <c r="M39" t="str">
        <f t="shared" si="4"/>
        <v/>
      </c>
      <c r="N39" t="str">
        <f t="shared" si="4"/>
        <v/>
      </c>
      <c r="O39" t="str">
        <f t="shared" si="4"/>
        <v/>
      </c>
      <c r="P39" t="str">
        <f t="shared" si="4"/>
        <v/>
      </c>
      <c r="Q39" t="str">
        <f t="shared" si="5"/>
        <v>12130x</v>
      </c>
      <c r="S39" s="92">
        <f t="shared" si="10"/>
        <v>0</v>
      </c>
    </row>
    <row r="40" spans="1:19" x14ac:dyDescent="0.25">
      <c r="B40" s="119" t="str">
        <f t="shared" ca="1" si="9"/>
        <v/>
      </c>
      <c r="D40" s="119">
        <f>IF(MID(F40,1,1)&lt;&gt;"K",IF($H40&lt;&gt;1,$I40,IF(AND(MAX($A$2:$A40)&gt;=30000,$I40&lt;0),$I40,IF(AND(MAX($A$2:$A40)&lt;30000,$I40&gt;0),$I40,0)))+E40,0)+E40</f>
        <v>0</v>
      </c>
      <c r="E40" s="117"/>
      <c r="F40" t="s">
        <v>412</v>
      </c>
      <c r="I40" s="119">
        <f>IFERROR(IF(F40&lt;&gt;"",VLOOKUP(F40,import!$A$2:$E$598,5,FALSE),0),0)</f>
        <v>0</v>
      </c>
      <c r="J40">
        <v>1</v>
      </c>
      <c r="K40">
        <f>IF(ISERROR(IF(A40&lt;&gt;"",FIND("0",A40,2)-1,"")),5,IF(A40&lt;&gt;"",FIND("0",A40,2)-1,6))</f>
        <v>6</v>
      </c>
      <c r="L40" t="str">
        <f t="shared" si="4"/>
        <v/>
      </c>
      <c r="M40" t="str">
        <f t="shared" si="4"/>
        <v/>
      </c>
      <c r="N40" t="str">
        <f t="shared" si="4"/>
        <v/>
      </c>
      <c r="O40" t="str">
        <f t="shared" si="4"/>
        <v/>
      </c>
      <c r="P40" t="str">
        <f t="shared" si="4"/>
        <v/>
      </c>
      <c r="Q40" t="str">
        <f t="shared" si="5"/>
        <v>12130x</v>
      </c>
      <c r="S40" s="119">
        <f t="shared" si="10"/>
        <v>0</v>
      </c>
    </row>
    <row r="41" spans="1:19" x14ac:dyDescent="0.25">
      <c r="B41" s="92" t="str">
        <f t="shared" ca="1" si="9"/>
        <v/>
      </c>
      <c r="D41" s="92">
        <f>IF(MID(F41,1,1)&lt;&gt;"K",IF($H41&lt;&gt;1,$I41,IF(AND(MAX($A$2:$A41)&gt;=30000,$I41&lt;0),$I41,IF(AND(MAX($A$2:$A41)&lt;30000,$I41&gt;0),$I41,0)))+E41,0)+E41</f>
        <v>0</v>
      </c>
      <c r="E41" s="93"/>
      <c r="F41" t="s">
        <v>413</v>
      </c>
      <c r="I41" s="115">
        <f>IFERROR(IF(F41&lt;&gt;"",VLOOKUP(F41,import!$A$2:$E$598,5,FALSE),0),0)</f>
        <v>0</v>
      </c>
      <c r="J41">
        <v>1</v>
      </c>
      <c r="K41">
        <f t="shared" si="3"/>
        <v>6</v>
      </c>
      <c r="L41" t="str">
        <f t="shared" si="4"/>
        <v/>
      </c>
      <c r="M41" t="str">
        <f t="shared" si="4"/>
        <v/>
      </c>
      <c r="N41" t="str">
        <f t="shared" si="4"/>
        <v/>
      </c>
      <c r="O41" t="str">
        <f t="shared" si="4"/>
        <v/>
      </c>
      <c r="P41" t="str">
        <f t="shared" si="4"/>
        <v/>
      </c>
      <c r="Q41" t="str">
        <f t="shared" si="5"/>
        <v>12130x</v>
      </c>
      <c r="S41" s="119">
        <f t="shared" si="10"/>
        <v>0</v>
      </c>
    </row>
    <row r="42" spans="1:19" x14ac:dyDescent="0.25">
      <c r="B42" s="92" t="str">
        <f t="shared" ca="1" si="9"/>
        <v/>
      </c>
      <c r="D42" s="92">
        <f>IF(MID(F42,1,1)&lt;&gt;"K",IF($H42&lt;&gt;1,$I42,IF(AND(MAX($A$2:$A42)&gt;=30000,$I42&lt;0),$I42,IF(AND(MAX($A$2:$A42)&lt;30000,$I42&gt;0),$I42,0)))+E42,0)+E42</f>
        <v>0</v>
      </c>
      <c r="G42" t="str">
        <f>IF(AND(F42&lt;&gt;"",MID(F42,1,1)&lt;&gt;"K"),VLOOKUP(F42,import!$A$2:$B$998,2,FALSE),"")</f>
        <v/>
      </c>
      <c r="I42" s="115">
        <f>IFERROR(IF(F42&lt;&gt;"",VLOOKUP(F42,import!$A$2:$E$598,5,FALSE),0),0)</f>
        <v>0</v>
      </c>
      <c r="J42">
        <v>1</v>
      </c>
      <c r="K42">
        <f t="shared" si="3"/>
        <v>6</v>
      </c>
      <c r="L42" t="str">
        <f t="shared" si="4"/>
        <v/>
      </c>
      <c r="M42" t="str">
        <f t="shared" si="4"/>
        <v/>
      </c>
      <c r="N42" t="str">
        <f t="shared" si="4"/>
        <v/>
      </c>
      <c r="O42" t="str">
        <f t="shared" si="4"/>
        <v/>
      </c>
      <c r="P42" t="str">
        <f t="shared" si="4"/>
        <v/>
      </c>
      <c r="Q42" t="str">
        <f t="shared" si="5"/>
        <v>12130x</v>
      </c>
      <c r="S42" s="92">
        <f t="shared" si="10"/>
        <v>0</v>
      </c>
    </row>
    <row r="43" spans="1:19" x14ac:dyDescent="0.25">
      <c r="A43">
        <v>12140</v>
      </c>
      <c r="B43" s="92">
        <f t="shared" ca="1" si="9"/>
        <v>0</v>
      </c>
      <c r="C43" t="s">
        <v>11</v>
      </c>
      <c r="D43" s="92">
        <f>IF(MID(F43,1,1)&lt;&gt;"K",IF($H43&lt;&gt;1,$I43,IF(AND(MAX($A$2:$A43)&gt;=30000,$I43&lt;0),$I43,IF(AND(MAX($A$2:$A43)&lt;30000,$I43&gt;0),$I43,0)))+E43,0)+E43</f>
        <v>0</v>
      </c>
      <c r="G43" t="str">
        <f>IF(AND(F43&lt;&gt;"",MID(F43,1,1)&lt;&gt;"K"),VLOOKUP(F43,import!$A$2:$B$998,2,FALSE),"")</f>
        <v/>
      </c>
      <c r="I43" s="115">
        <f>IFERROR(IF(F43&lt;&gt;"",VLOOKUP(F43,import!$A$2:$E$598,5,FALSE),0),0)</f>
        <v>0</v>
      </c>
      <c r="J43">
        <v>1</v>
      </c>
      <c r="K43">
        <f t="shared" si="3"/>
        <v>4</v>
      </c>
      <c r="L43" t="str">
        <f t="shared" si="4"/>
        <v>1</v>
      </c>
      <c r="M43" t="str">
        <f t="shared" si="4"/>
        <v>12</v>
      </c>
      <c r="N43" t="str">
        <f t="shared" si="4"/>
        <v>121</v>
      </c>
      <c r="O43" t="str">
        <f t="shared" si="4"/>
        <v>1214</v>
      </c>
      <c r="P43" t="str">
        <f t="shared" si="4"/>
        <v>12140</v>
      </c>
      <c r="Q43" t="str">
        <f t="shared" si="5"/>
        <v>12140x</v>
      </c>
      <c r="S43" s="92">
        <f t="shared" si="10"/>
        <v>0</v>
      </c>
    </row>
    <row r="44" spans="1:19" x14ac:dyDescent="0.25">
      <c r="B44" s="92" t="str">
        <f t="shared" ca="1" si="9"/>
        <v/>
      </c>
      <c r="D44" s="92">
        <f>IF(MID(F44,1,1)&lt;&gt;"K",IF($H44&lt;&gt;1,$I44,IF(AND(MAX($A$2:$A44)&gt;=30000,$I44&lt;0),$I44,IF(AND(MAX($A$2:$A44)&lt;30000,$I44&gt;0),$I44,0)))+E44,0)+E44</f>
        <v>0</v>
      </c>
      <c r="F44">
        <v>4000</v>
      </c>
      <c r="G44" t="e">
        <f>IF(AND(F44&lt;&gt;"",MID(F44,1,1)&lt;&gt;"K"),VLOOKUP(F44,import!$A$2:$B$998,2,FALSE),"")</f>
        <v>#N/A</v>
      </c>
      <c r="I44" s="115">
        <f>IFERROR(IF(F44&lt;&gt;"",VLOOKUP(F44,import!$A$2:$E$598,5,FALSE),0),0)</f>
        <v>0</v>
      </c>
      <c r="J44">
        <v>1</v>
      </c>
      <c r="K44">
        <f t="shared" si="3"/>
        <v>6</v>
      </c>
      <c r="L44" t="str">
        <f t="shared" si="4"/>
        <v/>
      </c>
      <c r="M44" t="str">
        <f t="shared" si="4"/>
        <v/>
      </c>
      <c r="N44" t="str">
        <f t="shared" si="4"/>
        <v/>
      </c>
      <c r="O44" t="str">
        <f t="shared" si="4"/>
        <v/>
      </c>
      <c r="P44" t="str">
        <f t="shared" si="4"/>
        <v/>
      </c>
      <c r="Q44" t="str">
        <f t="shared" si="5"/>
        <v>12140x</v>
      </c>
      <c r="S44" s="92">
        <f t="shared" si="10"/>
        <v>0</v>
      </c>
    </row>
    <row r="45" spans="1:19" x14ac:dyDescent="0.25">
      <c r="B45" s="92" t="str">
        <f t="shared" ca="1" si="9"/>
        <v/>
      </c>
      <c r="D45" s="92">
        <f>IF(MID(F45,1,1)&lt;&gt;"K",IF($H45&lt;&gt;1,$I45,IF(AND(MAX($A$2:$A45)&gt;=30000,$I45&lt;0),$I45,IF(AND(MAX($A$2:$A45)&lt;30000,$I45&gt;0),$I45,0)))+E45,0)+E45</f>
        <v>0</v>
      </c>
      <c r="F45">
        <v>4090</v>
      </c>
      <c r="G45" t="e">
        <f>IF(AND(F45&lt;&gt;"",MID(F45,1,1)&lt;&gt;"K"),VLOOKUP(F45,import!$A$2:$B$998,2,FALSE),"")</f>
        <v>#N/A</v>
      </c>
      <c r="I45" s="115">
        <f>IFERROR(IF(F45&lt;&gt;"",VLOOKUP(F45,import!$A$2:$E$598,5,FALSE),0),0)</f>
        <v>0</v>
      </c>
      <c r="J45">
        <v>1</v>
      </c>
      <c r="K45">
        <f>IF(ISERROR(IF(A45&lt;&gt;"",FIND("0",A45,2)-1,"")),5,IF(A45&lt;&gt;"",FIND("0",A45,2)-1,6))</f>
        <v>6</v>
      </c>
      <c r="L45" t="str">
        <f t="shared" ref="L45:P47" si="12">MID($A45,1,L$1)</f>
        <v/>
      </c>
      <c r="M45" t="str">
        <f t="shared" si="12"/>
        <v/>
      </c>
      <c r="N45" t="str">
        <f t="shared" si="12"/>
        <v/>
      </c>
      <c r="O45" t="str">
        <f t="shared" si="12"/>
        <v/>
      </c>
      <c r="P45" t="str">
        <f t="shared" si="12"/>
        <v/>
      </c>
      <c r="Q45" t="str">
        <f t="shared" si="5"/>
        <v>12140x</v>
      </c>
      <c r="S45" s="92">
        <f t="shared" si="10"/>
        <v>0</v>
      </c>
    </row>
    <row r="46" spans="1:19" x14ac:dyDescent="0.25">
      <c r="B46" s="92" t="str">
        <f t="shared" ref="B46:B77" ca="1" si="13">IF(A46&lt;&gt;"",SUMIF(INDIRECT(VLOOKUP(K46,$T$2:$V$7,3,FALSE)),OFFSET(K46,0,K46),$S$2:$S$4412),"")</f>
        <v/>
      </c>
      <c r="D46" s="92">
        <f>IF(MID(F46,1,1)&lt;&gt;"K",IF($H46&lt;&gt;1,$I46,IF(AND(MAX($A$2:$A46)&gt;=30000,$I46&lt;0),$I46,IF(AND(MAX($A$2:$A46)&lt;30000,$I46&gt;0),$I46,0)))+E46,0)+E46</f>
        <v>0</v>
      </c>
      <c r="F46">
        <v>4200</v>
      </c>
      <c r="G46" t="e">
        <f>IF(AND(F46&lt;&gt;"",MID(F46,1,1)&lt;&gt;"K"),VLOOKUP(F46,import!$A$2:$B$998,2,FALSE),"")</f>
        <v>#N/A</v>
      </c>
      <c r="I46" s="115">
        <f>IFERROR(IF(F46&lt;&gt;"",VLOOKUP(F46,import!$A$2:$E$598,5,FALSE),0),0)</f>
        <v>0</v>
      </c>
      <c r="J46">
        <v>1</v>
      </c>
      <c r="K46">
        <f>IF(ISERROR(IF(A46&lt;&gt;"",FIND("0",A46,2)-1,"")),5,IF(A46&lt;&gt;"",FIND("0",A46,2)-1,6))</f>
        <v>6</v>
      </c>
      <c r="L46" t="str">
        <f t="shared" si="12"/>
        <v/>
      </c>
      <c r="M46" t="str">
        <f t="shared" si="12"/>
        <v/>
      </c>
      <c r="N46" t="str">
        <f t="shared" si="12"/>
        <v/>
      </c>
      <c r="O46" t="str">
        <f t="shared" si="12"/>
        <v/>
      </c>
      <c r="P46" t="str">
        <f t="shared" si="12"/>
        <v/>
      </c>
      <c r="Q46" t="str">
        <f t="shared" si="5"/>
        <v>12140x</v>
      </c>
      <c r="S46" s="92">
        <f t="shared" si="10"/>
        <v>0</v>
      </c>
    </row>
    <row r="47" spans="1:19" x14ac:dyDescent="0.25">
      <c r="B47" s="92" t="str">
        <f t="shared" ca="1" si="13"/>
        <v/>
      </c>
      <c r="D47" s="92">
        <f>IF(MID(F47,1,1)&lt;&gt;"K",IF($H47&lt;&gt;1,$I47,IF(AND(MAX($A$2:$A47)&gt;=30000,$I47&lt;0),$I47,IF(AND(MAX($A$2:$A47)&lt;30000,$I47&gt;0),$I47,0)))+E47,0)+E47</f>
        <v>0</v>
      </c>
      <c r="F47">
        <v>4290</v>
      </c>
      <c r="G47" t="e">
        <f>IF(AND(F47&lt;&gt;"",MID(F47,1,1)&lt;&gt;"K"),VLOOKUP(F47,import!$A$2:$B$998,2,FALSE),"")</f>
        <v>#N/A</v>
      </c>
      <c r="I47" s="115">
        <f>IFERROR(IF(F47&lt;&gt;"",VLOOKUP(F47,import!$A$2:$E$598,5,FALSE),0),0)</f>
        <v>0</v>
      </c>
      <c r="J47">
        <v>1</v>
      </c>
      <c r="K47">
        <f>IF(ISERROR(IF(A47&lt;&gt;"",FIND("0",A47,2)-1,"")),5,IF(A47&lt;&gt;"",FIND("0",A47,2)-1,6))</f>
        <v>6</v>
      </c>
      <c r="L47" t="str">
        <f t="shared" si="12"/>
        <v/>
      </c>
      <c r="M47" t="str">
        <f t="shared" si="12"/>
        <v/>
      </c>
      <c r="N47" t="str">
        <f t="shared" si="12"/>
        <v/>
      </c>
      <c r="O47" t="str">
        <f t="shared" si="12"/>
        <v/>
      </c>
      <c r="P47" t="str">
        <f t="shared" si="12"/>
        <v/>
      </c>
      <c r="Q47" t="str">
        <f t="shared" si="5"/>
        <v>12140x</v>
      </c>
      <c r="S47" s="92">
        <f t="shared" si="10"/>
        <v>0</v>
      </c>
    </row>
    <row r="48" spans="1:19" x14ac:dyDescent="0.25">
      <c r="A48">
        <v>12150</v>
      </c>
      <c r="B48" s="92">
        <f t="shared" ca="1" si="13"/>
        <v>0</v>
      </c>
      <c r="C48" t="s">
        <v>12</v>
      </c>
      <c r="D48" s="92">
        <f>IF(MID(F48,1,1)&lt;&gt;"K",IF($H48&lt;&gt;1,$I48,IF(AND(MAX($A$2:$A48)&gt;=30000,$I48&lt;0),$I48,IF(AND(MAX($A$2:$A48)&lt;30000,$I48&gt;0),$I48,0)))+E48,0)+E48</f>
        <v>0</v>
      </c>
      <c r="G48" t="str">
        <f>IF(AND(F48&lt;&gt;"",MID(F48,1,1)&lt;&gt;"K"),VLOOKUP(F48,import!$A$2:$B$998,2,FALSE),"")</f>
        <v/>
      </c>
      <c r="I48" s="115">
        <f>IFERROR(IF(F48&lt;&gt;"",VLOOKUP(F48,import!$A$2:$E$598,5,FALSE),0),0)</f>
        <v>0</v>
      </c>
      <c r="J48">
        <v>1</v>
      </c>
      <c r="K48">
        <f t="shared" si="3"/>
        <v>4</v>
      </c>
      <c r="L48" t="str">
        <f t="shared" si="4"/>
        <v>1</v>
      </c>
      <c r="M48" t="str">
        <f t="shared" si="4"/>
        <v>12</v>
      </c>
      <c r="N48" t="str">
        <f t="shared" si="4"/>
        <v>121</v>
      </c>
      <c r="O48" t="str">
        <f t="shared" si="4"/>
        <v>1215</v>
      </c>
      <c r="P48" t="str">
        <f t="shared" si="4"/>
        <v>12150</v>
      </c>
      <c r="Q48" t="str">
        <f t="shared" si="5"/>
        <v>12150x</v>
      </c>
      <c r="S48" s="92">
        <f t="shared" si="10"/>
        <v>0</v>
      </c>
    </row>
    <row r="49" spans="1:19" x14ac:dyDescent="0.25">
      <c r="B49" s="92" t="str">
        <f t="shared" ca="1" si="13"/>
        <v/>
      </c>
      <c r="D49" s="92">
        <f>IF(MID(F49,1,1)&lt;&gt;"K",IF($H49&lt;&gt;1,$I49,IF(AND(MAX($A$2:$A49)&gt;=30000,$I49&lt;0),$I49,IF(AND(MAX($A$2:$A49)&lt;30000,$I49&gt;0),$I49,0)))+E49,0)+E49</f>
        <v>0</v>
      </c>
      <c r="F49">
        <v>4300</v>
      </c>
      <c r="G49" t="e">
        <f>IF(AND(F49&lt;&gt;"",MID(F49,1,1)&lt;&gt;"K"),VLOOKUP(F49,import!$A$2:$B$998,2,FALSE),"")</f>
        <v>#N/A</v>
      </c>
      <c r="I49" s="115">
        <f>IFERROR(IF(F49&lt;&gt;"",VLOOKUP(F49,import!$A$2:$E$598,5,FALSE),0),0)</f>
        <v>0</v>
      </c>
      <c r="J49">
        <v>1</v>
      </c>
      <c r="K49">
        <f t="shared" si="3"/>
        <v>6</v>
      </c>
      <c r="L49" t="str">
        <f t="shared" si="4"/>
        <v/>
      </c>
      <c r="M49" t="str">
        <f t="shared" si="4"/>
        <v/>
      </c>
      <c r="N49" t="str">
        <f t="shared" si="4"/>
        <v/>
      </c>
      <c r="O49" t="str">
        <f t="shared" si="4"/>
        <v/>
      </c>
      <c r="P49" t="str">
        <f t="shared" si="4"/>
        <v/>
      </c>
      <c r="Q49" t="str">
        <f t="shared" si="5"/>
        <v>12150x</v>
      </c>
      <c r="S49" s="92">
        <f t="shared" si="10"/>
        <v>0</v>
      </c>
    </row>
    <row r="50" spans="1:19" x14ac:dyDescent="0.25">
      <c r="B50" s="92" t="str">
        <f t="shared" ca="1" si="13"/>
        <v/>
      </c>
      <c r="D50" s="92">
        <f>IF(MID(F50,1,1)&lt;&gt;"K",IF($H50&lt;&gt;1,$I50,IF(AND(MAX($A$2:$A50)&gt;=30000,$I50&lt;0),$I50,IF(AND(MAX($A$2:$A50)&lt;30000,$I50&gt;0),$I50,0)))+E50,0)+E50</f>
        <v>0</v>
      </c>
      <c r="F50">
        <v>4390</v>
      </c>
      <c r="G50" t="e">
        <f>IF(AND(F50&lt;&gt;"",MID(F50,1,1)&lt;&gt;"K"),VLOOKUP(F50,import!$A$2:$B$998,2,FALSE),"")</f>
        <v>#N/A</v>
      </c>
      <c r="I50" s="115">
        <f>IFERROR(IF(F50&lt;&gt;"",VLOOKUP(F50,import!$A$2:$E$598,5,FALSE),0),0)</f>
        <v>0</v>
      </c>
      <c r="J50">
        <v>1</v>
      </c>
      <c r="K50">
        <f t="shared" ref="K50:K57" si="14">IF(ISERROR(IF(A50&lt;&gt;"",FIND("0",A50,2)-1,"")),5,IF(A50&lt;&gt;"",FIND("0",A50,2)-1,6))</f>
        <v>6</v>
      </c>
      <c r="L50" t="str">
        <f t="shared" ref="L50:P57" si="15">MID($A50,1,L$1)</f>
        <v/>
      </c>
      <c r="M50" t="str">
        <f t="shared" si="15"/>
        <v/>
      </c>
      <c r="N50" t="str">
        <f t="shared" si="15"/>
        <v/>
      </c>
      <c r="O50" t="str">
        <f t="shared" si="15"/>
        <v/>
      </c>
      <c r="P50" t="str">
        <f t="shared" si="15"/>
        <v/>
      </c>
      <c r="Q50" t="str">
        <f t="shared" si="5"/>
        <v>12150x</v>
      </c>
      <c r="S50" s="92">
        <f t="shared" si="10"/>
        <v>0</v>
      </c>
    </row>
    <row r="51" spans="1:19" x14ac:dyDescent="0.25">
      <c r="B51" s="92" t="str">
        <f t="shared" ca="1" si="13"/>
        <v/>
      </c>
      <c r="D51" s="92">
        <f>IF(MID(F51,1,1)&lt;&gt;"K",IF($H51&lt;&gt;1,$I51,IF(AND(MAX($A$2:$A51)&gt;=30000,$I51&lt;0),$I51,IF(AND(MAX($A$2:$A51)&lt;30000,$I51&gt;0),$I51,0)))+E51,0)+E51</f>
        <v>0</v>
      </c>
      <c r="F51">
        <v>4700</v>
      </c>
      <c r="G51" t="e">
        <f>IF(AND(F51&lt;&gt;"",MID(F51,1,1)&lt;&gt;"K"),VLOOKUP(F51,import!$A$2:$B$998,2,FALSE),"")</f>
        <v>#N/A</v>
      </c>
      <c r="I51" s="115">
        <f>IFERROR(IF(F51&lt;&gt;"",VLOOKUP(F51,import!$A$2:$E$598,5,FALSE),0),0)</f>
        <v>0</v>
      </c>
      <c r="J51">
        <v>1</v>
      </c>
      <c r="K51">
        <f t="shared" si="14"/>
        <v>6</v>
      </c>
      <c r="L51" t="str">
        <f t="shared" si="15"/>
        <v/>
      </c>
      <c r="M51" t="str">
        <f t="shared" si="15"/>
        <v/>
      </c>
      <c r="N51" t="str">
        <f t="shared" si="15"/>
        <v/>
      </c>
      <c r="O51" t="str">
        <f t="shared" si="15"/>
        <v/>
      </c>
      <c r="P51" t="str">
        <f t="shared" si="15"/>
        <v/>
      </c>
      <c r="Q51" t="str">
        <f t="shared" si="5"/>
        <v>12150x</v>
      </c>
      <c r="S51" s="92">
        <f t="shared" si="10"/>
        <v>0</v>
      </c>
    </row>
    <row r="52" spans="1:19" x14ac:dyDescent="0.25">
      <c r="B52" s="92" t="str">
        <f t="shared" ca="1" si="13"/>
        <v/>
      </c>
      <c r="D52" s="92">
        <f>IF(MID(F52,1,1)&lt;&gt;"K",IF($H52&lt;&gt;1,$I52,IF(AND(MAX($A$2:$A52)&gt;=30000,$I52&lt;0),$I52,IF(AND(MAX($A$2:$A52)&lt;30000,$I52&gt;0),$I52,0)))+E52,0)+E52</f>
        <v>0</v>
      </c>
      <c r="F52">
        <v>4790</v>
      </c>
      <c r="G52" t="e">
        <f>IF(AND(F52&lt;&gt;"",MID(F52,1,1)&lt;&gt;"K"),VLOOKUP(F52,import!$A$2:$B$998,2,FALSE),"")</f>
        <v>#N/A</v>
      </c>
      <c r="I52" s="115">
        <f>IFERROR(IF(F52&lt;&gt;"",VLOOKUP(F52,import!$A$2:$E$598,5,FALSE),0),0)</f>
        <v>0</v>
      </c>
      <c r="J52">
        <v>1</v>
      </c>
      <c r="K52">
        <f t="shared" si="14"/>
        <v>6</v>
      </c>
      <c r="L52" t="str">
        <f t="shared" si="15"/>
        <v/>
      </c>
      <c r="M52" t="str">
        <f t="shared" si="15"/>
        <v/>
      </c>
      <c r="N52" t="str">
        <f t="shared" si="15"/>
        <v/>
      </c>
      <c r="O52" t="str">
        <f t="shared" si="15"/>
        <v/>
      </c>
      <c r="P52" t="str">
        <f t="shared" si="15"/>
        <v/>
      </c>
      <c r="Q52" t="str">
        <f t="shared" si="5"/>
        <v>12150x</v>
      </c>
      <c r="S52" s="92">
        <f t="shared" si="10"/>
        <v>0</v>
      </c>
    </row>
    <row r="53" spans="1:19" x14ac:dyDescent="0.25">
      <c r="B53" s="119" t="str">
        <f t="shared" ca="1" si="13"/>
        <v/>
      </c>
      <c r="D53" s="119">
        <f>IF(MID(F53,1,1)&lt;&gt;"K",IF($H53&lt;&gt;1,$I53,IF(AND(MAX($A$2:$A53)&gt;=30000,$I53&lt;0),$I53,IF(AND(MAX($A$2:$A53)&lt;30000,$I53&gt;0),$I53,0)))+E53,0)+E53</f>
        <v>0</v>
      </c>
      <c r="E53" s="95">
        <f>E40*-1</f>
        <v>0</v>
      </c>
      <c r="F53" t="s">
        <v>389</v>
      </c>
      <c r="I53" s="119">
        <f>IFERROR(IF(F53&lt;&gt;"",VLOOKUP(F53,import!$A$2:$E$598,5,FALSE),0),0)</f>
        <v>0</v>
      </c>
      <c r="J53">
        <v>1</v>
      </c>
      <c r="K53">
        <f>IF(ISERROR(IF(A53&lt;&gt;"",FIND("0",A53,2)-1,"")),5,IF(A53&lt;&gt;"",FIND("0",A53,2)-1,6))</f>
        <v>6</v>
      </c>
      <c r="L53" t="str">
        <f t="shared" si="15"/>
        <v/>
      </c>
      <c r="M53" t="str">
        <f t="shared" si="15"/>
        <v/>
      </c>
      <c r="N53" t="str">
        <f t="shared" si="15"/>
        <v/>
      </c>
      <c r="O53" t="str">
        <f t="shared" si="15"/>
        <v/>
      </c>
      <c r="P53" t="str">
        <f t="shared" si="15"/>
        <v/>
      </c>
      <c r="Q53" t="str">
        <f>IF(A53&gt;0,P53&amp;"x",Q51)</f>
        <v>12150x</v>
      </c>
      <c r="S53" s="119">
        <f t="shared" si="10"/>
        <v>0</v>
      </c>
    </row>
    <row r="54" spans="1:19" x14ac:dyDescent="0.25">
      <c r="B54" s="92" t="str">
        <f t="shared" ca="1" si="13"/>
        <v/>
      </c>
      <c r="D54" s="92">
        <f>IF(MID(F54,1,1)&lt;&gt;"K",IF($H54&lt;&gt;1,$I54,IF(AND(MAX($A$2:$A54)&gt;=30000,$I54&lt;0),$I54,IF(AND(MAX($A$2:$A54)&lt;30000,$I54&gt;0),$I54,0)))+E54,0)+E54</f>
        <v>0</v>
      </c>
      <c r="E54" s="95">
        <f>E41*-1</f>
        <v>0</v>
      </c>
      <c r="F54" t="s">
        <v>388</v>
      </c>
      <c r="I54" s="115">
        <f>IFERROR(IF(F54&lt;&gt;"",VLOOKUP(F54,import!$A$2:$E$598,5,FALSE),0),0)</f>
        <v>0</v>
      </c>
      <c r="J54">
        <v>1</v>
      </c>
      <c r="K54">
        <f t="shared" si="14"/>
        <v>6</v>
      </c>
      <c r="L54" t="str">
        <f t="shared" si="15"/>
        <v/>
      </c>
      <c r="M54" t="str">
        <f t="shared" si="15"/>
        <v/>
      </c>
      <c r="N54" t="str">
        <f t="shared" si="15"/>
        <v/>
      </c>
      <c r="O54" t="str">
        <f t="shared" si="15"/>
        <v/>
      </c>
      <c r="P54" t="str">
        <f t="shared" si="15"/>
        <v/>
      </c>
      <c r="Q54" t="str">
        <f>IF(A54&gt;0,P54&amp;"x",Q52)</f>
        <v>12150x</v>
      </c>
      <c r="S54" s="92">
        <f t="shared" si="10"/>
        <v>0</v>
      </c>
    </row>
    <row r="55" spans="1:19" x14ac:dyDescent="0.25">
      <c r="B55" s="92" t="str">
        <f t="shared" ca="1" si="13"/>
        <v/>
      </c>
      <c r="D55" s="92">
        <f>IF(MID(F55,1,1)&lt;&gt;"K",IF($H55&lt;&gt;1,$I55,IF(AND(MAX($A$2:$A55)&gt;=30000,$I55&lt;0),$I55,IF(AND(MAX($A$2:$A55)&lt;30000,$I55&gt;0),$I55,0)))+E55,0)+E55</f>
        <v>0</v>
      </c>
      <c r="I55" s="115">
        <f>IFERROR(IF(F55&lt;&gt;"",VLOOKUP(F55,import!$A$2:$E$598,5,FALSE),0),0)</f>
        <v>0</v>
      </c>
      <c r="J55">
        <v>1</v>
      </c>
      <c r="K55">
        <f t="shared" si="14"/>
        <v>6</v>
      </c>
      <c r="L55" t="str">
        <f t="shared" si="15"/>
        <v/>
      </c>
      <c r="M55" t="str">
        <f t="shared" si="15"/>
        <v/>
      </c>
      <c r="N55" t="str">
        <f t="shared" si="15"/>
        <v/>
      </c>
      <c r="O55" t="str">
        <f t="shared" si="15"/>
        <v/>
      </c>
      <c r="P55" t="str">
        <f t="shared" si="15"/>
        <v/>
      </c>
      <c r="Q55" t="str">
        <f t="shared" si="5"/>
        <v>12150x</v>
      </c>
      <c r="S55" s="92">
        <f t="shared" si="10"/>
        <v>0</v>
      </c>
    </row>
    <row r="56" spans="1:19" x14ac:dyDescent="0.25">
      <c r="B56" s="92" t="str">
        <f t="shared" ca="1" si="13"/>
        <v/>
      </c>
      <c r="D56" s="92">
        <f>IF(MID(F56,1,1)&lt;&gt;"K",IF($H56&lt;&gt;1,$I56,IF(AND(MAX($A$2:$A56)&gt;=30000,$I56&lt;0),$I56,IF(AND(MAX($A$2:$A56)&lt;30000,$I56&gt;0),$I56,0)))+E56,0)+E56</f>
        <v>0</v>
      </c>
      <c r="G56" t="str">
        <f>IF(AND(F56&lt;&gt;"",MID(F56,1,1)&lt;&gt;"K"),VLOOKUP(F56,import!$A$2:$B$998,2,FALSE),"")</f>
        <v/>
      </c>
      <c r="I56" s="115">
        <f>IFERROR(IF(F56&lt;&gt;"",VLOOKUP(F56,import!$A$2:$E$598,5,FALSE),0),0)</f>
        <v>0</v>
      </c>
      <c r="J56">
        <v>1</v>
      </c>
      <c r="K56">
        <f t="shared" si="14"/>
        <v>6</v>
      </c>
      <c r="L56" t="str">
        <f t="shared" si="15"/>
        <v/>
      </c>
      <c r="M56" t="str">
        <f t="shared" si="15"/>
        <v/>
      </c>
      <c r="N56" t="str">
        <f t="shared" si="15"/>
        <v/>
      </c>
      <c r="O56" t="str">
        <f t="shared" si="15"/>
        <v/>
      </c>
      <c r="P56" t="str">
        <f t="shared" si="15"/>
        <v/>
      </c>
      <c r="Q56" t="str">
        <f t="shared" si="5"/>
        <v>12150x</v>
      </c>
      <c r="S56" s="92">
        <f t="shared" si="10"/>
        <v>0</v>
      </c>
    </row>
    <row r="57" spans="1:19" x14ac:dyDescent="0.25">
      <c r="B57" s="92" t="str">
        <f t="shared" ca="1" si="13"/>
        <v/>
      </c>
      <c r="D57" s="92">
        <f>IF(MID(F57,1,1)&lt;&gt;"K",IF($H57&lt;&gt;1,$I57,IF(AND(MAX($A$2:$A57)&gt;=30000,$I57&lt;0),$I57,IF(AND(MAX($A$2:$A57)&lt;30000,$I57&gt;0),$I57,0)))+E57,0)+E57</f>
        <v>0</v>
      </c>
      <c r="G57" t="str">
        <f>IF(AND(F57&lt;&gt;"",MID(F57,1,1)&lt;&gt;"K"),VLOOKUP(F57,import!$A$2:$B$998,2,FALSE),"")</f>
        <v/>
      </c>
      <c r="I57" s="115">
        <f>IFERROR(IF(F57&lt;&gt;"",VLOOKUP(F57,import!$A$2:$E$598,5,FALSE),0),0)</f>
        <v>0</v>
      </c>
      <c r="J57">
        <v>1</v>
      </c>
      <c r="K57">
        <f t="shared" si="14"/>
        <v>6</v>
      </c>
      <c r="L57" t="str">
        <f t="shared" si="15"/>
        <v/>
      </c>
      <c r="M57" t="str">
        <f t="shared" si="15"/>
        <v/>
      </c>
      <c r="N57" t="str">
        <f t="shared" si="15"/>
        <v/>
      </c>
      <c r="O57" t="str">
        <f t="shared" si="15"/>
        <v/>
      </c>
      <c r="P57" t="str">
        <f t="shared" si="15"/>
        <v/>
      </c>
      <c r="Q57" t="str">
        <f t="shared" ref="Q57:Q66" si="16">IF(A57&gt;0,P57&amp;"x",Q56)</f>
        <v>12150x</v>
      </c>
      <c r="S57" s="119">
        <f t="shared" si="10"/>
        <v>0</v>
      </c>
    </row>
    <row r="58" spans="1:19" x14ac:dyDescent="0.25">
      <c r="A58">
        <v>12200</v>
      </c>
      <c r="B58" s="92">
        <f t="shared" ca="1" si="13"/>
        <v>0</v>
      </c>
      <c r="C58" t="s">
        <v>13</v>
      </c>
      <c r="D58" s="92">
        <f>IF(MID(F58,1,1)&lt;&gt;"K",IF($H58&lt;&gt;1,$I58,IF(AND(MAX($A$2:$A58)&gt;=30000,$I58&lt;0),$I58,IF(AND(MAX($A$2:$A58)&lt;30000,$I58&gt;0),$I58,0)))+E58,0)+E58</f>
        <v>0</v>
      </c>
      <c r="G58" t="str">
        <f>IF(AND(F58&lt;&gt;"",MID(F58,1,1)&lt;&gt;"K"),VLOOKUP(F58,import!$A$2:$B$998,2,FALSE),"")</f>
        <v/>
      </c>
      <c r="I58" s="115">
        <f>IFERROR(IF(F58&lt;&gt;"",VLOOKUP(F58,import!$A$2:$E$598,5,FALSE),0),0)</f>
        <v>0</v>
      </c>
      <c r="J58">
        <v>1</v>
      </c>
      <c r="K58">
        <f t="shared" si="3"/>
        <v>3</v>
      </c>
      <c r="L58" t="str">
        <f t="shared" si="4"/>
        <v>1</v>
      </c>
      <c r="M58" t="str">
        <f t="shared" si="4"/>
        <v>12</v>
      </c>
      <c r="N58" t="str">
        <f t="shared" si="4"/>
        <v>122</v>
      </c>
      <c r="O58" t="str">
        <f t="shared" si="4"/>
        <v>1220</v>
      </c>
      <c r="P58" t="str">
        <f t="shared" si="4"/>
        <v>12200</v>
      </c>
      <c r="Q58" t="str">
        <f t="shared" si="16"/>
        <v>12200x</v>
      </c>
      <c r="S58" s="119">
        <f t="shared" si="10"/>
        <v>0</v>
      </c>
    </row>
    <row r="59" spans="1:19" x14ac:dyDescent="0.25">
      <c r="B59" s="92" t="str">
        <f t="shared" ca="1" si="13"/>
        <v/>
      </c>
      <c r="D59" s="92">
        <f>IF(MID(F59,1,1)&lt;&gt;"K",IF($H59&lt;&gt;1,$I59,IF(AND(MAX($A$2:$A59)&gt;=30000,$I59&lt;0),$I59,IF(AND(MAX($A$2:$A59)&lt;30000,$I59&gt;0),$I59,0)))+E59,0)+E59</f>
        <v>0</v>
      </c>
      <c r="F59">
        <v>5200</v>
      </c>
      <c r="G59" t="e">
        <f>IF(AND(F59&lt;&gt;"",MID(F59,1,1)&lt;&gt;"K"),VLOOKUP(F59,import!$A$2:$B$998,2,FALSE),"")</f>
        <v>#N/A</v>
      </c>
      <c r="I59" s="115">
        <f>IFERROR(IF(F59&lt;&gt;"",VLOOKUP(F59,import!$A$2:$E$598,5,FALSE),0),0)</f>
        <v>0</v>
      </c>
      <c r="J59">
        <v>1</v>
      </c>
      <c r="K59">
        <f t="shared" si="3"/>
        <v>6</v>
      </c>
      <c r="L59" t="str">
        <f t="shared" si="4"/>
        <v/>
      </c>
      <c r="M59" t="str">
        <f t="shared" si="4"/>
        <v/>
      </c>
      <c r="N59" t="str">
        <f t="shared" si="4"/>
        <v/>
      </c>
      <c r="O59" t="str">
        <f t="shared" si="4"/>
        <v/>
      </c>
      <c r="P59" t="str">
        <f t="shared" si="4"/>
        <v/>
      </c>
      <c r="Q59" t="str">
        <f t="shared" si="16"/>
        <v>12200x</v>
      </c>
      <c r="S59" s="119">
        <f t="shared" si="10"/>
        <v>0</v>
      </c>
    </row>
    <row r="60" spans="1:19" x14ac:dyDescent="0.25">
      <c r="B60" s="119" t="str">
        <f t="shared" ca="1" si="13"/>
        <v/>
      </c>
      <c r="D60" s="119">
        <f>IF(MID(F60,1,1)&lt;&gt;"K",IF($H60&lt;&gt;1,$I60,IF(AND(MAX($A$2:$A60)&gt;=30000,$I60&lt;0),$I60,IF(AND(MAX($A$2:$A60)&lt;30000,$I60&gt;0),$I60,0)))+E60,0)+E60</f>
        <v>0</v>
      </c>
      <c r="E60" s="117"/>
      <c r="F60" t="s">
        <v>419</v>
      </c>
      <c r="I60" s="119">
        <f>IFERROR(IF(F60&lt;&gt;"",VLOOKUP(F60,import!$A$2:$E$598,5,FALSE),0),0)</f>
        <v>0</v>
      </c>
      <c r="J60">
        <v>1</v>
      </c>
      <c r="K60">
        <f t="shared" ref="K60" si="17">IF(ISERROR(IF(A60&lt;&gt;"",FIND("0",A60,2)-1,"")),5,IF(A60&lt;&gt;"",FIND("0",A60,2)-1,6))</f>
        <v>6</v>
      </c>
      <c r="L60" t="str">
        <f t="shared" si="4"/>
        <v/>
      </c>
      <c r="M60" t="str">
        <f t="shared" si="4"/>
        <v/>
      </c>
      <c r="N60" t="str">
        <f t="shared" si="4"/>
        <v/>
      </c>
      <c r="O60" t="str">
        <f t="shared" si="4"/>
        <v/>
      </c>
      <c r="P60" t="str">
        <f t="shared" si="4"/>
        <v/>
      </c>
      <c r="Q60" t="str">
        <f t="shared" si="16"/>
        <v>12200x</v>
      </c>
      <c r="S60" s="119">
        <f t="shared" si="10"/>
        <v>0</v>
      </c>
    </row>
    <row r="61" spans="1:19" x14ac:dyDescent="0.25">
      <c r="B61" s="92" t="str">
        <f t="shared" ca="1" si="13"/>
        <v/>
      </c>
      <c r="D61" s="92">
        <f>IF(MID(F61,1,1)&lt;&gt;"K",IF($H61&lt;&gt;1,$I61,IF(AND(MAX($A$2:$A61)&gt;=30000,$I61&lt;0),$I61,IF(AND(MAX($A$2:$A61)&lt;30000,$I61&gt;0),$I61,0)))+E61,0)+E61</f>
        <v>0</v>
      </c>
      <c r="E61" s="117"/>
      <c r="F61" t="s">
        <v>418</v>
      </c>
      <c r="I61" s="115">
        <f>IFERROR(IF(F61&lt;&gt;"",VLOOKUP(F61,import!$A$2:$E$598,5,FALSE),0),0)</f>
        <v>0</v>
      </c>
      <c r="J61">
        <v>1</v>
      </c>
      <c r="K61">
        <f t="shared" si="3"/>
        <v>6</v>
      </c>
      <c r="L61" t="str">
        <f t="shared" si="4"/>
        <v/>
      </c>
      <c r="M61" t="str">
        <f t="shared" si="4"/>
        <v/>
      </c>
      <c r="N61" t="str">
        <f t="shared" si="4"/>
        <v/>
      </c>
      <c r="O61" t="str">
        <f t="shared" si="4"/>
        <v/>
      </c>
      <c r="P61" t="str">
        <f t="shared" si="4"/>
        <v/>
      </c>
      <c r="Q61" t="str">
        <f t="shared" si="16"/>
        <v>12200x</v>
      </c>
      <c r="S61" s="119">
        <f t="shared" si="10"/>
        <v>0</v>
      </c>
    </row>
    <row r="62" spans="1:19" x14ac:dyDescent="0.25">
      <c r="B62" s="92" t="str">
        <f t="shared" ca="1" si="13"/>
        <v/>
      </c>
      <c r="D62" s="92">
        <f>IF(MID(F62,1,1)&lt;&gt;"K",IF($H62&lt;&gt;1,$I62,IF(AND(MAX($A$2:$A62)&gt;=30000,$I62&lt;0),$I62,IF(AND(MAX($A$2:$A62)&lt;30000,$I62&gt;0),$I62,0)))+E62,0)+E62</f>
        <v>0</v>
      </c>
      <c r="G62" t="str">
        <f>IF(AND(F62&lt;&gt;"",MID(F62,1,1)&lt;&gt;"K"),VLOOKUP(F62,import!$A$2:$B$998,2,FALSE),"")</f>
        <v/>
      </c>
      <c r="I62" s="115">
        <f>IFERROR(IF(F62&lt;&gt;"",VLOOKUP(F62,import!$A$2:$E$598,5,FALSE),0),0)</f>
        <v>0</v>
      </c>
      <c r="J62">
        <v>1</v>
      </c>
      <c r="K62">
        <f t="shared" si="3"/>
        <v>6</v>
      </c>
      <c r="L62" t="str">
        <f t="shared" si="4"/>
        <v/>
      </c>
      <c r="M62" t="str">
        <f t="shared" si="4"/>
        <v/>
      </c>
      <c r="N62" t="str">
        <f t="shared" si="4"/>
        <v/>
      </c>
      <c r="O62" t="str">
        <f t="shared" si="4"/>
        <v/>
      </c>
      <c r="P62" t="str">
        <f t="shared" si="4"/>
        <v/>
      </c>
      <c r="Q62" t="str">
        <f t="shared" si="16"/>
        <v>12200x</v>
      </c>
      <c r="S62" s="119">
        <f t="shared" si="10"/>
        <v>0</v>
      </c>
    </row>
    <row r="63" spans="1:19" x14ac:dyDescent="0.25">
      <c r="B63" s="92" t="str">
        <f t="shared" ca="1" si="13"/>
        <v/>
      </c>
      <c r="D63" s="92">
        <f>IF(MID(F63,1,1)&lt;&gt;"K",IF($H63&lt;&gt;1,$I63,IF(AND(MAX($A$2:$A63)&gt;=30000,$I63&lt;0),$I63,IF(AND(MAX($A$2:$A63)&lt;30000,$I63&gt;0),$I63,0)))+E63,0)+E63</f>
        <v>0</v>
      </c>
      <c r="G63" t="str">
        <f>IF(AND(F63&lt;&gt;"",MID(F63,1,1)&lt;&gt;"K"),VLOOKUP(F63,import!$A$2:$B$998,2,FALSE),"")</f>
        <v/>
      </c>
      <c r="I63" s="115">
        <f>IFERROR(IF(F63&lt;&gt;"",VLOOKUP(F63,import!$A$2:$E$598,5,FALSE),0),0)</f>
        <v>0</v>
      </c>
      <c r="J63">
        <v>1</v>
      </c>
      <c r="K63">
        <f t="shared" si="3"/>
        <v>6</v>
      </c>
      <c r="L63" t="str">
        <f t="shared" si="4"/>
        <v/>
      </c>
      <c r="M63" t="str">
        <f t="shared" si="4"/>
        <v/>
      </c>
      <c r="N63" t="str">
        <f t="shared" si="4"/>
        <v/>
      </c>
      <c r="O63" t="str">
        <f t="shared" si="4"/>
        <v/>
      </c>
      <c r="P63" t="str">
        <f t="shared" si="4"/>
        <v/>
      </c>
      <c r="Q63" t="str">
        <f t="shared" si="16"/>
        <v>12200x</v>
      </c>
      <c r="S63" s="119">
        <f t="shared" si="10"/>
        <v>0</v>
      </c>
    </row>
    <row r="64" spans="1:19" x14ac:dyDescent="0.25">
      <c r="B64" s="92" t="str">
        <f t="shared" ca="1" si="13"/>
        <v/>
      </c>
      <c r="D64" s="92">
        <f>IF(MID(F64,1,1)&lt;&gt;"K",IF($H64&lt;&gt;1,$I64,IF(AND(MAX($A$2:$A64)&gt;=30000,$I64&lt;0),$I64,IF(AND(MAX($A$2:$A64)&lt;30000,$I64&gt;0),$I64,0)))+E64,0)+E64</f>
        <v>0</v>
      </c>
      <c r="G64" t="str">
        <f>IF(AND(F64&lt;&gt;"",MID(F64,1,1)&lt;&gt;"K"),VLOOKUP(F64,import!$A$2:$B$998,2,FALSE),"")</f>
        <v/>
      </c>
      <c r="I64" s="119">
        <f>IFERROR(IF(F64&lt;&gt;"",VLOOKUP(F64,import!$A$2:$E$598,5,FALSE),0),0)</f>
        <v>0</v>
      </c>
      <c r="J64">
        <v>1</v>
      </c>
      <c r="K64">
        <f t="shared" ref="K64:K70" si="18">IF(ISERROR(IF(A64&lt;&gt;"",FIND("0",A64,2)-1,"")),5,IF(A64&lt;&gt;"",FIND("0",A64,2)-1,6))</f>
        <v>6</v>
      </c>
      <c r="L64" t="str">
        <f t="shared" si="4"/>
        <v/>
      </c>
      <c r="M64" t="str">
        <f t="shared" si="4"/>
        <v/>
      </c>
      <c r="N64" t="str">
        <f t="shared" si="4"/>
        <v/>
      </c>
      <c r="O64" t="str">
        <f t="shared" si="4"/>
        <v/>
      </c>
      <c r="P64" t="str">
        <f t="shared" si="4"/>
        <v/>
      </c>
      <c r="Q64" t="str">
        <f t="shared" si="16"/>
        <v>12200x</v>
      </c>
      <c r="S64" s="119">
        <f t="shared" si="10"/>
        <v>0</v>
      </c>
    </row>
    <row r="65" spans="1:19" x14ac:dyDescent="0.25">
      <c r="A65">
        <v>12300</v>
      </c>
      <c r="B65" s="92">
        <f t="shared" ca="1" si="13"/>
        <v>0</v>
      </c>
      <c r="C65" t="s">
        <v>14</v>
      </c>
      <c r="D65" s="92">
        <f>IF(MID(F65,1,1)&lt;&gt;"K",IF($H65&lt;&gt;1,$I65,IF(AND(MAX($A$2:$A65)&gt;=30000,$I65&lt;0),$I65,IF(AND(MAX($A$2:$A65)&lt;30000,$I65&gt;0),$I65,0)))+E65,0)+E65</f>
        <v>0</v>
      </c>
      <c r="G65" t="str">
        <f>IF(AND(F65&lt;&gt;"",MID(F65,1,1)&lt;&gt;"K"),VLOOKUP(F65,import!$A$2:$B$998,2,FALSE),"")</f>
        <v/>
      </c>
      <c r="I65" s="115">
        <f>IFERROR(IF(F65&lt;&gt;"",VLOOKUP(F65,import!$A$2:$E$598,5,FALSE),0),0)</f>
        <v>0</v>
      </c>
      <c r="J65">
        <v>1</v>
      </c>
      <c r="K65">
        <f t="shared" si="18"/>
        <v>3</v>
      </c>
      <c r="L65" t="str">
        <f t="shared" ref="L65:P70" si="19">MID($A65,1,L$1)</f>
        <v>1</v>
      </c>
      <c r="M65" t="str">
        <f t="shared" si="19"/>
        <v>12</v>
      </c>
      <c r="N65" t="str">
        <f t="shared" si="19"/>
        <v>123</v>
      </c>
      <c r="O65" t="str">
        <f t="shared" si="19"/>
        <v>1230</v>
      </c>
      <c r="P65" t="str">
        <f t="shared" si="19"/>
        <v>12300</v>
      </c>
      <c r="Q65" t="str">
        <f t="shared" si="16"/>
        <v>12300x</v>
      </c>
      <c r="S65" s="119">
        <f t="shared" si="10"/>
        <v>0</v>
      </c>
    </row>
    <row r="66" spans="1:19" x14ac:dyDescent="0.25">
      <c r="B66" s="119" t="str">
        <f t="shared" ca="1" si="13"/>
        <v/>
      </c>
      <c r="D66" s="119">
        <f>IF(MID(F66,1,1)&lt;&gt;"K",IF($H66&lt;&gt;1,$I66,IF(AND(MAX($A$2:$A66)&gt;=30000,$I66&lt;0),$I66,IF(AND(MAX($A$2:$A66)&lt;30000,$I66&gt;0),$I66,0)))+E66,0)+E66</f>
        <v>0</v>
      </c>
      <c r="E66" s="95">
        <f>-E61</f>
        <v>0</v>
      </c>
      <c r="F66" t="s">
        <v>420</v>
      </c>
      <c r="I66" s="119">
        <f>IFERROR(IF(F66&lt;&gt;"",VLOOKUP(F66,import!$A$2:$E$598,5,FALSE),0),0)</f>
        <v>0</v>
      </c>
      <c r="J66">
        <v>1</v>
      </c>
      <c r="K66">
        <f t="shared" si="18"/>
        <v>6</v>
      </c>
      <c r="L66" t="str">
        <f t="shared" si="19"/>
        <v/>
      </c>
      <c r="M66" t="str">
        <f t="shared" si="19"/>
        <v/>
      </c>
      <c r="N66" t="str">
        <f t="shared" si="19"/>
        <v/>
      </c>
      <c r="O66" t="str">
        <f t="shared" si="19"/>
        <v/>
      </c>
      <c r="P66" t="str">
        <f t="shared" si="19"/>
        <v/>
      </c>
      <c r="Q66" t="str">
        <f t="shared" si="16"/>
        <v>12300x</v>
      </c>
      <c r="S66" s="119">
        <f t="shared" si="10"/>
        <v>0</v>
      </c>
    </row>
    <row r="67" spans="1:19" x14ac:dyDescent="0.25">
      <c r="A67">
        <v>13000</v>
      </c>
      <c r="B67" s="92">
        <f t="shared" ca="1" si="13"/>
        <v>0</v>
      </c>
      <c r="C67" t="s">
        <v>282</v>
      </c>
      <c r="D67" s="92">
        <f>IF(MID(F67,1,1)&lt;&gt;"K",IF($H67&lt;&gt;1,$I67,IF(AND(MAX($A$2:$A67)&gt;=30000,$I67&lt;0),$I67,IF(AND(MAX($A$2:$A67)&lt;30000,$I67&gt;0),$I67,0)))+E67,0)+E67</f>
        <v>0</v>
      </c>
      <c r="G67" t="str">
        <f>IF(AND(F67&lt;&gt;"",MID(F67,1,1)&lt;&gt;"K"),VLOOKUP(F67,import!$A$2:$B$998,2,FALSE),"")</f>
        <v/>
      </c>
      <c r="I67" s="115">
        <f>IFERROR(IF(F67&lt;&gt;"",VLOOKUP(F67,import!$A$2:$E$598,5,FALSE),0),0)</f>
        <v>0</v>
      </c>
      <c r="J67">
        <v>1</v>
      </c>
      <c r="K67">
        <f t="shared" si="18"/>
        <v>2</v>
      </c>
      <c r="L67" t="str">
        <f t="shared" si="19"/>
        <v>1</v>
      </c>
      <c r="M67" t="str">
        <f t="shared" si="19"/>
        <v>13</v>
      </c>
      <c r="N67" t="str">
        <f t="shared" si="19"/>
        <v>130</v>
      </c>
      <c r="O67" t="str">
        <f t="shared" si="19"/>
        <v>1300</v>
      </c>
      <c r="P67" t="str">
        <f t="shared" si="19"/>
        <v>13000</v>
      </c>
      <c r="Q67" t="str">
        <f t="shared" ref="Q67:Q70" si="20">IF(A67&gt;0,P67&amp;"x",Q66)</f>
        <v>13000x</v>
      </c>
      <c r="S67" s="119">
        <f t="shared" si="10"/>
        <v>0</v>
      </c>
    </row>
    <row r="68" spans="1:19" x14ac:dyDescent="0.25">
      <c r="A68">
        <v>13100</v>
      </c>
      <c r="B68" s="92">
        <f t="shared" ca="1" si="13"/>
        <v>0</v>
      </c>
      <c r="C68" t="s">
        <v>15</v>
      </c>
      <c r="D68" s="92">
        <f>IF(MID(F68,1,1)&lt;&gt;"K",IF($H68&lt;&gt;1,$I68,IF(AND(MAX($A$2:$A68)&gt;=30000,$I68&lt;0),$I68,IF(AND(MAX($A$2:$A68)&lt;30000,$I68&gt;0),$I68,0)))+E68,0)+E68</f>
        <v>0</v>
      </c>
      <c r="G68" t="str">
        <f>IF(AND(F68&lt;&gt;"",MID(F68,1,1)&lt;&gt;"K"),VLOOKUP(F68,import!$A$2:$B$998,2,FALSE),"")</f>
        <v/>
      </c>
      <c r="I68" s="115">
        <f>IFERROR(IF(F68&lt;&gt;"",VLOOKUP(F68,import!$A$2:$E$598,5,FALSE),0),0)</f>
        <v>0</v>
      </c>
      <c r="J68">
        <v>1</v>
      </c>
      <c r="K68">
        <f t="shared" si="18"/>
        <v>3</v>
      </c>
      <c r="L68" t="str">
        <f t="shared" si="19"/>
        <v>1</v>
      </c>
      <c r="M68" t="str">
        <f t="shared" si="19"/>
        <v>13</v>
      </c>
      <c r="N68" t="str">
        <f t="shared" si="19"/>
        <v>131</v>
      </c>
      <c r="O68" t="str">
        <f t="shared" si="19"/>
        <v>1310</v>
      </c>
      <c r="P68" t="str">
        <f t="shared" si="19"/>
        <v>13100</v>
      </c>
      <c r="Q68" t="str">
        <f t="shared" si="20"/>
        <v>13100x</v>
      </c>
      <c r="S68" s="119">
        <f t="shared" si="10"/>
        <v>0</v>
      </c>
    </row>
    <row r="69" spans="1:19" x14ac:dyDescent="0.25">
      <c r="B69" s="92" t="str">
        <f t="shared" ca="1" si="13"/>
        <v/>
      </c>
      <c r="D69" s="92">
        <f>IF(MID(F69,1,1)&lt;&gt;"K",IF($H69&lt;&gt;1,$I69,IF(AND(MAX($A$2:$A69)&gt;=30000,$I69&lt;0),$I69,IF(AND(MAX($A$2:$A69)&lt;30000,$I69&gt;0),$I69,0)))+E69,0)+E69</f>
        <v>0</v>
      </c>
      <c r="G69" t="str">
        <f>IF(AND(F69&lt;&gt;"",MID(F69,1,1)&lt;&gt;"K"),VLOOKUP(F69,import!$A$2:$B$998,2,FALSE),"")</f>
        <v/>
      </c>
      <c r="I69" s="115">
        <f>IFERROR(IF(F69&lt;&gt;"",VLOOKUP(F69,import!$A$2:$E$598,5,FALSE),0),0)</f>
        <v>0</v>
      </c>
      <c r="J69">
        <v>1</v>
      </c>
      <c r="K69">
        <f t="shared" si="18"/>
        <v>6</v>
      </c>
      <c r="L69" t="str">
        <f t="shared" si="19"/>
        <v/>
      </c>
      <c r="M69" t="str">
        <f t="shared" si="19"/>
        <v/>
      </c>
      <c r="N69" t="str">
        <f t="shared" si="19"/>
        <v/>
      </c>
      <c r="O69" t="str">
        <f t="shared" si="19"/>
        <v/>
      </c>
      <c r="P69" t="str">
        <f t="shared" si="19"/>
        <v/>
      </c>
      <c r="Q69" t="str">
        <f t="shared" si="20"/>
        <v>13100x</v>
      </c>
      <c r="S69" s="119">
        <f t="shared" si="10"/>
        <v>0</v>
      </c>
    </row>
    <row r="70" spans="1:19" x14ac:dyDescent="0.25">
      <c r="A70">
        <v>13200</v>
      </c>
      <c r="B70" s="92">
        <f t="shared" ca="1" si="13"/>
        <v>0</v>
      </c>
      <c r="C70" t="s">
        <v>16</v>
      </c>
      <c r="D70" s="92">
        <f>IF(MID(F70,1,1)&lt;&gt;"K",IF($H70&lt;&gt;1,$I70,IF(AND(MAX($A$2:$A70)&gt;=30000,$I70&lt;0),$I70,IF(AND(MAX($A$2:$A70)&lt;30000,$I70&gt;0),$I70,0)))+E70,0)+E70</f>
        <v>0</v>
      </c>
      <c r="G70" t="str">
        <f>IF(AND(F70&lt;&gt;"",MID(F70,1,1)&lt;&gt;"K"),VLOOKUP(F70,import!$A$2:$B$998,2,FALSE),"")</f>
        <v/>
      </c>
      <c r="I70" s="115">
        <f>IFERROR(IF(F70&lt;&gt;"",VLOOKUP(F70,import!$A$2:$E$598,5,FALSE),0),0)</f>
        <v>0</v>
      </c>
      <c r="J70">
        <v>1</v>
      </c>
      <c r="K70">
        <f t="shared" si="18"/>
        <v>3</v>
      </c>
      <c r="L70" t="str">
        <f t="shared" si="19"/>
        <v>1</v>
      </c>
      <c r="M70" t="str">
        <f t="shared" si="19"/>
        <v>13</v>
      </c>
      <c r="N70" t="str">
        <f t="shared" si="19"/>
        <v>132</v>
      </c>
      <c r="O70" t="str">
        <f t="shared" si="19"/>
        <v>1320</v>
      </c>
      <c r="P70" t="str">
        <f t="shared" si="19"/>
        <v>13200</v>
      </c>
      <c r="Q70" t="str">
        <f t="shared" si="20"/>
        <v>13200x</v>
      </c>
      <c r="S70" s="119">
        <f t="shared" si="10"/>
        <v>0</v>
      </c>
    </row>
    <row r="71" spans="1:19" x14ac:dyDescent="0.25">
      <c r="A71">
        <v>14000</v>
      </c>
      <c r="B71" s="115">
        <f t="shared" ca="1" si="13"/>
        <v>0</v>
      </c>
      <c r="C71" t="s">
        <v>283</v>
      </c>
      <c r="D71" s="92">
        <f>IF(MID(F71,1,1)&lt;&gt;"K",IF($H71&lt;&gt;1,$I71,IF(AND(MAX($A$2:$A71)&gt;=30000,$I71&lt;0),$I71,IF(AND(MAX($A$2:$A71)&lt;30000,$I71&gt;0),$I71,0)))+E71,0)+E71</f>
        <v>0</v>
      </c>
      <c r="G71" t="str">
        <f>IF(AND(F71&lt;&gt;"",MID(F71,1,1)&lt;&gt;"K"),VLOOKUP(F71,import!$A$2:$B$998,2,FALSE),"")</f>
        <v/>
      </c>
      <c r="I71" s="115">
        <f>IFERROR(IF(F71&lt;&gt;"",VLOOKUP(F71,import!$A$2:$E$598,5,FALSE),0),0)</f>
        <v>0</v>
      </c>
      <c r="J71">
        <v>1</v>
      </c>
      <c r="K71">
        <f t="shared" si="3"/>
        <v>2</v>
      </c>
      <c r="L71" t="str">
        <f t="shared" si="4"/>
        <v>1</v>
      </c>
      <c r="M71" t="str">
        <f t="shared" si="4"/>
        <v>14</v>
      </c>
      <c r="N71" t="str">
        <f t="shared" si="4"/>
        <v>140</v>
      </c>
      <c r="O71" t="str">
        <f t="shared" si="4"/>
        <v>1400</v>
      </c>
      <c r="P71" t="str">
        <f t="shared" si="4"/>
        <v>14000</v>
      </c>
      <c r="Q71" t="str">
        <f t="shared" si="5"/>
        <v>14000x</v>
      </c>
      <c r="S71" s="92">
        <f t="shared" si="10"/>
        <v>0</v>
      </c>
    </row>
    <row r="72" spans="1:19" x14ac:dyDescent="0.25">
      <c r="A72">
        <v>14100</v>
      </c>
      <c r="B72" s="92">
        <f t="shared" ca="1" si="13"/>
        <v>0</v>
      </c>
      <c r="C72" t="s">
        <v>17</v>
      </c>
      <c r="D72" s="92">
        <f>IF(MID(F72,1,1)&lt;&gt;"K",IF($H72&lt;&gt;1,$I72,IF(AND(MAX($A$2:$A72)&gt;=30000,$I72&lt;0),$I72,IF(AND(MAX($A$2:$A72)&lt;30000,$I72&gt;0),$I72,0)))+E72,0)+E72</f>
        <v>0</v>
      </c>
      <c r="G72" t="str">
        <f>IF(AND(F72&lt;&gt;"",MID(F72,1,1)&lt;&gt;"K"),VLOOKUP(F72,import!$A$2:$B$998,2,FALSE),"")</f>
        <v/>
      </c>
      <c r="I72" s="115">
        <f>IFERROR(IF(F72&lt;&gt;"",VLOOKUP(F72,import!$A$2:$E$598,5,FALSE),0),0)</f>
        <v>0</v>
      </c>
      <c r="J72">
        <v>1</v>
      </c>
      <c r="K72">
        <f t="shared" si="3"/>
        <v>3</v>
      </c>
      <c r="L72" t="str">
        <f t="shared" ref="L72:P126" si="21">MID($A72,1,L$1)</f>
        <v>1</v>
      </c>
      <c r="M72" t="str">
        <f t="shared" si="21"/>
        <v>14</v>
      </c>
      <c r="N72" t="str">
        <f t="shared" si="21"/>
        <v>141</v>
      </c>
      <c r="O72" t="str">
        <f t="shared" si="21"/>
        <v>1410</v>
      </c>
      <c r="P72" t="str">
        <f t="shared" si="21"/>
        <v>14100</v>
      </c>
      <c r="Q72" t="str">
        <f t="shared" si="5"/>
        <v>14100x</v>
      </c>
      <c r="S72" s="92">
        <f t="shared" si="10"/>
        <v>0</v>
      </c>
    </row>
    <row r="73" spans="1:19" x14ac:dyDescent="0.25">
      <c r="A73">
        <v>14200</v>
      </c>
      <c r="B73" s="92">
        <f t="shared" ca="1" si="13"/>
        <v>0</v>
      </c>
      <c r="C73" t="s">
        <v>18</v>
      </c>
      <c r="D73" s="92">
        <f>IF(MID(F73,1,1)&lt;&gt;"K",IF($H73&lt;&gt;1,$I73,IF(AND(MAX($A$2:$A73)&gt;=30000,$I73&lt;0),$I73,IF(AND(MAX($A$2:$A73)&lt;30000,$I73&gt;0),$I73,0)))+E73,0)+E73</f>
        <v>0</v>
      </c>
      <c r="G73" t="str">
        <f>IF(AND(F73&lt;&gt;"",MID(F73,1,1)&lt;&gt;"K"),VLOOKUP(F73,import!$A$2:$B$998,2,FALSE),"")</f>
        <v/>
      </c>
      <c r="I73" s="115">
        <f>IFERROR(IF(F73&lt;&gt;"",VLOOKUP(F73,import!$A$2:$E$598,5,FALSE),0),0)</f>
        <v>0</v>
      </c>
      <c r="J73">
        <v>1</v>
      </c>
      <c r="K73">
        <f t="shared" si="3"/>
        <v>3</v>
      </c>
      <c r="L73" t="str">
        <f t="shared" si="21"/>
        <v>1</v>
      </c>
      <c r="M73" t="str">
        <f t="shared" si="21"/>
        <v>14</v>
      </c>
      <c r="N73" t="str">
        <f t="shared" si="21"/>
        <v>142</v>
      </c>
      <c r="O73" t="str">
        <f t="shared" si="21"/>
        <v>1420</v>
      </c>
      <c r="P73" t="str">
        <f t="shared" si="21"/>
        <v>14200</v>
      </c>
      <c r="Q73" t="str">
        <f t="shared" si="5"/>
        <v>14200x</v>
      </c>
      <c r="S73" s="92">
        <f t="shared" si="10"/>
        <v>0</v>
      </c>
    </row>
    <row r="74" spans="1:19" x14ac:dyDescent="0.25">
      <c r="A74">
        <v>14300</v>
      </c>
      <c r="B74" s="92">
        <f t="shared" ca="1" si="13"/>
        <v>0</v>
      </c>
      <c r="C74" t="s">
        <v>284</v>
      </c>
      <c r="D74" s="92">
        <f>IF(MID(F74,1,1)&lt;&gt;"K",IF($H74&lt;&gt;1,$I74,IF(AND(MAX($A$2:$A74)&gt;=30000,$I74&lt;0),$I74,IF(AND(MAX($A$2:$A74)&lt;30000,$I74&gt;0),$I74,0)))+E74,0)+E74</f>
        <v>0</v>
      </c>
      <c r="G74" t="str">
        <f>IF(AND(F74&lt;&gt;"",MID(F74,1,1)&lt;&gt;"K"),VLOOKUP(F74,import!$A$2:$B$998,2,FALSE),"")</f>
        <v/>
      </c>
      <c r="I74" s="115">
        <f>IFERROR(IF(F74&lt;&gt;"",VLOOKUP(F74,import!$A$2:$E$598,5,FALSE),0),0)</f>
        <v>0</v>
      </c>
      <c r="J74">
        <v>1</v>
      </c>
      <c r="K74">
        <f t="shared" si="3"/>
        <v>3</v>
      </c>
      <c r="L74" t="str">
        <f t="shared" si="21"/>
        <v>1</v>
      </c>
      <c r="M74" t="str">
        <f t="shared" si="21"/>
        <v>14</v>
      </c>
      <c r="N74" t="str">
        <f t="shared" si="21"/>
        <v>143</v>
      </c>
      <c r="O74" t="str">
        <f t="shared" si="21"/>
        <v>1430</v>
      </c>
      <c r="P74" t="str">
        <f t="shared" si="21"/>
        <v>14300</v>
      </c>
      <c r="Q74" t="str">
        <f t="shared" ref="Q74:Q138" si="22">IF(A74&gt;0,P74&amp;"x",Q73)</f>
        <v>14300x</v>
      </c>
      <c r="S74" s="92">
        <f t="shared" si="10"/>
        <v>0</v>
      </c>
    </row>
    <row r="75" spans="1:19" x14ac:dyDescent="0.25">
      <c r="A75">
        <v>14310</v>
      </c>
      <c r="B75" s="92">
        <f t="shared" ca="1" si="13"/>
        <v>0</v>
      </c>
      <c r="C75" t="s">
        <v>285</v>
      </c>
      <c r="D75" s="92">
        <f>IF(MID(F75,1,1)&lt;&gt;"K",IF($H75&lt;&gt;1,$I75,IF(AND(MAX($A$2:$A75)&gt;=30000,$I75&lt;0),$I75,IF(AND(MAX($A$2:$A75)&lt;30000,$I75&gt;0),$I75,0)))+E75,0)+E75</f>
        <v>0</v>
      </c>
      <c r="G75" t="str">
        <f>IF(AND(F75&lt;&gt;"",MID(F75,1,1)&lt;&gt;"K"),VLOOKUP(F75,import!$A$2:$B$998,2,FALSE),"")</f>
        <v/>
      </c>
      <c r="I75" s="115">
        <f>IFERROR(IF(F75&lt;&gt;"",VLOOKUP(F75,import!$A$2:$E$598,5,FALSE),0),0)</f>
        <v>0</v>
      </c>
      <c r="J75">
        <v>1</v>
      </c>
      <c r="K75">
        <f t="shared" si="3"/>
        <v>4</v>
      </c>
      <c r="L75" t="str">
        <f t="shared" si="21"/>
        <v>1</v>
      </c>
      <c r="M75" t="str">
        <f t="shared" si="21"/>
        <v>14</v>
      </c>
      <c r="N75" t="str">
        <f t="shared" si="21"/>
        <v>143</v>
      </c>
      <c r="O75" t="str">
        <f t="shared" si="21"/>
        <v>1431</v>
      </c>
      <c r="P75" t="str">
        <f t="shared" si="21"/>
        <v>14310</v>
      </c>
      <c r="Q75" t="str">
        <f t="shared" si="22"/>
        <v>14310x</v>
      </c>
      <c r="S75" s="92">
        <f t="shared" si="10"/>
        <v>0</v>
      </c>
    </row>
    <row r="76" spans="1:19" x14ac:dyDescent="0.25">
      <c r="A76">
        <v>14311</v>
      </c>
      <c r="B76" s="92">
        <f t="shared" ca="1" si="13"/>
        <v>0</v>
      </c>
      <c r="C76" s="89" t="s">
        <v>292</v>
      </c>
      <c r="D76" s="92">
        <f>IF(MID(F76,1,1)&lt;&gt;"K",IF($H76&lt;&gt;1,$I76,IF(AND(MAX($A$2:$A76)&gt;=30000,$I76&lt;0),$I76,IF(AND(MAX($A$2:$A76)&lt;30000,$I76&gt;0),$I76,0)))+E76,0)+E76</f>
        <v>0</v>
      </c>
      <c r="G76" t="str">
        <f>IF(AND(F76&lt;&gt;"",MID(F76,1,1)&lt;&gt;"K"),VLOOKUP(F76,import!$A$2:$B$998,2,FALSE),"")</f>
        <v/>
      </c>
      <c r="I76" s="115">
        <f>IFERROR(IF(F76&lt;&gt;"",VLOOKUP(F76,import!$A$2:$E$598,5,FALSE),0),0)</f>
        <v>0</v>
      </c>
      <c r="J76">
        <v>1</v>
      </c>
      <c r="K76">
        <f t="shared" si="3"/>
        <v>5</v>
      </c>
      <c r="L76" t="str">
        <f t="shared" si="21"/>
        <v>1</v>
      </c>
      <c r="M76" t="str">
        <f t="shared" si="21"/>
        <v>14</v>
      </c>
      <c r="N76" t="str">
        <f t="shared" si="21"/>
        <v>143</v>
      </c>
      <c r="O76" t="str">
        <f t="shared" si="21"/>
        <v>1431</v>
      </c>
      <c r="P76" t="str">
        <f t="shared" si="21"/>
        <v>14311</v>
      </c>
      <c r="Q76" t="str">
        <f t="shared" si="22"/>
        <v>14311x</v>
      </c>
      <c r="S76" s="92">
        <f t="shared" si="10"/>
        <v>0</v>
      </c>
    </row>
    <row r="77" spans="1:19" x14ac:dyDescent="0.25">
      <c r="B77" s="92" t="str">
        <f t="shared" ca="1" si="13"/>
        <v/>
      </c>
      <c r="D77" s="92">
        <f>IF(MID(F77,1,1)&lt;&gt;"K",IF($H77&lt;&gt;1,$I77,IF(AND(MAX($A$2:$A77)&gt;=30000,$I77&lt;0),$I77,IF(AND(MAX($A$2:$A77)&lt;30000,$I77&gt;0),$I77,0)))+E77,0)+E77</f>
        <v>0</v>
      </c>
      <c r="F77">
        <v>6000</v>
      </c>
      <c r="G77" t="e">
        <f>IF(AND(F77&lt;&gt;"",MID(F77,1,1)&lt;&gt;"K"),VLOOKUP(F77,import!$A$2:$B$998,2,FALSE),"")</f>
        <v>#N/A</v>
      </c>
      <c r="I77" s="115">
        <f>IFERROR(IF(F77&lt;&gt;"",VLOOKUP(F77,import!$A$2:$E$598,5,FALSE),0),0)</f>
        <v>0</v>
      </c>
      <c r="J77">
        <v>1</v>
      </c>
      <c r="K77">
        <f t="shared" si="3"/>
        <v>6</v>
      </c>
      <c r="L77" t="str">
        <f t="shared" si="21"/>
        <v/>
      </c>
      <c r="M77" t="str">
        <f t="shared" si="21"/>
        <v/>
      </c>
      <c r="N77" t="str">
        <f t="shared" si="21"/>
        <v/>
      </c>
      <c r="O77" t="str">
        <f t="shared" si="21"/>
        <v/>
      </c>
      <c r="P77" t="str">
        <f t="shared" si="21"/>
        <v/>
      </c>
      <c r="Q77" t="str">
        <f t="shared" si="22"/>
        <v>14311x</v>
      </c>
      <c r="S77" s="92">
        <f t="shared" si="10"/>
        <v>0</v>
      </c>
    </row>
    <row r="78" spans="1:19" x14ac:dyDescent="0.25">
      <c r="A78">
        <v>14312</v>
      </c>
      <c r="B78" s="92">
        <f t="shared" ref="B78:B88" ca="1" si="23">IF(A78&lt;&gt;"",SUMIF(INDIRECT(VLOOKUP(K78,$T$2:$V$7,3,FALSE)),OFFSET(K78,0,K78),$S$2:$S$4412),"")</f>
        <v>0</v>
      </c>
      <c r="C78" s="89" t="s">
        <v>294</v>
      </c>
      <c r="D78" s="92">
        <f>IF(MID(F78,1,1)&lt;&gt;"K",IF($H78&lt;&gt;1,$I78,IF(AND(MAX($A$2:$A78)&gt;=30000,$I78&lt;0),$I78,IF(AND(MAX($A$2:$A78)&lt;30000,$I78&gt;0),$I78,0)))+E78,0)+E78</f>
        <v>0</v>
      </c>
      <c r="G78" t="str">
        <f>IF(AND(F78&lt;&gt;"",MID(F78,1,1)&lt;&gt;"K"),VLOOKUP(F78,import!$A$2:$B$998,2,FALSE),"")</f>
        <v/>
      </c>
      <c r="I78" s="115">
        <f>IFERROR(IF(F78&lt;&gt;"",VLOOKUP(F78,import!$A$2:$E$598,5,FALSE),0),0)</f>
        <v>0</v>
      </c>
      <c r="J78">
        <v>1</v>
      </c>
      <c r="K78">
        <f t="shared" si="3"/>
        <v>5</v>
      </c>
      <c r="L78" t="str">
        <f t="shared" si="21"/>
        <v>1</v>
      </c>
      <c r="M78" t="str">
        <f t="shared" si="21"/>
        <v>14</v>
      </c>
      <c r="N78" t="str">
        <f t="shared" si="21"/>
        <v>143</v>
      </c>
      <c r="O78" t="str">
        <f t="shared" si="21"/>
        <v>1431</v>
      </c>
      <c r="P78" t="str">
        <f t="shared" si="21"/>
        <v>14312</v>
      </c>
      <c r="Q78" t="str">
        <f t="shared" si="22"/>
        <v>14312x</v>
      </c>
      <c r="S78" s="92">
        <f t="shared" ref="S78:S141" si="24">IF(P78&lt;&gt;"",SUMIF(Q$2:Q$4412,Q78,$D$2:$D$4412),0)</f>
        <v>0</v>
      </c>
    </row>
    <row r="79" spans="1:19" x14ac:dyDescent="0.25">
      <c r="A79">
        <v>14313</v>
      </c>
      <c r="B79" s="92">
        <f t="shared" ca="1" si="23"/>
        <v>0</v>
      </c>
      <c r="C79" s="89" t="s">
        <v>295</v>
      </c>
      <c r="D79" s="92">
        <f>IF(MID(F79,1,1)&lt;&gt;"K",IF($H79&lt;&gt;1,$I79,IF(AND(MAX($A$2:$A79)&gt;=30000,$I79&lt;0),$I79,IF(AND(MAX($A$2:$A79)&lt;30000,$I79&gt;0),$I79,0)))+E79,0)+E79</f>
        <v>0</v>
      </c>
      <c r="G79" t="str">
        <f>IF(AND(F79&lt;&gt;"",MID(F79,1,1)&lt;&gt;"K"),VLOOKUP(F79,import!$A$2:$B$998,2,FALSE),"")</f>
        <v/>
      </c>
      <c r="I79" s="115">
        <f>IFERROR(IF(F79&lt;&gt;"",VLOOKUP(F79,import!$A$2:$E$598,5,FALSE),0),0)</f>
        <v>0</v>
      </c>
      <c r="J79">
        <v>1</v>
      </c>
      <c r="K79">
        <f t="shared" si="3"/>
        <v>5</v>
      </c>
      <c r="L79" t="str">
        <f t="shared" si="21"/>
        <v>1</v>
      </c>
      <c r="M79" t="str">
        <f t="shared" si="21"/>
        <v>14</v>
      </c>
      <c r="N79" t="str">
        <f t="shared" si="21"/>
        <v>143</v>
      </c>
      <c r="O79" t="str">
        <f t="shared" si="21"/>
        <v>1431</v>
      </c>
      <c r="P79" t="str">
        <f t="shared" si="21"/>
        <v>14313</v>
      </c>
      <c r="Q79" t="str">
        <f t="shared" si="22"/>
        <v>14313x</v>
      </c>
      <c r="S79" s="92">
        <f t="shared" si="24"/>
        <v>0</v>
      </c>
    </row>
    <row r="80" spans="1:19" x14ac:dyDescent="0.25">
      <c r="B80" s="92" t="str">
        <f t="shared" ca="1" si="23"/>
        <v/>
      </c>
      <c r="D80" s="92">
        <f>IF(MID(F80,1,1)&lt;&gt;"K",IF($H80&lt;&gt;1,$I80,IF(AND(MAX($A$2:$A80)&gt;=30000,$I80&lt;0),$I80,IF(AND(MAX($A$2:$A80)&lt;30000,$I80&gt;0),$I80,0)))+E80,0)+E80</f>
        <v>0</v>
      </c>
      <c r="E80" s="95">
        <f>-E86</f>
        <v>0</v>
      </c>
      <c r="F80" t="s">
        <v>379</v>
      </c>
      <c r="I80" s="115">
        <f>IFERROR(IF(F80&lt;&gt;"",VLOOKUP(F80,import!$A$2:$E$598,5,FALSE),0),0)</f>
        <v>0</v>
      </c>
      <c r="J80">
        <v>1</v>
      </c>
      <c r="K80">
        <f t="shared" si="3"/>
        <v>6</v>
      </c>
      <c r="L80" t="str">
        <f t="shared" si="21"/>
        <v/>
      </c>
      <c r="M80" t="str">
        <f t="shared" si="21"/>
        <v/>
      </c>
      <c r="N80" t="str">
        <f t="shared" si="21"/>
        <v/>
      </c>
      <c r="O80" t="str">
        <f t="shared" si="21"/>
        <v/>
      </c>
      <c r="P80" t="str">
        <f t="shared" si="21"/>
        <v/>
      </c>
      <c r="Q80" t="str">
        <f t="shared" si="22"/>
        <v>14313x</v>
      </c>
      <c r="S80" s="92">
        <f t="shared" si="24"/>
        <v>0</v>
      </c>
    </row>
    <row r="81" spans="1:19" x14ac:dyDescent="0.25">
      <c r="A81">
        <v>14314</v>
      </c>
      <c r="B81" s="92">
        <f t="shared" ca="1" si="23"/>
        <v>0</v>
      </c>
      <c r="C81" s="89" t="s">
        <v>296</v>
      </c>
      <c r="D81" s="92">
        <f>IF(MID(F81,1,1)&lt;&gt;"K",IF($H81&lt;&gt;1,$I81,IF(AND(MAX($A$2:$A81)&gt;=30000,$I81&lt;0),$I81,IF(AND(MAX($A$2:$A81)&lt;30000,$I81&gt;0),$I81,0)))+E81,0)+E81</f>
        <v>0</v>
      </c>
      <c r="F81" t="s">
        <v>291</v>
      </c>
      <c r="G81" t="str">
        <f>IF(AND(F81&lt;&gt;"",MID(F81,1,1)&lt;&gt;"K"),VLOOKUP(F81,import!$A$2:$B$998,2,FALSE),"")</f>
        <v/>
      </c>
      <c r="I81" s="115">
        <f>IFERROR(IF(F81&lt;&gt;"",VLOOKUP(F81,import!$A$2:$E$598,5,FALSE),0),0)</f>
        <v>0</v>
      </c>
      <c r="J81">
        <v>1</v>
      </c>
      <c r="K81">
        <f t="shared" si="3"/>
        <v>5</v>
      </c>
      <c r="L81" t="str">
        <f t="shared" si="21"/>
        <v>1</v>
      </c>
      <c r="M81" t="str">
        <f t="shared" si="21"/>
        <v>14</v>
      </c>
      <c r="N81" t="str">
        <f t="shared" si="21"/>
        <v>143</v>
      </c>
      <c r="O81" t="str">
        <f t="shared" si="21"/>
        <v>1431</v>
      </c>
      <c r="P81" t="str">
        <f t="shared" si="21"/>
        <v>14314</v>
      </c>
      <c r="Q81" t="str">
        <f t="shared" si="22"/>
        <v>14314x</v>
      </c>
      <c r="S81" s="92">
        <f t="shared" si="24"/>
        <v>0</v>
      </c>
    </row>
    <row r="82" spans="1:19" x14ac:dyDescent="0.25">
      <c r="A82">
        <v>14320</v>
      </c>
      <c r="B82" s="92">
        <f t="shared" ca="1" si="23"/>
        <v>0</v>
      </c>
      <c r="C82" t="s">
        <v>297</v>
      </c>
      <c r="D82" s="92">
        <f>IF(MID(F82,1,1)&lt;&gt;"K",IF($H82&lt;&gt;1,$I82,IF(AND(MAX($A$2:$A82)&gt;=30000,$I82&lt;0),$I82,IF(AND(MAX($A$2:$A82)&lt;30000,$I82&gt;0),$I82,0)))+E82,0)+E82</f>
        <v>0</v>
      </c>
      <c r="F82" t="s">
        <v>291</v>
      </c>
      <c r="G82" t="str">
        <f>IF(AND(F82&lt;&gt;"",MID(F82,1,1)&lt;&gt;"K"),VLOOKUP(F82,import!$A$2:$B$998,2,FALSE),"")</f>
        <v/>
      </c>
      <c r="I82" s="115">
        <f>IFERROR(IF(F82&lt;&gt;"",VLOOKUP(F82,import!$A$2:$E$598,5,FALSE),0),0)</f>
        <v>0</v>
      </c>
      <c r="J82">
        <v>1</v>
      </c>
      <c r="K82">
        <f t="shared" si="3"/>
        <v>4</v>
      </c>
      <c r="L82" t="str">
        <f t="shared" si="21"/>
        <v>1</v>
      </c>
      <c r="M82" t="str">
        <f t="shared" si="21"/>
        <v>14</v>
      </c>
      <c r="N82" t="str">
        <f t="shared" si="21"/>
        <v>143</v>
      </c>
      <c r="O82" t="str">
        <f t="shared" si="21"/>
        <v>1432</v>
      </c>
      <c r="P82" t="str">
        <f t="shared" si="21"/>
        <v>14320</v>
      </c>
      <c r="Q82" t="str">
        <f t="shared" si="22"/>
        <v>14320x</v>
      </c>
      <c r="S82" s="92">
        <f t="shared" si="24"/>
        <v>0</v>
      </c>
    </row>
    <row r="83" spans="1:19" x14ac:dyDescent="0.25">
      <c r="A83">
        <v>14321</v>
      </c>
      <c r="B83" s="92">
        <f t="shared" ca="1" si="23"/>
        <v>0</v>
      </c>
      <c r="C83" s="89" t="s">
        <v>298</v>
      </c>
      <c r="D83" s="92">
        <f>IF(MID(F83,1,1)&lt;&gt;"K",IF($H83&lt;&gt;1,$I83,IF(AND(MAX($A$2:$A83)&gt;=30000,$I83&lt;0),$I83,IF(AND(MAX($A$2:$A83)&lt;30000,$I83&gt;0),$I83,0)))+E83,0)+E83</f>
        <v>0</v>
      </c>
      <c r="F83" t="s">
        <v>291</v>
      </c>
      <c r="G83" t="str">
        <f>IF(AND(F83&lt;&gt;"",MID(F83,1,1)&lt;&gt;"K"),VLOOKUP(F83,import!$A$2:$B$998,2,FALSE),"")</f>
        <v/>
      </c>
      <c r="I83" s="115">
        <f>IFERROR(IF(F83&lt;&gt;"",VLOOKUP(F83,import!$A$2:$E$598,5,FALSE),0),0)</f>
        <v>0</v>
      </c>
      <c r="J83">
        <v>1</v>
      </c>
      <c r="K83">
        <f t="shared" si="3"/>
        <v>5</v>
      </c>
      <c r="L83" t="str">
        <f t="shared" si="21"/>
        <v>1</v>
      </c>
      <c r="M83" t="str">
        <f t="shared" si="21"/>
        <v>14</v>
      </c>
      <c r="N83" t="str">
        <f t="shared" si="21"/>
        <v>143</v>
      </c>
      <c r="O83" t="str">
        <f t="shared" si="21"/>
        <v>1432</v>
      </c>
      <c r="P83" t="str">
        <f t="shared" si="21"/>
        <v>14321</v>
      </c>
      <c r="Q83" t="str">
        <f t="shared" si="22"/>
        <v>14321x</v>
      </c>
      <c r="S83" s="92">
        <f t="shared" si="24"/>
        <v>0</v>
      </c>
    </row>
    <row r="84" spans="1:19" x14ac:dyDescent="0.25">
      <c r="A84">
        <v>14322</v>
      </c>
      <c r="B84" s="92">
        <f t="shared" ca="1" si="23"/>
        <v>0</v>
      </c>
      <c r="C84" s="89" t="s">
        <v>294</v>
      </c>
      <c r="D84" s="92">
        <f>IF(MID(F84,1,1)&lt;&gt;"K",IF($H84&lt;&gt;1,$I84,IF(AND(MAX($A$2:$A84)&gt;=30000,$I84&lt;0),$I84,IF(AND(MAX($A$2:$A84)&lt;30000,$I84&gt;0),$I84,0)))+E84,0)+E84</f>
        <v>0</v>
      </c>
      <c r="F84" t="s">
        <v>291</v>
      </c>
      <c r="G84" t="str">
        <f>IF(AND(F84&lt;&gt;"",MID(F84,1,1)&lt;&gt;"K"),VLOOKUP(F84,import!$A$2:$B$998,2,FALSE),"")</f>
        <v/>
      </c>
      <c r="I84" s="115">
        <f>IFERROR(IF(F84&lt;&gt;"",VLOOKUP(F84,import!$A$2:$E$598,5,FALSE),0),0)</f>
        <v>0</v>
      </c>
      <c r="J84">
        <v>1</v>
      </c>
      <c r="K84">
        <f t="shared" si="3"/>
        <v>5</v>
      </c>
      <c r="L84" t="str">
        <f t="shared" si="21"/>
        <v>1</v>
      </c>
      <c r="M84" t="str">
        <f t="shared" si="21"/>
        <v>14</v>
      </c>
      <c r="N84" t="str">
        <f t="shared" si="21"/>
        <v>143</v>
      </c>
      <c r="O84" t="str">
        <f t="shared" si="21"/>
        <v>1432</v>
      </c>
      <c r="P84" t="str">
        <f t="shared" si="21"/>
        <v>14322</v>
      </c>
      <c r="Q84" t="str">
        <f t="shared" si="22"/>
        <v>14322x</v>
      </c>
      <c r="S84" s="92">
        <f t="shared" si="24"/>
        <v>0</v>
      </c>
    </row>
    <row r="85" spans="1:19" x14ac:dyDescent="0.25">
      <c r="A85">
        <v>14323</v>
      </c>
      <c r="B85" s="92">
        <f t="shared" ca="1" si="23"/>
        <v>0</v>
      </c>
      <c r="C85" s="89" t="s">
        <v>293</v>
      </c>
      <c r="D85" s="92">
        <f>IF(MID(F85,1,1)&lt;&gt;"K",IF($H85&lt;&gt;1,$I85,IF(AND(MAX($A$2:$A85)&gt;=30000,$I85&lt;0),$I85,IF(AND(MAX($A$2:$A85)&lt;30000,$I85&gt;0),$I85,0)))+E85,0)+E85</f>
        <v>0</v>
      </c>
      <c r="F85" t="s">
        <v>291</v>
      </c>
      <c r="G85" t="str">
        <f>IF(AND(F85&lt;&gt;"",MID(F85,1,1)&lt;&gt;"K"),VLOOKUP(F85,import!$A$2:$B$998,2,FALSE),"")</f>
        <v/>
      </c>
      <c r="I85" s="115">
        <f>IFERROR(IF(F85&lt;&gt;"",VLOOKUP(F85,import!$A$2:$E$598,5,FALSE),0),0)</f>
        <v>0</v>
      </c>
      <c r="J85">
        <v>1</v>
      </c>
      <c r="K85">
        <f t="shared" ref="K85:K154" si="25">IF(ISERROR(IF(A85&lt;&gt;"",FIND("0",A85,2)-1,"")),5,IF(A85&lt;&gt;"",FIND("0",A85,2)-1,6))</f>
        <v>5</v>
      </c>
      <c r="L85" t="str">
        <f t="shared" si="21"/>
        <v>1</v>
      </c>
      <c r="M85" t="str">
        <f t="shared" si="21"/>
        <v>14</v>
      </c>
      <c r="N85" t="str">
        <f t="shared" si="21"/>
        <v>143</v>
      </c>
      <c r="O85" t="str">
        <f t="shared" si="21"/>
        <v>1432</v>
      </c>
      <c r="P85" t="str">
        <f t="shared" si="21"/>
        <v>14323</v>
      </c>
      <c r="Q85" t="str">
        <f t="shared" si="22"/>
        <v>14323x</v>
      </c>
      <c r="S85" s="92">
        <f t="shared" si="24"/>
        <v>0</v>
      </c>
    </row>
    <row r="86" spans="1:19" x14ac:dyDescent="0.25">
      <c r="B86" s="92" t="str">
        <f t="shared" ca="1" si="23"/>
        <v/>
      </c>
      <c r="D86" s="92">
        <f>IF(MID(F86,1,1)&lt;&gt;"K",IF($H86&lt;&gt;1,$I86,IF(AND(MAX($A$2:$A86)&gt;=30000,$I86&lt;0),$I86,IF(AND(MAX($A$2:$A86)&lt;30000,$I86&gt;0),$I86,0)))+E86,0)+E86</f>
        <v>0</v>
      </c>
      <c r="E86" s="93"/>
      <c r="F86" t="s">
        <v>379</v>
      </c>
      <c r="I86" s="115">
        <f>IFERROR(IF(F86&lt;&gt;"",VLOOKUP(F86,import!$A$2:$E$598,5,FALSE),0),0)</f>
        <v>0</v>
      </c>
      <c r="J86">
        <v>1</v>
      </c>
      <c r="K86">
        <f t="shared" si="25"/>
        <v>6</v>
      </c>
      <c r="L86" t="str">
        <f t="shared" si="21"/>
        <v/>
      </c>
      <c r="M86" t="str">
        <f t="shared" si="21"/>
        <v/>
      </c>
      <c r="N86" t="str">
        <f t="shared" si="21"/>
        <v/>
      </c>
      <c r="O86" t="str">
        <f t="shared" si="21"/>
        <v/>
      </c>
      <c r="P86" t="str">
        <f t="shared" si="21"/>
        <v/>
      </c>
      <c r="Q86" t="str">
        <f t="shared" si="22"/>
        <v>14323x</v>
      </c>
      <c r="S86" s="92">
        <f t="shared" si="24"/>
        <v>0</v>
      </c>
    </row>
    <row r="87" spans="1:19" x14ac:dyDescent="0.25">
      <c r="A87">
        <v>14324</v>
      </c>
      <c r="B87" s="92">
        <f t="shared" ca="1" si="23"/>
        <v>0</v>
      </c>
      <c r="C87" s="89" t="s">
        <v>296</v>
      </c>
      <c r="D87" s="92">
        <f>IF(MID(F87,1,1)&lt;&gt;"K",IF($H87&lt;&gt;1,$I87,IF(AND(MAX($A$2:$A87)&gt;=30000,$I87&lt;0),$I87,IF(AND(MAX($A$2:$A87)&lt;30000,$I87&gt;0),$I87,0)))+E87,0)+E87</f>
        <v>0</v>
      </c>
      <c r="F87" t="s">
        <v>291</v>
      </c>
      <c r="G87" t="str">
        <f>IF(AND(F87&lt;&gt;"",MID(F87,1,1)&lt;&gt;"K"),VLOOKUP(F87,import!$A$2:$B$998,2,FALSE),"")</f>
        <v/>
      </c>
      <c r="I87" s="115">
        <f>IFERROR(IF(F87&lt;&gt;"",VLOOKUP(F87,import!$A$2:$E$598,5,FALSE),0),0)</f>
        <v>0</v>
      </c>
      <c r="J87">
        <v>1</v>
      </c>
      <c r="K87">
        <f t="shared" si="25"/>
        <v>5</v>
      </c>
      <c r="L87" t="str">
        <f t="shared" si="21"/>
        <v>1</v>
      </c>
      <c r="M87" t="str">
        <f t="shared" si="21"/>
        <v>14</v>
      </c>
      <c r="N87" t="str">
        <f t="shared" si="21"/>
        <v>143</v>
      </c>
      <c r="O87" t="str">
        <f t="shared" si="21"/>
        <v>1432</v>
      </c>
      <c r="P87" t="str">
        <f t="shared" si="21"/>
        <v>14324</v>
      </c>
      <c r="Q87" t="str">
        <f t="shared" si="22"/>
        <v>14324x</v>
      </c>
      <c r="S87" s="92">
        <f t="shared" si="24"/>
        <v>0</v>
      </c>
    </row>
    <row r="88" spans="1:19" x14ac:dyDescent="0.25">
      <c r="A88">
        <v>14400</v>
      </c>
      <c r="B88" s="92">
        <f t="shared" ca="1" si="23"/>
        <v>0</v>
      </c>
      <c r="C88" t="s">
        <v>19</v>
      </c>
      <c r="D88" s="92">
        <f>IF(MID(F88,1,1)&lt;&gt;"K",IF($H88&lt;&gt;1,$I88,IF(AND(MAX($A$2:$A88)&gt;=30000,$I88&lt;0),$I88,IF(AND(MAX($A$2:$A88)&lt;30000,$I88&gt;0),$I88,0)))+E88,0)+E88</f>
        <v>0</v>
      </c>
      <c r="F88" t="s">
        <v>291</v>
      </c>
      <c r="G88" t="str">
        <f>IF(AND(F88&lt;&gt;"",MID(F88,1,1)&lt;&gt;"K"),VLOOKUP(F88,import!$A$2:$B$998,2,FALSE),"")</f>
        <v/>
      </c>
      <c r="I88" s="115">
        <f>IFERROR(IF(F88&lt;&gt;"",VLOOKUP(F88,import!$A$2:$E$598,5,FALSE),0),0)</f>
        <v>0</v>
      </c>
      <c r="J88">
        <v>1</v>
      </c>
      <c r="K88">
        <f t="shared" si="25"/>
        <v>3</v>
      </c>
      <c r="L88" t="str">
        <f t="shared" si="21"/>
        <v>1</v>
      </c>
      <c r="M88" t="str">
        <f t="shared" si="21"/>
        <v>14</v>
      </c>
      <c r="N88" t="str">
        <f t="shared" si="21"/>
        <v>144</v>
      </c>
      <c r="O88" t="str">
        <f t="shared" si="21"/>
        <v>1440</v>
      </c>
      <c r="P88" t="str">
        <f t="shared" si="21"/>
        <v>14400</v>
      </c>
      <c r="Q88" t="str">
        <f t="shared" si="22"/>
        <v>14400x</v>
      </c>
      <c r="S88" s="92">
        <f t="shared" si="24"/>
        <v>0</v>
      </c>
    </row>
    <row r="89" spans="1:19" x14ac:dyDescent="0.25">
      <c r="B89" s="92"/>
      <c r="D89" s="92">
        <f>IF(MID(F89,1,1)&lt;&gt;"K",IF($H89&lt;&gt;1,$I89,IF(AND(MAX($A$2:$A89)&gt;=30000,$I89&lt;0),$I89,IF(AND(MAX($A$2:$A89)&lt;30000,$I89&gt;0),$I89,0)))+E89,0)+E89</f>
        <v>0</v>
      </c>
      <c r="F89">
        <v>129400</v>
      </c>
      <c r="G89" t="e">
        <f>IF(AND(F89&lt;&gt;"",MID(F89,1,1)&lt;&gt;"K"),VLOOKUP(F89,import!$A$2:$B$998,2,FALSE),"")</f>
        <v>#N/A</v>
      </c>
      <c r="I89" s="115">
        <f>IFERROR(IF(F89&lt;&gt;"",VLOOKUP(F89,import!$A$2:$E$598,5,FALSE),0),0)</f>
        <v>0</v>
      </c>
      <c r="J89">
        <v>1</v>
      </c>
      <c r="K89">
        <f>IF(ISERROR(IF(A89&lt;&gt;"",FIND("0",A89,2)-1,"")),5,IF(A89&lt;&gt;"",FIND("0",A89,2)-1,6))</f>
        <v>6</v>
      </c>
      <c r="L89" t="str">
        <f t="shared" si="21"/>
        <v/>
      </c>
      <c r="M89" t="str">
        <f t="shared" si="21"/>
        <v/>
      </c>
      <c r="N89" t="str">
        <f t="shared" si="21"/>
        <v/>
      </c>
      <c r="O89" t="str">
        <f t="shared" si="21"/>
        <v/>
      </c>
      <c r="P89" t="str">
        <f t="shared" si="21"/>
        <v/>
      </c>
      <c r="Q89" t="str">
        <f t="shared" si="22"/>
        <v>14400x</v>
      </c>
      <c r="S89" s="92">
        <f t="shared" si="24"/>
        <v>0</v>
      </c>
    </row>
    <row r="90" spans="1:19" x14ac:dyDescent="0.25">
      <c r="A90">
        <v>20000</v>
      </c>
      <c r="B90" s="92">
        <f t="shared" ref="B90:B113" ca="1" si="26">IF(A90&lt;&gt;"",SUMIF(INDIRECT(VLOOKUP(K90,$T$2:$V$7,3,FALSE)),OFFSET(K90,0,K90),$S$2:$S$4412),"")</f>
        <v>1409824.0599999968</v>
      </c>
      <c r="C90" t="s">
        <v>286</v>
      </c>
      <c r="D90" s="92">
        <f>IF(MID(F90,1,1)&lt;&gt;"K",IF($H90&lt;&gt;1,$I90,IF(AND(MAX($A$2:$A90)&gt;=30000,$I90&lt;0),$I90,IF(AND(MAX($A$2:$A90)&lt;30000,$I90&gt;0),$I90,0)))+E90,0)+E90</f>
        <v>0</v>
      </c>
      <c r="F90" t="s">
        <v>291</v>
      </c>
      <c r="G90" t="str">
        <f>IF(AND(F90&lt;&gt;"",MID(F90,1,1)&lt;&gt;"K"),VLOOKUP(F90,import!$A$2:$B$998,2,FALSE),"")</f>
        <v/>
      </c>
      <c r="I90" s="115">
        <f>IFERROR(IF(F90&lt;&gt;"",VLOOKUP(F90,import!$A$2:$E$598,5,FALSE),0),0)</f>
        <v>0</v>
      </c>
      <c r="J90">
        <v>1</v>
      </c>
      <c r="K90">
        <f>IF(ISERROR(IF(A90&lt;&gt;"",FIND("0",A90,2)-1,"")),5,IF(A90&lt;&gt;"",FIND("0",A90,2)-1,6))</f>
        <v>1</v>
      </c>
      <c r="L90" t="str">
        <f>MID($A90,1,L$1)</f>
        <v>2</v>
      </c>
      <c r="M90" t="str">
        <f>MID($A90,1,M$1)</f>
        <v>20</v>
      </c>
      <c r="N90" t="str">
        <f>MID($A90,1,N$1)</f>
        <v>200</v>
      </c>
      <c r="O90" t="str">
        <f>MID($A90,1,O$1)</f>
        <v>2000</v>
      </c>
      <c r="P90" t="str">
        <f>MID($A90,1,P$1)</f>
        <v>20000</v>
      </c>
      <c r="Q90" t="str">
        <f t="shared" si="22"/>
        <v>20000x</v>
      </c>
      <c r="S90" s="92">
        <f t="shared" si="24"/>
        <v>0</v>
      </c>
    </row>
    <row r="91" spans="1:19" x14ac:dyDescent="0.25">
      <c r="A91">
        <v>21000</v>
      </c>
      <c r="B91" s="92">
        <f t="shared" ca="1" si="26"/>
        <v>0</v>
      </c>
      <c r="C91" t="s">
        <v>299</v>
      </c>
      <c r="D91" s="92">
        <f>IF(MID(F91,1,1)&lt;&gt;"K",IF($H91&lt;&gt;1,$I91,IF(AND(MAX($A$2:$A91)&gt;=30000,$I91&lt;0),$I91,IF(AND(MAX($A$2:$A91)&lt;30000,$I91&gt;0),$I91,0)))+E91,0)+E91</f>
        <v>0</v>
      </c>
      <c r="F91" t="s">
        <v>291</v>
      </c>
      <c r="G91" t="str">
        <f>IF(AND(F91&lt;&gt;"",MID(F91,1,1)&lt;&gt;"K"),VLOOKUP(F91,import!$A$2:$B$998,2,FALSE),"")</f>
        <v/>
      </c>
      <c r="I91" s="115">
        <f>IFERROR(IF(F91&lt;&gt;"",VLOOKUP(F91,import!$A$2:$E$598,5,FALSE),0),0)</f>
        <v>0</v>
      </c>
      <c r="J91">
        <v>1</v>
      </c>
      <c r="K91">
        <f t="shared" si="25"/>
        <v>2</v>
      </c>
      <c r="L91" t="str">
        <f t="shared" si="21"/>
        <v>2</v>
      </c>
      <c r="M91" t="str">
        <f t="shared" si="21"/>
        <v>21</v>
      </c>
      <c r="N91" t="str">
        <f t="shared" si="21"/>
        <v>210</v>
      </c>
      <c r="O91" t="str">
        <f t="shared" si="21"/>
        <v>2100</v>
      </c>
      <c r="P91" t="str">
        <f t="shared" si="21"/>
        <v>21000</v>
      </c>
      <c r="Q91" t="str">
        <f t="shared" si="22"/>
        <v>21000x</v>
      </c>
      <c r="S91" s="92">
        <f t="shared" si="24"/>
        <v>0</v>
      </c>
    </row>
    <row r="92" spans="1:19" x14ac:dyDescent="0.25">
      <c r="A92">
        <v>21100</v>
      </c>
      <c r="B92" s="92">
        <f t="shared" ca="1" si="26"/>
        <v>0</v>
      </c>
      <c r="C92" t="s">
        <v>21</v>
      </c>
      <c r="D92" s="92">
        <f>IF(MID(F92,1,1)&lt;&gt;"K",IF($H92&lt;&gt;1,$I92,IF(AND(MAX($A$2:$A92)&gt;=30000,$I92&lt;0),$I92,IF(AND(MAX($A$2:$A92)&lt;30000,$I92&gt;0),$I92,0)))+E92,0)+E92</f>
        <v>0</v>
      </c>
      <c r="F92" t="s">
        <v>291</v>
      </c>
      <c r="G92" t="str">
        <f>IF(AND(F92&lt;&gt;"",MID(F92,1,1)&lt;&gt;"K"),VLOOKUP(F92,import!$A$2:$B$998,2,FALSE),"")</f>
        <v/>
      </c>
      <c r="I92" s="115">
        <f>IFERROR(IF(F92&lt;&gt;"",VLOOKUP(F92,import!$A$2:$E$598,5,FALSE),0),0)</f>
        <v>0</v>
      </c>
      <c r="J92">
        <v>1</v>
      </c>
      <c r="K92">
        <f t="shared" si="25"/>
        <v>3</v>
      </c>
      <c r="L92" t="str">
        <f t="shared" si="21"/>
        <v>2</v>
      </c>
      <c r="M92" t="str">
        <f t="shared" si="21"/>
        <v>21</v>
      </c>
      <c r="N92" t="str">
        <f t="shared" si="21"/>
        <v>211</v>
      </c>
      <c r="O92" t="str">
        <f t="shared" si="21"/>
        <v>2110</v>
      </c>
      <c r="P92" t="str">
        <f t="shared" si="21"/>
        <v>21100</v>
      </c>
      <c r="Q92" t="str">
        <f t="shared" si="22"/>
        <v>21100x</v>
      </c>
      <c r="S92" s="92">
        <f t="shared" si="24"/>
        <v>0</v>
      </c>
    </row>
    <row r="93" spans="1:19" x14ac:dyDescent="0.25">
      <c r="B93" s="92" t="str">
        <f t="shared" ca="1" si="26"/>
        <v/>
      </c>
      <c r="D93" s="92">
        <f>IF(MID(F93,1,1)&lt;&gt;"K",IF($H93&lt;&gt;1,$I93,IF(AND(MAX($A$2:$A93)&gt;=30000,$I93&lt;0),$I93,IF(AND(MAX($A$2:$A93)&lt;30000,$I93&gt;0),$I93,0)))+E93,0)+E93</f>
        <v>0</v>
      </c>
      <c r="F93" t="s">
        <v>291</v>
      </c>
      <c r="G93" t="str">
        <f>IF(AND(F93&lt;&gt;"",MID(F93,1,1)&lt;&gt;"K"),VLOOKUP(F93,import!$A$2:$B$998,2,FALSE),"")</f>
        <v/>
      </c>
      <c r="I93" s="115">
        <f>IFERROR(IF(F93&lt;&gt;"",VLOOKUP(F93,import!$A$2:$E$598,5,FALSE),0),0)</f>
        <v>0</v>
      </c>
      <c r="J93">
        <v>1</v>
      </c>
      <c r="K93">
        <f t="shared" si="25"/>
        <v>6</v>
      </c>
      <c r="L93" t="str">
        <f t="shared" si="21"/>
        <v/>
      </c>
      <c r="M93" t="str">
        <f t="shared" si="21"/>
        <v/>
      </c>
      <c r="N93" t="str">
        <f t="shared" si="21"/>
        <v/>
      </c>
      <c r="O93" t="str">
        <f t="shared" si="21"/>
        <v/>
      </c>
      <c r="P93" t="str">
        <f t="shared" si="21"/>
        <v/>
      </c>
      <c r="Q93" t="str">
        <f t="shared" si="22"/>
        <v>21100x</v>
      </c>
      <c r="S93" s="92">
        <f t="shared" si="24"/>
        <v>0</v>
      </c>
    </row>
    <row r="94" spans="1:19" x14ac:dyDescent="0.25">
      <c r="A94">
        <v>21200</v>
      </c>
      <c r="B94" s="92">
        <f t="shared" ca="1" si="26"/>
        <v>0</v>
      </c>
      <c r="C94" t="s">
        <v>22</v>
      </c>
      <c r="D94" s="92">
        <f>IF(MID(F94,1,1)&lt;&gt;"K",IF($H94&lt;&gt;1,$I94,IF(AND(MAX($A$2:$A94)&gt;=30000,$I94&lt;0),$I94,IF(AND(MAX($A$2:$A94)&lt;30000,$I94&gt;0),$I94,0)))+E94,0)+E94</f>
        <v>0</v>
      </c>
      <c r="F94" t="s">
        <v>291</v>
      </c>
      <c r="G94" t="str">
        <f>IF(AND(F94&lt;&gt;"",MID(F94,1,1)&lt;&gt;"K"),VLOOKUP(F94,import!$A$2:$B$998,2,FALSE),"")</f>
        <v/>
      </c>
      <c r="I94" s="115">
        <f>IFERROR(IF(F94&lt;&gt;"",VLOOKUP(F94,import!$A$2:$E$598,5,FALSE),0),0)</f>
        <v>0</v>
      </c>
      <c r="J94">
        <v>1</v>
      </c>
      <c r="K94">
        <f t="shared" si="25"/>
        <v>3</v>
      </c>
      <c r="L94" t="str">
        <f t="shared" si="21"/>
        <v>2</v>
      </c>
      <c r="M94" t="str">
        <f t="shared" si="21"/>
        <v>21</v>
      </c>
      <c r="N94" t="str">
        <f t="shared" si="21"/>
        <v>212</v>
      </c>
      <c r="O94" t="str">
        <f t="shared" si="21"/>
        <v>2120</v>
      </c>
      <c r="P94" t="str">
        <f t="shared" si="21"/>
        <v>21200</v>
      </c>
      <c r="Q94" t="str">
        <f t="shared" si="22"/>
        <v>21200x</v>
      </c>
      <c r="S94" s="92">
        <f t="shared" si="24"/>
        <v>0</v>
      </c>
    </row>
    <row r="95" spans="1:19" x14ac:dyDescent="0.25">
      <c r="A95">
        <v>21300</v>
      </c>
      <c r="B95" s="92">
        <f t="shared" ca="1" si="26"/>
        <v>0</v>
      </c>
      <c r="C95" t="s">
        <v>23</v>
      </c>
      <c r="D95" s="92">
        <f>IF(MID(F95,1,1)&lt;&gt;"K",IF($H95&lt;&gt;1,$I95,IF(AND(MAX($A$2:$A95)&gt;=30000,$I95&lt;0),$I95,IF(AND(MAX($A$2:$A95)&lt;30000,$I95&gt;0),$I95,0)))+E95,0)+E95</f>
        <v>0</v>
      </c>
      <c r="F95" t="s">
        <v>291</v>
      </c>
      <c r="G95" t="str">
        <f>IF(AND(F95&lt;&gt;"",MID(F95,1,1)&lt;&gt;"K"),VLOOKUP(F95,import!$A$2:$B$998,2,FALSE),"")</f>
        <v/>
      </c>
      <c r="I95" s="115">
        <f>IFERROR(IF(F95&lt;&gt;"",VLOOKUP(F95,import!$A$2:$E$598,5,FALSE),0),0)</f>
        <v>0</v>
      </c>
      <c r="J95">
        <v>1</v>
      </c>
      <c r="K95">
        <f t="shared" si="25"/>
        <v>3</v>
      </c>
      <c r="L95" t="str">
        <f t="shared" si="21"/>
        <v>2</v>
      </c>
      <c r="M95" t="str">
        <f t="shared" si="21"/>
        <v>21</v>
      </c>
      <c r="N95" t="str">
        <f t="shared" si="21"/>
        <v>213</v>
      </c>
      <c r="O95" t="str">
        <f t="shared" si="21"/>
        <v>2130</v>
      </c>
      <c r="P95" t="str">
        <f t="shared" si="21"/>
        <v>21300</v>
      </c>
      <c r="Q95" t="str">
        <f t="shared" si="22"/>
        <v>21300x</v>
      </c>
      <c r="S95" s="92">
        <f t="shared" si="24"/>
        <v>0</v>
      </c>
    </row>
    <row r="96" spans="1:19" x14ac:dyDescent="0.25">
      <c r="B96" s="92" t="str">
        <f t="shared" ca="1" si="26"/>
        <v/>
      </c>
      <c r="D96" s="92">
        <f>IF(MID(F96,1,1)&lt;&gt;"K",IF($H96&lt;&gt;1,$I96,IF(AND(MAX($A$2:$A96)&gt;=30000,$I96&lt;0),$I96,IF(AND(MAX($A$2:$A96)&lt;30000,$I96&gt;0),$I96,0)))+E96,0)+E96</f>
        <v>0</v>
      </c>
      <c r="F96" t="s">
        <v>291</v>
      </c>
      <c r="G96" t="str">
        <f>IF(AND(F96&lt;&gt;"",MID(F96,1,1)&lt;&gt;"K"),VLOOKUP(F96,import!$A$2:$B$998,2,FALSE),"")</f>
        <v/>
      </c>
      <c r="I96" s="115">
        <f>IFERROR(IF(F96&lt;&gt;"",VLOOKUP(F96,import!$A$2:$E$598,5,FALSE),0),0)</f>
        <v>0</v>
      </c>
      <c r="J96">
        <v>1</v>
      </c>
      <c r="K96">
        <f t="shared" si="25"/>
        <v>6</v>
      </c>
      <c r="L96" t="str">
        <f t="shared" si="21"/>
        <v/>
      </c>
      <c r="M96" t="str">
        <f t="shared" si="21"/>
        <v/>
      </c>
      <c r="N96" t="str">
        <f t="shared" si="21"/>
        <v/>
      </c>
      <c r="O96" t="str">
        <f t="shared" si="21"/>
        <v/>
      </c>
      <c r="P96" t="str">
        <f t="shared" si="21"/>
        <v/>
      </c>
      <c r="Q96" t="str">
        <f t="shared" si="22"/>
        <v>21300x</v>
      </c>
      <c r="S96" s="92">
        <f t="shared" si="24"/>
        <v>0</v>
      </c>
    </row>
    <row r="97" spans="1:19" x14ac:dyDescent="0.25">
      <c r="A97">
        <v>21400</v>
      </c>
      <c r="B97" s="92">
        <f t="shared" ca="1" si="26"/>
        <v>0</v>
      </c>
      <c r="C97" t="s">
        <v>24</v>
      </c>
      <c r="D97" s="92">
        <f>IF(MID(F97,1,1)&lt;&gt;"K",IF($H97&lt;&gt;1,$I97,IF(AND(MAX($A$2:$A97)&gt;=30000,$I97&lt;0),$I97,IF(AND(MAX($A$2:$A97)&lt;30000,$I97&gt;0),$I97,0)))+E97,0)+E97</f>
        <v>0</v>
      </c>
      <c r="F97" t="s">
        <v>291</v>
      </c>
      <c r="G97" t="str">
        <f>IF(AND(F97&lt;&gt;"",MID(F97,1,1)&lt;&gt;"K"),VLOOKUP(F97,import!$A$2:$B$998,2,FALSE),"")</f>
        <v/>
      </c>
      <c r="I97" s="115">
        <f>IFERROR(IF(F97&lt;&gt;"",VLOOKUP(F97,import!$A$2:$E$598,5,FALSE),0),0)</f>
        <v>0</v>
      </c>
      <c r="J97">
        <v>1</v>
      </c>
      <c r="K97">
        <f t="shared" si="25"/>
        <v>3</v>
      </c>
      <c r="L97" t="str">
        <f t="shared" si="21"/>
        <v>2</v>
      </c>
      <c r="M97" t="str">
        <f t="shared" si="21"/>
        <v>21</v>
      </c>
      <c r="N97" t="str">
        <f t="shared" si="21"/>
        <v>214</v>
      </c>
      <c r="O97" t="str">
        <f t="shared" si="21"/>
        <v>2140</v>
      </c>
      <c r="P97" t="str">
        <f t="shared" si="21"/>
        <v>21400</v>
      </c>
      <c r="Q97" t="str">
        <f t="shared" si="22"/>
        <v>21400x</v>
      </c>
      <c r="S97" s="92">
        <f t="shared" si="24"/>
        <v>0</v>
      </c>
    </row>
    <row r="98" spans="1:19" x14ac:dyDescent="0.25">
      <c r="B98" s="92" t="str">
        <f t="shared" ca="1" si="26"/>
        <v/>
      </c>
      <c r="D98" s="92">
        <f>IF(MID(F98,1,1)&lt;&gt;"K",IF($H98&lt;&gt;1,$I98,IF(AND(MAX($A$2:$A98)&gt;=30000,$I98&lt;0),$I98,IF(AND(MAX($A$2:$A98)&lt;30000,$I98&gt;0),$I98,0)))+E98,0)+E98</f>
        <v>0</v>
      </c>
      <c r="F98">
        <v>104310</v>
      </c>
      <c r="G98" t="e">
        <f>IF(AND(F98&lt;&gt;"",MID(F98,1,1)&lt;&gt;"K"),VLOOKUP(F98,import!$A$2:$B$998,2,FALSE),"")</f>
        <v>#N/A</v>
      </c>
      <c r="I98" s="115">
        <f>IFERROR(IF(F98&lt;&gt;"",VLOOKUP(F98,import!$A$2:$E$598,5,FALSE),0),0)</f>
        <v>0</v>
      </c>
      <c r="J98">
        <v>1</v>
      </c>
      <c r="K98">
        <f t="shared" si="25"/>
        <v>6</v>
      </c>
      <c r="L98" t="str">
        <f t="shared" si="21"/>
        <v/>
      </c>
      <c r="M98" t="str">
        <f t="shared" si="21"/>
        <v/>
      </c>
      <c r="N98" t="str">
        <f t="shared" si="21"/>
        <v/>
      </c>
      <c r="O98" t="str">
        <f t="shared" si="21"/>
        <v/>
      </c>
      <c r="P98" t="str">
        <f t="shared" si="21"/>
        <v/>
      </c>
      <c r="Q98" t="str">
        <f t="shared" si="22"/>
        <v>21400x</v>
      </c>
      <c r="S98" s="92">
        <f t="shared" si="24"/>
        <v>0</v>
      </c>
    </row>
    <row r="99" spans="1:19" x14ac:dyDescent="0.25">
      <c r="B99" s="92" t="str">
        <f t="shared" ca="1" si="26"/>
        <v/>
      </c>
      <c r="D99" s="92">
        <f>IF(MID(F99,1,1)&lt;&gt;"K",IF($H99&lt;&gt;1,$I99,IF(AND(MAX($A$2:$A99)&gt;=30000,$I99&lt;0),$I99,IF(AND(MAX($A$2:$A99)&lt;30000,$I99&gt;0),$I99,0)))+E99,0)+E99</f>
        <v>0</v>
      </c>
      <c r="G99" t="str">
        <f>IF(AND(F99&lt;&gt;"",MID(F99,1,1)&lt;&gt;"K"),VLOOKUP(F99,import!$A$2:$B$998,2,FALSE),"")</f>
        <v/>
      </c>
      <c r="I99" s="115">
        <f>IFERROR(IF(F99&lt;&gt;"",VLOOKUP(F99,import!$A$2:$E$598,5,FALSE),0),0)</f>
        <v>0</v>
      </c>
      <c r="J99">
        <v>1</v>
      </c>
      <c r="K99">
        <f>IF(ISERROR(IF(A99&lt;&gt;"",FIND("0",A99,2)-1,"")),5,IF(A99&lt;&gt;"",FIND("0",A99,2)-1,6))</f>
        <v>6</v>
      </c>
      <c r="L99" t="str">
        <f>MID($A99,1,L$1)</f>
        <v/>
      </c>
      <c r="M99" t="str">
        <f>MID($A99,1,M$1)</f>
        <v/>
      </c>
      <c r="N99" t="str">
        <f>MID($A99,1,N$1)</f>
        <v/>
      </c>
      <c r="O99" t="str">
        <f>MID($A99,1,O$1)</f>
        <v/>
      </c>
      <c r="P99" t="str">
        <f>MID($A99,1,P$1)</f>
        <v/>
      </c>
      <c r="Q99" t="str">
        <f t="shared" si="22"/>
        <v>21400x</v>
      </c>
      <c r="S99" s="92">
        <f t="shared" si="24"/>
        <v>0</v>
      </c>
    </row>
    <row r="100" spans="1:19" x14ac:dyDescent="0.25">
      <c r="B100" s="92" t="str">
        <f t="shared" ca="1" si="26"/>
        <v/>
      </c>
      <c r="D100" s="92">
        <f>IF(MID(F100,1,1)&lt;&gt;"K",IF($H100&lt;&gt;1,$I100,IF(AND(MAX($A$2:$A100)&gt;=30000,$I100&lt;0),$I100,IF(AND(MAX($A$2:$A100)&lt;30000,$I100&gt;0),$I100,0)))+E100,0)+E100</f>
        <v>0</v>
      </c>
      <c r="G100" t="str">
        <f>IF(AND(F100&lt;&gt;"",MID(F100,1,1)&lt;&gt;"K"),VLOOKUP(F100,import!$A$2:$B$998,2,FALSE),"")</f>
        <v/>
      </c>
      <c r="I100" s="115">
        <f>IFERROR(IF(F100&lt;&gt;"",VLOOKUP(F100,import!$A$2:$E$598,5,FALSE),0),0)</f>
        <v>0</v>
      </c>
      <c r="J100">
        <v>1</v>
      </c>
      <c r="K100">
        <f t="shared" si="25"/>
        <v>6</v>
      </c>
      <c r="L100" t="str">
        <f t="shared" si="21"/>
        <v/>
      </c>
      <c r="M100" t="str">
        <f t="shared" si="21"/>
        <v/>
      </c>
      <c r="N100" t="str">
        <f t="shared" si="21"/>
        <v/>
      </c>
      <c r="O100" t="str">
        <f t="shared" si="21"/>
        <v/>
      </c>
      <c r="P100" t="str">
        <f t="shared" si="21"/>
        <v/>
      </c>
      <c r="Q100" t="str">
        <f t="shared" si="22"/>
        <v>21400x</v>
      </c>
      <c r="S100" s="92">
        <f t="shared" si="24"/>
        <v>0</v>
      </c>
    </row>
    <row r="101" spans="1:19" x14ac:dyDescent="0.25">
      <c r="A101">
        <v>21500</v>
      </c>
      <c r="B101" s="92">
        <f t="shared" ca="1" si="26"/>
        <v>0</v>
      </c>
      <c r="C101" t="s">
        <v>25</v>
      </c>
      <c r="D101" s="92">
        <f>IF(MID(F101,1,1)&lt;&gt;"K",IF($H101&lt;&gt;1,$I101,IF(AND(MAX($A$2:$A101)&gt;=30000,$I101&lt;0),$I101,IF(AND(MAX($A$2:$A101)&lt;30000,$I101&gt;0),$I101,0)))+E101,0)+E101</f>
        <v>0</v>
      </c>
      <c r="G101" t="str">
        <f>IF(AND(F101&lt;&gt;"",MID(F101,1,1)&lt;&gt;"K"),VLOOKUP(F101,import!$A$2:$B$998,2,FALSE),"")</f>
        <v/>
      </c>
      <c r="I101" s="115">
        <f>IFERROR(IF(F101&lt;&gt;"",VLOOKUP(F101,import!$A$2:$E$598,5,FALSE),0),0)</f>
        <v>0</v>
      </c>
      <c r="J101">
        <v>1</v>
      </c>
      <c r="K101">
        <f t="shared" si="25"/>
        <v>3</v>
      </c>
      <c r="L101" t="str">
        <f t="shared" si="21"/>
        <v>2</v>
      </c>
      <c r="M101" t="str">
        <f t="shared" si="21"/>
        <v>21</v>
      </c>
      <c r="N101" t="str">
        <f t="shared" si="21"/>
        <v>215</v>
      </c>
      <c r="O101" t="str">
        <f t="shared" si="21"/>
        <v>2150</v>
      </c>
      <c r="P101" t="str">
        <f t="shared" si="21"/>
        <v>21500</v>
      </c>
      <c r="Q101" t="str">
        <f t="shared" si="22"/>
        <v>21500x</v>
      </c>
      <c r="S101" s="92">
        <f t="shared" si="24"/>
        <v>0</v>
      </c>
    </row>
    <row r="102" spans="1:19" x14ac:dyDescent="0.25">
      <c r="B102" s="92" t="str">
        <f t="shared" ca="1" si="26"/>
        <v/>
      </c>
      <c r="D102" s="92">
        <f>IF(MID(F102,1,1)&lt;&gt;"K",IF($H102&lt;&gt;1,$I102,IF(AND(MAX($A$2:$A102)&gt;=30000,$I102&lt;0),$I102,IF(AND(MAX($A$2:$A102)&lt;30000,$I102&gt;0),$I102,0)))+E102,0)+E102</f>
        <v>0</v>
      </c>
      <c r="G102" t="str">
        <f>IF(AND(F102&lt;&gt;"",MID(F102,1,1)&lt;&gt;"K"),VLOOKUP(F102,import!$A$2:$B$998,2,FALSE),"")</f>
        <v/>
      </c>
      <c r="I102" s="115">
        <f>IFERROR(IF(F102&lt;&gt;"",VLOOKUP(F102,import!$A$2:$E$598,5,FALSE),0),0)</f>
        <v>0</v>
      </c>
      <c r="J102">
        <v>1</v>
      </c>
      <c r="K102">
        <f t="shared" si="25"/>
        <v>6</v>
      </c>
      <c r="L102" t="str">
        <f t="shared" si="21"/>
        <v/>
      </c>
      <c r="M102" t="str">
        <f t="shared" si="21"/>
        <v/>
      </c>
      <c r="N102" t="str">
        <f t="shared" si="21"/>
        <v/>
      </c>
      <c r="O102" t="str">
        <f t="shared" si="21"/>
        <v/>
      </c>
      <c r="P102" t="str">
        <f t="shared" si="21"/>
        <v/>
      </c>
      <c r="Q102" t="str">
        <f t="shared" si="22"/>
        <v>21500x</v>
      </c>
      <c r="S102" s="92">
        <f t="shared" si="24"/>
        <v>0</v>
      </c>
    </row>
    <row r="103" spans="1:19" x14ac:dyDescent="0.25">
      <c r="A103">
        <v>22000</v>
      </c>
      <c r="B103" s="92">
        <f t="shared" ca="1" si="26"/>
        <v>1112083.5900000001</v>
      </c>
      <c r="C103" t="s">
        <v>287</v>
      </c>
      <c r="D103" s="92">
        <f>IF(MID(F103,1,1)&lt;&gt;"K",IF($H103&lt;&gt;1,$I103,IF(AND(MAX($A$2:$A103)&gt;=30000,$I103&lt;0),$I103,IF(AND(MAX($A$2:$A103)&lt;30000,$I103&gt;0),$I103,0)))+E103,0)+E103</f>
        <v>0</v>
      </c>
      <c r="G103" t="str">
        <f>IF(AND(F103&lt;&gt;"",MID(F103,1,1)&lt;&gt;"K"),VLOOKUP(F103,import!$A$2:$B$998,2,FALSE),"")</f>
        <v/>
      </c>
      <c r="I103" s="115">
        <f>IFERROR(IF(F103&lt;&gt;"",VLOOKUP(F103,import!$A$2:$E$598,5,FALSE),0),0)</f>
        <v>0</v>
      </c>
      <c r="J103">
        <v>1</v>
      </c>
      <c r="K103">
        <f t="shared" si="25"/>
        <v>2</v>
      </c>
      <c r="L103" t="str">
        <f t="shared" si="21"/>
        <v>2</v>
      </c>
      <c r="M103" t="str">
        <f t="shared" si="21"/>
        <v>22</v>
      </c>
      <c r="N103" t="str">
        <f t="shared" si="21"/>
        <v>220</v>
      </c>
      <c r="O103" t="str">
        <f t="shared" si="21"/>
        <v>2200</v>
      </c>
      <c r="P103" t="str">
        <f t="shared" si="21"/>
        <v>22000</v>
      </c>
      <c r="Q103" t="str">
        <f t="shared" si="22"/>
        <v>22000x</v>
      </c>
      <c r="S103" s="92">
        <f t="shared" si="24"/>
        <v>0</v>
      </c>
    </row>
    <row r="104" spans="1:19" x14ac:dyDescent="0.25">
      <c r="A104">
        <v>22100</v>
      </c>
      <c r="B104" s="92">
        <f t="shared" ca="1" si="26"/>
        <v>463981.75</v>
      </c>
      <c r="C104" t="s">
        <v>15</v>
      </c>
      <c r="D104" s="92">
        <f>IF(MID(F104,1,1)&lt;&gt;"K",IF($H104&lt;&gt;1,$I104,IF(AND(MAX($A$2:$A104)&gt;=30000,$I104&lt;0),$I104,IF(AND(MAX($A$2:$A104)&lt;30000,$I104&gt;0),$I104,0)))+E104,0)+E104</f>
        <v>0</v>
      </c>
      <c r="G104" t="str">
        <f>IF(AND(F104&lt;&gt;"",MID(F104,1,1)&lt;&gt;"K"),VLOOKUP(F104,import!$A$2:$B$998,2,FALSE),"")</f>
        <v/>
      </c>
      <c r="I104" s="115">
        <f>IFERROR(IF(F104&lt;&gt;"",VLOOKUP(F104,import!$A$2:$E$598,5,FALSE),0),0)</f>
        <v>0</v>
      </c>
      <c r="J104">
        <v>1</v>
      </c>
      <c r="K104">
        <f t="shared" si="25"/>
        <v>3</v>
      </c>
      <c r="L104" t="str">
        <f t="shared" si="21"/>
        <v>2</v>
      </c>
      <c r="M104" t="str">
        <f t="shared" si="21"/>
        <v>22</v>
      </c>
      <c r="N104" t="str">
        <f t="shared" si="21"/>
        <v>221</v>
      </c>
      <c r="O104" t="str">
        <f t="shared" si="21"/>
        <v>2210</v>
      </c>
      <c r="P104" t="str">
        <f t="shared" si="21"/>
        <v>22100</v>
      </c>
      <c r="Q104" t="str">
        <f t="shared" si="22"/>
        <v>22100x</v>
      </c>
      <c r="S104" s="92">
        <f t="shared" si="24"/>
        <v>0</v>
      </c>
    </row>
    <row r="105" spans="1:19" x14ac:dyDescent="0.25">
      <c r="A105">
        <v>22110</v>
      </c>
      <c r="B105" s="92">
        <f t="shared" ca="1" si="26"/>
        <v>463981.75</v>
      </c>
      <c r="C105" t="s">
        <v>26</v>
      </c>
      <c r="D105" s="92">
        <f>IF(MID(F105,1,1)&lt;&gt;"K",IF($H105&lt;&gt;1,$I105,IF(AND(MAX($A$2:$A105)&gt;=30000,$I105&lt;0),$I105,IF(AND(MAX($A$2:$A105)&lt;30000,$I105&gt;0),$I105,0)))+E105,0)+E105</f>
        <v>0</v>
      </c>
      <c r="G105" t="str">
        <f>IF(AND(F105&lt;&gt;"",MID(F105,1,1)&lt;&gt;"K"),VLOOKUP(F105,import!$A$2:$B$998,2,FALSE),"")</f>
        <v/>
      </c>
      <c r="I105" s="115">
        <f>IFERROR(IF(F105&lt;&gt;"",VLOOKUP(F105,import!$A$2:$E$598,5,FALSE),0),0)</f>
        <v>0</v>
      </c>
      <c r="J105">
        <v>1</v>
      </c>
      <c r="K105">
        <f t="shared" si="25"/>
        <v>4</v>
      </c>
      <c r="L105" t="str">
        <f t="shared" si="21"/>
        <v>2</v>
      </c>
      <c r="M105" t="str">
        <f t="shared" si="21"/>
        <v>22</v>
      </c>
      <c r="N105" t="str">
        <f t="shared" si="21"/>
        <v>221</v>
      </c>
      <c r="O105" t="str">
        <f t="shared" si="21"/>
        <v>2211</v>
      </c>
      <c r="P105" t="str">
        <f t="shared" si="21"/>
        <v>22110</v>
      </c>
      <c r="Q105" t="str">
        <f t="shared" si="22"/>
        <v>22110x</v>
      </c>
      <c r="S105" s="92">
        <f t="shared" si="24"/>
        <v>0</v>
      </c>
    </row>
    <row r="106" spans="1:19" x14ac:dyDescent="0.25">
      <c r="A106">
        <v>22111</v>
      </c>
      <c r="B106" s="92">
        <f t="shared" ca="1" si="26"/>
        <v>463981.75</v>
      </c>
      <c r="C106" s="89" t="s">
        <v>300</v>
      </c>
      <c r="D106" s="92">
        <f>IF(MID(F106,1,1)&lt;&gt;"K",IF($H106&lt;&gt;1,$I106,IF(AND(MAX($A$2:$A106)&gt;=30000,$I106&lt;0),$I106,IF(AND(MAX($A$2:$A106)&lt;30000,$I106&gt;0),$I106,0)))+E106,0)+E106</f>
        <v>0</v>
      </c>
      <c r="G106" t="str">
        <f>IF(AND(F106&lt;&gt;"",MID(F106,1,1)&lt;&gt;"K"),VLOOKUP(F106,import!$A$2:$B$998,2,FALSE),"")</f>
        <v/>
      </c>
      <c r="I106" s="115">
        <f>IFERROR(IF(F106&lt;&gt;"",VLOOKUP(F106,import!$A$2:$E$598,5,FALSE),0),0)</f>
        <v>0</v>
      </c>
      <c r="J106">
        <v>1</v>
      </c>
      <c r="K106">
        <f t="shared" si="25"/>
        <v>5</v>
      </c>
      <c r="L106" t="str">
        <f t="shared" si="21"/>
        <v>2</v>
      </c>
      <c r="M106" t="str">
        <f t="shared" si="21"/>
        <v>22</v>
      </c>
      <c r="N106" t="str">
        <f t="shared" si="21"/>
        <v>221</v>
      </c>
      <c r="O106" t="str">
        <f t="shared" si="21"/>
        <v>2211</v>
      </c>
      <c r="P106" t="str">
        <f t="shared" si="21"/>
        <v>22111</v>
      </c>
      <c r="Q106" t="str">
        <f t="shared" si="22"/>
        <v>22111x</v>
      </c>
      <c r="S106" s="92">
        <f t="shared" si="24"/>
        <v>463981.75</v>
      </c>
    </row>
    <row r="107" spans="1:19" x14ac:dyDescent="0.25">
      <c r="B107" s="92" t="str">
        <f t="shared" ca="1" si="26"/>
        <v/>
      </c>
      <c r="D107" s="92">
        <f>IF(MID(F107,1,1)&lt;&gt;"K",IF($H107&lt;&gt;1,$I107,IF(AND(MAX($A$2:$A107)&gt;=30000,$I107&lt;0),$I107,IF(AND(MAX($A$2:$A107)&lt;30000,$I107&gt;0),$I107,0)))+E107,0)+E107</f>
        <v>6822.21</v>
      </c>
      <c r="F107">
        <v>112000</v>
      </c>
      <c r="G107" t="str">
        <f>IF(AND(F107&lt;&gt;"",MID(F107,1,1)&lt;&gt;"K"),VLOOKUP(F107,import!$A$2:$B$998,2,FALSE),"")</f>
        <v>Nal. sp.p. Reth.-DiU</v>
      </c>
      <c r="I107" s="115">
        <f>IFERROR(IF(F107&lt;&gt;"",VLOOKUP(F107,import!$A$2:$E$598,5,FALSE),0),0)</f>
        <v>6822.21</v>
      </c>
      <c r="J107">
        <v>1</v>
      </c>
      <c r="K107">
        <f t="shared" si="25"/>
        <v>6</v>
      </c>
      <c r="L107" t="str">
        <f t="shared" si="21"/>
        <v/>
      </c>
      <c r="M107" t="str">
        <f t="shared" si="21"/>
        <v/>
      </c>
      <c r="N107" t="str">
        <f t="shared" si="21"/>
        <v/>
      </c>
      <c r="O107" t="str">
        <f t="shared" si="21"/>
        <v/>
      </c>
      <c r="P107" t="str">
        <f t="shared" si="21"/>
        <v/>
      </c>
      <c r="Q107" t="str">
        <f t="shared" si="22"/>
        <v>22111x</v>
      </c>
      <c r="S107" s="92">
        <f t="shared" si="24"/>
        <v>0</v>
      </c>
    </row>
    <row r="108" spans="1:19" x14ac:dyDescent="0.25">
      <c r="B108" s="92" t="str">
        <f t="shared" ca="1" si="26"/>
        <v/>
      </c>
      <c r="D108" s="92">
        <f>IF(MID(F108,1,1)&lt;&gt;"K",IF($H108&lt;&gt;1,$I108,IF(AND(MAX($A$2:$A108)&gt;=30000,$I108&lt;0),$I108,IF(AND(MAX($A$2:$A108)&lt;30000,$I108&gt;0),$I108,0)))+E108,0)+E108</f>
        <v>0</v>
      </c>
      <c r="E108" s="93"/>
      <c r="F108" t="s">
        <v>380</v>
      </c>
      <c r="I108" s="115">
        <f>IFERROR(IF(F108&lt;&gt;"",VLOOKUP(F108,import!$A$2:$E$598,5,FALSE),0),0)</f>
        <v>0</v>
      </c>
      <c r="J108">
        <v>1</v>
      </c>
      <c r="K108">
        <f t="shared" si="25"/>
        <v>6</v>
      </c>
      <c r="L108" t="str">
        <f t="shared" si="21"/>
        <v/>
      </c>
      <c r="M108" t="str">
        <f t="shared" si="21"/>
        <v/>
      </c>
      <c r="N108" t="str">
        <f t="shared" si="21"/>
        <v/>
      </c>
      <c r="O108" t="str">
        <f t="shared" si="21"/>
        <v/>
      </c>
      <c r="P108" t="str">
        <f t="shared" si="21"/>
        <v/>
      </c>
      <c r="Q108" t="str">
        <f t="shared" si="22"/>
        <v>22111x</v>
      </c>
      <c r="S108" s="92">
        <f t="shared" si="24"/>
        <v>0</v>
      </c>
    </row>
    <row r="109" spans="1:19" x14ac:dyDescent="0.25">
      <c r="B109" s="92" t="str">
        <f t="shared" ca="1" si="26"/>
        <v/>
      </c>
      <c r="D109" s="92">
        <f>IF(MID(F109,1,1)&lt;&gt;"K",IF($H109&lt;&gt;1,$I109,IF(AND(MAX($A$2:$A109)&gt;=30000,$I109&lt;0),$I109,IF(AND(MAX($A$2:$A109)&lt;30000,$I109&gt;0),$I109,0)))+E109,0)+E109</f>
        <v>457159.54</v>
      </c>
      <c r="F109">
        <v>112400</v>
      </c>
      <c r="G109" t="str">
        <f>IF(AND(F109&lt;&gt;"",MID(F109,1,1)&lt;&gt;"K"),VLOOKUP(F109,import!$A$2:$B$998,2,FALSE),"")</f>
        <v>Nal.pow. Rhenus- DiU</v>
      </c>
      <c r="I109" s="115">
        <f>IFERROR(IF(F109&lt;&gt;"",VLOOKUP(F109,import!$A$2:$E$598,5,FALSE),0),0)</f>
        <v>457159.54</v>
      </c>
      <c r="J109">
        <v>1</v>
      </c>
      <c r="K109">
        <f t="shared" si="25"/>
        <v>6</v>
      </c>
      <c r="L109" t="str">
        <f t="shared" si="21"/>
        <v/>
      </c>
      <c r="M109" t="str">
        <f t="shared" si="21"/>
        <v/>
      </c>
      <c r="N109" t="str">
        <f t="shared" si="21"/>
        <v/>
      </c>
      <c r="O109" t="str">
        <f t="shared" si="21"/>
        <v/>
      </c>
      <c r="P109" t="str">
        <f t="shared" si="21"/>
        <v/>
      </c>
      <c r="Q109" t="str">
        <f t="shared" si="22"/>
        <v>22111x</v>
      </c>
      <c r="S109" s="92">
        <f t="shared" si="24"/>
        <v>0</v>
      </c>
    </row>
    <row r="110" spans="1:19" x14ac:dyDescent="0.25">
      <c r="B110" s="92" t="str">
        <f t="shared" ca="1" si="26"/>
        <v/>
      </c>
      <c r="D110" s="92">
        <f>IF(MID(F110,1,1)&lt;&gt;"K",IF($H110&lt;&gt;1,$I110,IF(AND(MAX($A$2:$A110)&gt;=30000,$I110&lt;0),$I110,IF(AND(MAX($A$2:$A110)&lt;30000,$I110&gt;0),$I110,0)))+E110,0)+E110</f>
        <v>0</v>
      </c>
      <c r="F110">
        <v>112002</v>
      </c>
      <c r="G110" t="e">
        <f>IF(AND(F110&lt;&gt;"",MID(F110,1,1)&lt;&gt;"K"),VLOOKUP(F110,import!$A$2:$B$998,2,FALSE),"")</f>
        <v>#N/A</v>
      </c>
      <c r="I110" s="115">
        <f>IFERROR(IF(F110&lt;&gt;"",VLOOKUP(F110,import!$A$2:$E$598,5,FALSE),0),0)</f>
        <v>0</v>
      </c>
      <c r="J110">
        <v>1</v>
      </c>
      <c r="K110">
        <f t="shared" ref="K110:K123" si="27">IF(ISERROR(IF(A110&lt;&gt;"",FIND("0",A110,2)-1,"")),5,IF(A110&lt;&gt;"",FIND("0",A110,2)-1,6))</f>
        <v>6</v>
      </c>
      <c r="L110" t="str">
        <f t="shared" si="21"/>
        <v/>
      </c>
      <c r="M110" t="str">
        <f t="shared" si="21"/>
        <v/>
      </c>
      <c r="N110" t="str">
        <f t="shared" si="21"/>
        <v/>
      </c>
      <c r="O110" t="str">
        <f t="shared" si="21"/>
        <v/>
      </c>
      <c r="P110" t="str">
        <f t="shared" si="21"/>
        <v/>
      </c>
      <c r="Q110" t="str">
        <f t="shared" si="22"/>
        <v>22111x</v>
      </c>
      <c r="S110" s="92">
        <f t="shared" si="24"/>
        <v>0</v>
      </c>
    </row>
    <row r="111" spans="1:19" x14ac:dyDescent="0.25">
      <c r="B111" s="92" t="str">
        <f t="shared" ca="1" si="26"/>
        <v/>
      </c>
      <c r="D111" s="92">
        <f>IF(MID(F111,1,1)&lt;&gt;"K",IF($H111&lt;&gt;1,$I111,IF(AND(MAX($A$2:$A111)&gt;=30000,$I111&lt;0),$I111,IF(AND(MAX($A$2:$A111)&lt;30000,$I111&gt;0),$I111,0)))+E111,0)+E111</f>
        <v>0</v>
      </c>
      <c r="F111">
        <v>112402</v>
      </c>
      <c r="G111" t="e">
        <f>IF(AND(F111&lt;&gt;"",MID(F111,1,1)&lt;&gt;"K"),VLOOKUP(F111,import!$A$2:$B$998,2,FALSE),"")</f>
        <v>#N/A</v>
      </c>
      <c r="I111" s="115">
        <f>IFERROR(IF(F111&lt;&gt;"",VLOOKUP(F111,import!$A$2:$E$598,5,FALSE),0),0)</f>
        <v>0</v>
      </c>
      <c r="J111">
        <v>1</v>
      </c>
      <c r="K111">
        <f t="shared" si="27"/>
        <v>6</v>
      </c>
      <c r="L111" t="str">
        <f t="shared" ref="L111:P123" si="28">MID($A111,1,L$1)</f>
        <v/>
      </c>
      <c r="M111" t="str">
        <f t="shared" si="28"/>
        <v/>
      </c>
      <c r="N111" t="str">
        <f t="shared" si="28"/>
        <v/>
      </c>
      <c r="O111" t="str">
        <f t="shared" si="28"/>
        <v/>
      </c>
      <c r="P111" t="str">
        <f t="shared" si="28"/>
        <v/>
      </c>
      <c r="Q111" t="str">
        <f t="shared" si="22"/>
        <v>22111x</v>
      </c>
      <c r="S111" s="92">
        <f t="shared" si="24"/>
        <v>0</v>
      </c>
    </row>
    <row r="112" spans="1:19" x14ac:dyDescent="0.25">
      <c r="B112" s="92" t="str">
        <f t="shared" ca="1" si="26"/>
        <v/>
      </c>
      <c r="D112" s="92">
        <f>IF(MID(F112,1,1)&lt;&gt;"K",IF($H112&lt;&gt;1,$I112,IF(AND(MAX($A$2:$A112)&gt;=30000,$I112&lt;0),$I112,IF(AND(MAX($A$2:$A112)&lt;30000,$I112&gt;0),$I112,0)))+E112,0)+E112</f>
        <v>0</v>
      </c>
      <c r="F112">
        <v>112500</v>
      </c>
      <c r="G112" t="e">
        <f>IF(AND(F112&lt;&gt;"",MID(F112,1,1)&lt;&gt;"K"),VLOOKUP(F112,import!$A$2:$B$998,2,FALSE),"")</f>
        <v>#N/A</v>
      </c>
      <c r="I112" s="115">
        <f>IFERROR(IF(F112&lt;&gt;"",VLOOKUP(F112,import!$A$2:$E$598,5,FALSE),0),0)</f>
        <v>0</v>
      </c>
      <c r="J112">
        <v>1</v>
      </c>
      <c r="K112">
        <f t="shared" si="27"/>
        <v>6</v>
      </c>
      <c r="L112" t="str">
        <f t="shared" si="28"/>
        <v/>
      </c>
      <c r="M112" t="str">
        <f t="shared" si="28"/>
        <v/>
      </c>
      <c r="N112" t="str">
        <f t="shared" si="28"/>
        <v/>
      </c>
      <c r="O112" t="str">
        <f t="shared" si="28"/>
        <v/>
      </c>
      <c r="P112" t="str">
        <f t="shared" si="28"/>
        <v/>
      </c>
      <c r="Q112" t="str">
        <f t="shared" si="22"/>
        <v>22111x</v>
      </c>
      <c r="S112" s="92">
        <f t="shared" si="24"/>
        <v>0</v>
      </c>
    </row>
    <row r="113" spans="1:19" x14ac:dyDescent="0.25">
      <c r="B113" s="92" t="str">
        <f t="shared" ca="1" si="26"/>
        <v/>
      </c>
      <c r="D113" s="92">
        <f>IF(MID(F113,1,1)&lt;&gt;"K",IF($H113&lt;&gt;1,$I113,IF(AND(MAX($A$2:$A113)&gt;=30000,$I113&lt;0),$I113,IF(AND(MAX($A$2:$A113)&lt;30000,$I113&gt;0),$I113,0)))+E113,0)+E113</f>
        <v>0</v>
      </c>
      <c r="E113" s="93"/>
      <c r="F113" t="s">
        <v>372</v>
      </c>
      <c r="I113" s="119">
        <f>IFERROR(IF(F113&lt;&gt;"",VLOOKUP(F113,import!$A$2:$E$598,5,FALSE),0),0)</f>
        <v>0</v>
      </c>
      <c r="J113">
        <v>1</v>
      </c>
      <c r="K113">
        <f t="shared" ref="K113:K118" si="29">IF(ISERROR(IF(A113&lt;&gt;"",FIND("0",A113,2)-1,"")),5,IF(A113&lt;&gt;"",FIND("0",A113,2)-1,6))</f>
        <v>6</v>
      </c>
      <c r="L113" t="str">
        <f t="shared" si="28"/>
        <v/>
      </c>
      <c r="M113" t="str">
        <f t="shared" si="28"/>
        <v/>
      </c>
      <c r="N113" t="str">
        <f t="shared" si="28"/>
        <v/>
      </c>
      <c r="O113" t="str">
        <f t="shared" si="28"/>
        <v/>
      </c>
      <c r="P113" t="str">
        <f t="shared" si="28"/>
        <v/>
      </c>
      <c r="Q113" t="str">
        <f t="shared" ref="Q113:Q118" si="30">IF(A113&gt;0,P113&amp;"x",Q112)</f>
        <v>22111x</v>
      </c>
      <c r="S113" s="119">
        <f t="shared" si="24"/>
        <v>0</v>
      </c>
    </row>
    <row r="114" spans="1:19" x14ac:dyDescent="0.25">
      <c r="B114" s="119"/>
      <c r="D114" s="119">
        <f>IF(MID(F114,1,1)&lt;&gt;"K",IF($H114&lt;&gt;1,$I114,IF(AND(MAX($A$2:$A114)&gt;=30000,$I114&lt;0),$I114,IF(AND(MAX($A$2:$A114)&lt;30000,$I114&gt;0),$I114,0)))+E114,0)+E114</f>
        <v>0</v>
      </c>
      <c r="E114" s="117"/>
      <c r="F114" t="s">
        <v>422</v>
      </c>
      <c r="I114" s="119">
        <f>IFERROR(IF(F114&lt;&gt;"",VLOOKUP(F114,import!$A$2:$E$598,5,FALSE),0),0)</f>
        <v>0</v>
      </c>
      <c r="J114">
        <v>1</v>
      </c>
      <c r="K114">
        <f t="shared" si="29"/>
        <v>6</v>
      </c>
      <c r="L114" t="str">
        <f t="shared" si="28"/>
        <v/>
      </c>
      <c r="M114" t="str">
        <f t="shared" si="28"/>
        <v/>
      </c>
      <c r="N114" t="str">
        <f t="shared" si="28"/>
        <v/>
      </c>
      <c r="O114" t="str">
        <f t="shared" si="28"/>
        <v/>
      </c>
      <c r="P114" t="str">
        <f t="shared" si="28"/>
        <v/>
      </c>
      <c r="Q114" t="str">
        <f t="shared" si="30"/>
        <v>22111x</v>
      </c>
      <c r="S114" s="119">
        <f t="shared" si="24"/>
        <v>0</v>
      </c>
    </row>
    <row r="115" spans="1:19" x14ac:dyDescent="0.25">
      <c r="B115" s="92" t="str">
        <f t="shared" ref="B115:B130" ca="1" si="31">IF(A115&lt;&gt;"",SUMIF(INDIRECT(VLOOKUP(K115,$T$2:$V$7,3,FALSE)),OFFSET(K115,0,K115),$S$2:$S$4412),"")</f>
        <v/>
      </c>
      <c r="D115" s="92">
        <f>IF(MID(F115,1,1)&lt;&gt;"K",IF($H115&lt;&gt;1,$I115,IF(AND(MAX($A$2:$A115)&gt;=30000,$I115&lt;0),$I115,IF(AND(MAX($A$2:$A115)&lt;30000,$I115&gt;0),$I115,0)))+E115,0)+E115</f>
        <v>0</v>
      </c>
      <c r="E115" s="95">
        <f>-E281</f>
        <v>0</v>
      </c>
      <c r="F115" t="s">
        <v>374</v>
      </c>
      <c r="I115" s="119">
        <f>IFERROR(IF(F115&lt;&gt;"",VLOOKUP(F115,import!$A$2:$E$598,5,FALSE),0),0)</f>
        <v>0</v>
      </c>
      <c r="J115">
        <v>1</v>
      </c>
      <c r="K115">
        <f t="shared" si="29"/>
        <v>6</v>
      </c>
      <c r="L115" t="str">
        <f t="shared" si="28"/>
        <v/>
      </c>
      <c r="M115" t="str">
        <f t="shared" si="28"/>
        <v/>
      </c>
      <c r="N115" t="str">
        <f t="shared" si="28"/>
        <v/>
      </c>
      <c r="O115" t="str">
        <f t="shared" si="28"/>
        <v/>
      </c>
      <c r="P115" t="str">
        <f t="shared" si="28"/>
        <v/>
      </c>
      <c r="Q115" t="str">
        <f t="shared" si="30"/>
        <v>22111x</v>
      </c>
      <c r="S115" s="119">
        <f t="shared" si="24"/>
        <v>0</v>
      </c>
    </row>
    <row r="116" spans="1:19" x14ac:dyDescent="0.25">
      <c r="B116" s="92" t="str">
        <f t="shared" ca="1" si="31"/>
        <v/>
      </c>
      <c r="D116" s="92">
        <f>IF(MID(F116,1,1)&lt;&gt;"K",IF($H116&lt;&gt;1,$I116,IF(AND(MAX($A$2:$A116)&gt;=30000,$I116&lt;0),$I116,IF(AND(MAX($A$2:$A116)&lt;30000,$I116&gt;0),$I116,0)))+E116,0)+E116</f>
        <v>0</v>
      </c>
      <c r="E116" s="95">
        <f>-E283</f>
        <v>0</v>
      </c>
      <c r="F116" t="s">
        <v>375</v>
      </c>
      <c r="I116" s="119">
        <f>IFERROR(IF(F116&lt;&gt;"",VLOOKUP(F116,import!$A$2:$E$598,5,FALSE),0),0)</f>
        <v>0</v>
      </c>
      <c r="J116">
        <v>1</v>
      </c>
      <c r="K116">
        <f t="shared" si="29"/>
        <v>6</v>
      </c>
      <c r="L116" t="str">
        <f t="shared" si="28"/>
        <v/>
      </c>
      <c r="M116" t="str">
        <f t="shared" si="28"/>
        <v/>
      </c>
      <c r="N116" t="str">
        <f t="shared" si="28"/>
        <v/>
      </c>
      <c r="O116" t="str">
        <f t="shared" si="28"/>
        <v/>
      </c>
      <c r="P116" t="str">
        <f t="shared" si="28"/>
        <v/>
      </c>
      <c r="Q116" t="str">
        <f t="shared" si="30"/>
        <v>22111x</v>
      </c>
      <c r="S116" s="119">
        <f t="shared" si="24"/>
        <v>0</v>
      </c>
    </row>
    <row r="117" spans="1:19" x14ac:dyDescent="0.25">
      <c r="A117">
        <v>22112</v>
      </c>
      <c r="B117" s="92">
        <f t="shared" ca="1" si="31"/>
        <v>0</v>
      </c>
      <c r="C117" s="89" t="s">
        <v>301</v>
      </c>
      <c r="D117" s="92">
        <f>IF(MID(F117,1,1)&lt;&gt;"K",IF($H117&lt;&gt;1,$I117,IF(AND(MAX($A$2:$A117)&gt;=30000,$I117&lt;0),$I117,IF(AND(MAX($A$2:$A117)&lt;30000,$I117&gt;0),$I117,0)))+E117,0)+E117</f>
        <v>0</v>
      </c>
      <c r="F117" t="s">
        <v>291</v>
      </c>
      <c r="G117" t="str">
        <f>IF(AND(F117&lt;&gt;"",MID(F117,1,1)&lt;&gt;"K"),VLOOKUP(F117,import!$A$2:$B$998,2,FALSE),"")</f>
        <v/>
      </c>
      <c r="I117" s="119">
        <f>IFERROR(IF(F117&lt;&gt;"",VLOOKUP(F117,import!$A$2:$E$598,5,FALSE),0),0)</f>
        <v>0</v>
      </c>
      <c r="J117">
        <v>1</v>
      </c>
      <c r="K117">
        <f t="shared" si="29"/>
        <v>5</v>
      </c>
      <c r="L117" t="str">
        <f t="shared" si="28"/>
        <v>2</v>
      </c>
      <c r="M117" t="str">
        <f t="shared" si="28"/>
        <v>22</v>
      </c>
      <c r="N117" t="str">
        <f t="shared" si="28"/>
        <v>221</v>
      </c>
      <c r="O117" t="str">
        <f t="shared" si="28"/>
        <v>2211</v>
      </c>
      <c r="P117" t="str">
        <f t="shared" si="28"/>
        <v>22112</v>
      </c>
      <c r="Q117" t="str">
        <f t="shared" si="30"/>
        <v>22112x</v>
      </c>
      <c r="S117" s="119">
        <f t="shared" si="24"/>
        <v>0</v>
      </c>
    </row>
    <row r="118" spans="1:19" x14ac:dyDescent="0.25">
      <c r="A118">
        <v>22120</v>
      </c>
      <c r="B118" s="92">
        <f t="shared" ca="1" si="31"/>
        <v>0</v>
      </c>
      <c r="C118" s="89" t="s">
        <v>28</v>
      </c>
      <c r="D118" s="92">
        <f>IF(MID(F118,1,1)&lt;&gt;"K",IF($H118&lt;&gt;1,$I118,IF(AND(MAX($A$2:$A118)&gt;=30000,$I118&lt;0),$I118,IF(AND(MAX($A$2:$A118)&lt;30000,$I118&gt;0),$I118,0)))+E118,0)+E118</f>
        <v>0</v>
      </c>
      <c r="F118" t="s">
        <v>291</v>
      </c>
      <c r="G118" t="str">
        <f>IF(AND(F118&lt;&gt;"",MID(F118,1,1)&lt;&gt;"K"),VLOOKUP(F118,import!$A$2:$B$998,2,FALSE),"")</f>
        <v/>
      </c>
      <c r="I118" s="119">
        <f>IFERROR(IF(F118&lt;&gt;"",VLOOKUP(F118,import!$A$2:$E$598,5,FALSE),0),0)</f>
        <v>0</v>
      </c>
      <c r="J118">
        <v>1</v>
      </c>
      <c r="K118">
        <f t="shared" si="29"/>
        <v>4</v>
      </c>
      <c r="L118" t="str">
        <f t="shared" si="28"/>
        <v>2</v>
      </c>
      <c r="M118" t="str">
        <f t="shared" si="28"/>
        <v>22</v>
      </c>
      <c r="N118" t="str">
        <f t="shared" si="28"/>
        <v>221</v>
      </c>
      <c r="O118" t="str">
        <f t="shared" si="28"/>
        <v>2212</v>
      </c>
      <c r="P118" t="str">
        <f t="shared" si="28"/>
        <v>22120</v>
      </c>
      <c r="Q118" t="str">
        <f t="shared" si="30"/>
        <v>22120x</v>
      </c>
      <c r="S118" s="119">
        <f t="shared" si="24"/>
        <v>0</v>
      </c>
    </row>
    <row r="119" spans="1:19" x14ac:dyDescent="0.25">
      <c r="B119" s="92" t="str">
        <f t="shared" ca="1" si="31"/>
        <v/>
      </c>
      <c r="D119" s="92">
        <f>IF(MID(F119,1,1)&lt;&gt;"K",IF($H119&lt;&gt;1,$I119,IF(AND(MAX($A$2:$A119)&gt;=30000,$I119&lt;0),$I119,IF(AND(MAX($A$2:$A119)&lt;30000,$I119&gt;0),$I119,0)))+E119,0)+E119</f>
        <v>0</v>
      </c>
      <c r="E119" s="119"/>
      <c r="G119" t="str">
        <f>IF(AND(F119&lt;&gt;"",MID(F119,1,1)&lt;&gt;"K"),VLOOKUP(F119,import!$A$2:$B$998,2,FALSE),"")</f>
        <v/>
      </c>
      <c r="I119" s="115">
        <f>IFERROR(IF(F119&lt;&gt;"",VLOOKUP(F119,import!$A$2:$E$598,5,FALSE),0),0)</f>
        <v>0</v>
      </c>
      <c r="J119">
        <v>1</v>
      </c>
      <c r="K119">
        <f t="shared" si="27"/>
        <v>6</v>
      </c>
      <c r="L119" t="str">
        <f t="shared" si="28"/>
        <v/>
      </c>
      <c r="M119" t="str">
        <f t="shared" si="28"/>
        <v/>
      </c>
      <c r="N119" t="str">
        <f t="shared" si="28"/>
        <v/>
      </c>
      <c r="O119" t="str">
        <f t="shared" si="28"/>
        <v/>
      </c>
      <c r="P119" t="str">
        <f t="shared" si="28"/>
        <v/>
      </c>
      <c r="Q119" t="str">
        <f t="shared" si="22"/>
        <v>22120x</v>
      </c>
      <c r="S119" s="92">
        <f t="shared" si="24"/>
        <v>0</v>
      </c>
    </row>
    <row r="120" spans="1:19" x14ac:dyDescent="0.25">
      <c r="A120">
        <v>22200</v>
      </c>
      <c r="B120" s="92">
        <f t="shared" ca="1" si="31"/>
        <v>648101.84</v>
      </c>
      <c r="C120" t="s">
        <v>27</v>
      </c>
      <c r="D120" s="92">
        <f>IF(MID(F120,1,1)&lt;&gt;"K",IF($H120&lt;&gt;1,$I120,IF(AND(MAX($A$2:$A120)&gt;=30000,$I120&lt;0),$I120,IF(AND(MAX($A$2:$A120)&lt;30000,$I120&gt;0),$I120,0)))+E120,0)+E120</f>
        <v>0</v>
      </c>
      <c r="F120" t="s">
        <v>291</v>
      </c>
      <c r="G120" t="str">
        <f>IF(AND(F120&lt;&gt;"",MID(F120,1,1)&lt;&gt;"K"),VLOOKUP(F120,import!$A$2:$B$998,2,FALSE),"")</f>
        <v/>
      </c>
      <c r="I120" s="115">
        <f>IFERROR(IF(F120&lt;&gt;"",VLOOKUP(F120,import!$A$2:$E$598,5,FALSE),0),0)</f>
        <v>0</v>
      </c>
      <c r="J120">
        <v>1</v>
      </c>
      <c r="K120">
        <f t="shared" si="27"/>
        <v>3</v>
      </c>
      <c r="L120" t="str">
        <f t="shared" si="28"/>
        <v>2</v>
      </c>
      <c r="M120" t="str">
        <f t="shared" si="28"/>
        <v>22</v>
      </c>
      <c r="N120" t="str">
        <f t="shared" si="28"/>
        <v>222</v>
      </c>
      <c r="O120" t="str">
        <f t="shared" si="28"/>
        <v>2220</v>
      </c>
      <c r="P120" t="str">
        <f t="shared" si="28"/>
        <v>22200</v>
      </c>
      <c r="Q120" t="str">
        <f t="shared" si="22"/>
        <v>22200x</v>
      </c>
      <c r="S120" s="92">
        <f t="shared" si="24"/>
        <v>0</v>
      </c>
    </row>
    <row r="121" spans="1:19" x14ac:dyDescent="0.25">
      <c r="A121">
        <v>22210</v>
      </c>
      <c r="B121" s="92">
        <f t="shared" ca="1" si="31"/>
        <v>479310.27999999997</v>
      </c>
      <c r="C121" t="s">
        <v>26</v>
      </c>
      <c r="D121" s="92">
        <f>IF(MID(F121,1,1)&lt;&gt;"K",IF($H121&lt;&gt;1,$I121,IF(AND(MAX($A$2:$A121)&gt;=30000,$I121&lt;0),$I121,IF(AND(MAX($A$2:$A121)&lt;30000,$I121&gt;0),$I121,0)))+E121,0)+E121</f>
        <v>0</v>
      </c>
      <c r="F121" t="s">
        <v>291</v>
      </c>
      <c r="G121" t="str">
        <f>IF(AND(F121&lt;&gt;"",MID(F121,1,1)&lt;&gt;"K"),VLOOKUP(F121,import!$A$2:$B$998,2,FALSE),"")</f>
        <v/>
      </c>
      <c r="I121" s="115">
        <f>IFERROR(IF(F121&lt;&gt;"",VLOOKUP(F121,import!$A$2:$E$598,5,FALSE),0),0)</f>
        <v>0</v>
      </c>
      <c r="J121">
        <v>1</v>
      </c>
      <c r="K121">
        <f t="shared" si="27"/>
        <v>4</v>
      </c>
      <c r="L121" t="str">
        <f t="shared" si="28"/>
        <v>2</v>
      </c>
      <c r="M121" t="str">
        <f t="shared" si="28"/>
        <v>22</v>
      </c>
      <c r="N121" t="str">
        <f t="shared" si="28"/>
        <v>222</v>
      </c>
      <c r="O121" t="str">
        <f t="shared" si="28"/>
        <v>2221</v>
      </c>
      <c r="P121" t="str">
        <f t="shared" si="28"/>
        <v>22210</v>
      </c>
      <c r="Q121" t="str">
        <f t="shared" si="22"/>
        <v>22210x</v>
      </c>
      <c r="S121" s="92">
        <f t="shared" si="24"/>
        <v>0</v>
      </c>
    </row>
    <row r="122" spans="1:19" x14ac:dyDescent="0.25">
      <c r="A122">
        <v>22211</v>
      </c>
      <c r="B122" s="92">
        <f t="shared" ca="1" si="31"/>
        <v>479310.27999999997</v>
      </c>
      <c r="C122" s="89" t="s">
        <v>300</v>
      </c>
      <c r="D122" s="92">
        <f>IF(MID(F122,1,1)&lt;&gt;"K",IF($H122&lt;&gt;1,$I122,IF(AND(MAX($A$2:$A122)&gt;=30000,$I122&lt;0),$I122,IF(AND(MAX($A$2:$A122)&lt;30000,$I122&gt;0),$I122,0)))+E122,0)+E122</f>
        <v>0</v>
      </c>
      <c r="F122" t="s">
        <v>291</v>
      </c>
      <c r="G122" t="str">
        <f>IF(AND(F122&lt;&gt;"",MID(F122,1,1)&lt;&gt;"K"),VLOOKUP(F122,import!$A$2:$B$998,2,FALSE),"")</f>
        <v/>
      </c>
      <c r="I122" s="115">
        <f>IFERROR(IF(F122&lt;&gt;"",VLOOKUP(F122,import!$A$2:$E$598,5,FALSE),0),0)</f>
        <v>0</v>
      </c>
      <c r="J122">
        <v>1</v>
      </c>
      <c r="K122">
        <f t="shared" si="27"/>
        <v>5</v>
      </c>
      <c r="L122" t="str">
        <f t="shared" si="28"/>
        <v>2</v>
      </c>
      <c r="M122" t="str">
        <f t="shared" si="28"/>
        <v>22</v>
      </c>
      <c r="N122" t="str">
        <f t="shared" si="28"/>
        <v>222</v>
      </c>
      <c r="O122" t="str">
        <f t="shared" si="28"/>
        <v>2221</v>
      </c>
      <c r="P122" t="str">
        <f t="shared" si="28"/>
        <v>22211</v>
      </c>
      <c r="Q122" t="str">
        <f t="shared" si="22"/>
        <v>22211x</v>
      </c>
      <c r="S122" s="92">
        <f t="shared" si="24"/>
        <v>479310.27999999997</v>
      </c>
    </row>
    <row r="123" spans="1:19" x14ac:dyDescent="0.25">
      <c r="B123" s="92" t="str">
        <f t="shared" ca="1" si="31"/>
        <v/>
      </c>
      <c r="D123" s="92">
        <f>IF(MID(F123,1,1)&lt;&gt;"K",IF($H123&lt;&gt;1,$I123,IF(AND(MAX($A$2:$A123)&gt;=30000,$I123&lt;0),$I123,IF(AND(MAX($A$2:$A123)&lt;30000,$I123&gt;0),$I123,0)))+E123,0)+E123</f>
        <v>461710.37</v>
      </c>
      <c r="F123">
        <v>111000</v>
      </c>
      <c r="G123" t="str">
        <f>IF(AND(F123&lt;&gt;"",MID(F123,1,1)&lt;&gt;"K"),VLOOKUP(F123,import!$A$2:$B$998,2,FALSE),"")</f>
        <v>Należ. zewn. - kraj</v>
      </c>
      <c r="I123" s="115">
        <f>IFERROR(IF(F123&lt;&gt;"",VLOOKUP(F123,import!$A$2:$E$598,5,FALSE),0),0)</f>
        <v>461710.37</v>
      </c>
      <c r="J123">
        <v>1</v>
      </c>
      <c r="K123">
        <f t="shared" si="27"/>
        <v>6</v>
      </c>
      <c r="L123" t="str">
        <f t="shared" si="28"/>
        <v/>
      </c>
      <c r="M123" t="str">
        <f t="shared" si="28"/>
        <v/>
      </c>
      <c r="N123" t="str">
        <f t="shared" si="28"/>
        <v/>
      </c>
      <c r="O123" t="str">
        <f t="shared" si="28"/>
        <v/>
      </c>
      <c r="P123" t="str">
        <f t="shared" si="28"/>
        <v/>
      </c>
      <c r="Q123" t="str">
        <f t="shared" si="22"/>
        <v>22211x</v>
      </c>
      <c r="S123" s="92">
        <f t="shared" si="24"/>
        <v>0</v>
      </c>
    </row>
    <row r="124" spans="1:19" x14ac:dyDescent="0.25">
      <c r="B124" s="92" t="str">
        <f t="shared" ca="1" si="31"/>
        <v/>
      </c>
      <c r="D124" s="92">
        <f>IF(MID(F124,1,1)&lt;&gt;"K",IF($H124&lt;&gt;1,$I124,IF(AND(MAX($A$2:$A124)&gt;=30000,$I124&lt;0),$I124,IF(AND(MAX($A$2:$A124)&lt;30000,$I124&gt;0),$I124,0)))+E124,0)+E124</f>
        <v>0</v>
      </c>
      <c r="E124" s="93"/>
      <c r="F124" t="s">
        <v>381</v>
      </c>
      <c r="I124" s="115">
        <f>IFERROR(IF(F124&lt;&gt;"",VLOOKUP(F124,import!$A$2:$E$598,5,FALSE),0),0)</f>
        <v>0</v>
      </c>
      <c r="J124">
        <v>1</v>
      </c>
      <c r="K124">
        <f t="shared" si="25"/>
        <v>6</v>
      </c>
      <c r="L124" t="str">
        <f t="shared" si="21"/>
        <v/>
      </c>
      <c r="M124" t="str">
        <f t="shared" si="21"/>
        <v/>
      </c>
      <c r="N124" t="str">
        <f t="shared" si="21"/>
        <v/>
      </c>
      <c r="O124" t="str">
        <f t="shared" si="21"/>
        <v/>
      </c>
      <c r="P124" t="str">
        <f t="shared" si="21"/>
        <v/>
      </c>
      <c r="Q124" t="str">
        <f t="shared" si="22"/>
        <v>22211x</v>
      </c>
      <c r="S124" s="92">
        <f t="shared" si="24"/>
        <v>0</v>
      </c>
    </row>
    <row r="125" spans="1:19" x14ac:dyDescent="0.25">
      <c r="B125" s="92" t="str">
        <f t="shared" ca="1" si="31"/>
        <v/>
      </c>
      <c r="D125" s="92">
        <f>IF(MID(F125,1,1)&lt;&gt;"K",IF($H125&lt;&gt;1,$I125,IF(AND(MAX($A$2:$A125)&gt;=30000,$I125&lt;0),$I125,IF(AND(MAX($A$2:$A125)&lt;30000,$I125&gt;0),$I125,0)))+E125,0)+E125</f>
        <v>17599.91</v>
      </c>
      <c r="F125">
        <v>111100</v>
      </c>
      <c r="G125" t="str">
        <f>IF(AND(F125&lt;&gt;"",MID(F125,1,1)&lt;&gt;"K"),VLOOKUP(F125,import!$A$2:$B$998,2,FALSE),"")</f>
        <v>Nal. od zewn.- zagr.</v>
      </c>
      <c r="I125" s="115">
        <f>IFERROR(IF(F125&lt;&gt;"",VLOOKUP(F125,import!$A$2:$E$598,5,FALSE),0),0)</f>
        <v>17599.91</v>
      </c>
      <c r="J125">
        <v>1</v>
      </c>
      <c r="K125">
        <f t="shared" si="25"/>
        <v>6</v>
      </c>
      <c r="L125" t="str">
        <f t="shared" si="21"/>
        <v/>
      </c>
      <c r="M125" t="str">
        <f t="shared" si="21"/>
        <v/>
      </c>
      <c r="N125" t="str">
        <f t="shared" si="21"/>
        <v/>
      </c>
      <c r="O125" t="str">
        <f t="shared" si="21"/>
        <v/>
      </c>
      <c r="P125" t="str">
        <f t="shared" si="21"/>
        <v/>
      </c>
      <c r="Q125" t="str">
        <f t="shared" si="22"/>
        <v>22211x</v>
      </c>
      <c r="S125" s="92">
        <f t="shared" si="24"/>
        <v>0</v>
      </c>
    </row>
    <row r="126" spans="1:19" x14ac:dyDescent="0.25">
      <c r="B126" s="92" t="str">
        <f t="shared" ca="1" si="31"/>
        <v/>
      </c>
      <c r="D126" s="92">
        <f>IF(MID(F126,1,1)&lt;&gt;"K",IF($H126&lt;&gt;1,$I126,IF(AND(MAX($A$2:$A126)&gt;=30000,$I126&lt;0),$I126,IF(AND(MAX($A$2:$A126)&lt;30000,$I126&gt;0),$I126,0)))+E126,0)+E126</f>
        <v>0</v>
      </c>
      <c r="E126" s="93"/>
      <c r="F126" t="s">
        <v>382</v>
      </c>
      <c r="I126" s="115">
        <f>IFERROR(IF(F126&lt;&gt;"",VLOOKUP(F126,import!$A$2:$E$598,5,FALSE),0),0)</f>
        <v>0</v>
      </c>
      <c r="J126">
        <v>1</v>
      </c>
      <c r="K126">
        <f t="shared" si="25"/>
        <v>6</v>
      </c>
      <c r="L126" t="str">
        <f t="shared" si="21"/>
        <v/>
      </c>
      <c r="M126" t="str">
        <f t="shared" si="21"/>
        <v/>
      </c>
      <c r="N126" t="str">
        <f t="shared" si="21"/>
        <v/>
      </c>
      <c r="O126" t="str">
        <f t="shared" si="21"/>
        <v/>
      </c>
      <c r="P126" t="str">
        <f t="shared" si="21"/>
        <v/>
      </c>
      <c r="Q126" t="str">
        <f t="shared" si="22"/>
        <v>22211x</v>
      </c>
      <c r="S126" s="92">
        <f t="shared" si="24"/>
        <v>0</v>
      </c>
    </row>
    <row r="127" spans="1:19" x14ac:dyDescent="0.25">
      <c r="B127" s="92" t="str">
        <f t="shared" ca="1" si="31"/>
        <v/>
      </c>
      <c r="D127" s="92">
        <f>IF(MID(F127,1,1)&lt;&gt;"K",IF($H127&lt;&gt;1,$I127,IF(AND(MAX($A$2:$A127)&gt;=30000,$I127&lt;0),$I127,IF(AND(MAX($A$2:$A127)&lt;30000,$I127&gt;0),$I127,0)))+E127,0)+E127</f>
        <v>0</v>
      </c>
      <c r="E127" s="92">
        <v>0</v>
      </c>
      <c r="F127">
        <v>111505</v>
      </c>
      <c r="G127" t="str">
        <f>IF(AND(F127&lt;&gt;"",MID(F127,1,1)&lt;&gt;"K"),VLOOKUP(F127,import!$A$2:$B$998,2,FALSE),"")</f>
        <v>RM niezafakt. należ.</v>
      </c>
      <c r="I127" s="115">
        <f>IFERROR(IF(F127&lt;&gt;"",VLOOKUP(F127,import!$A$2:$E$598,5,FALSE),0),0)</f>
        <v>0</v>
      </c>
      <c r="J127">
        <v>1</v>
      </c>
      <c r="K127">
        <f t="shared" si="25"/>
        <v>6</v>
      </c>
      <c r="L127" t="str">
        <f t="shared" ref="L127:P178" si="32">MID($A127,1,L$1)</f>
        <v/>
      </c>
      <c r="M127" t="str">
        <f t="shared" si="32"/>
        <v/>
      </c>
      <c r="N127" t="str">
        <f t="shared" si="32"/>
        <v/>
      </c>
      <c r="O127" t="str">
        <f t="shared" si="32"/>
        <v/>
      </c>
      <c r="P127" t="str">
        <f t="shared" si="32"/>
        <v/>
      </c>
      <c r="Q127" t="str">
        <f t="shared" si="22"/>
        <v>22211x</v>
      </c>
      <c r="S127" s="92">
        <f t="shared" si="24"/>
        <v>0</v>
      </c>
    </row>
    <row r="128" spans="1:19" x14ac:dyDescent="0.25">
      <c r="B128" s="92" t="str">
        <f t="shared" ca="1" si="31"/>
        <v/>
      </c>
      <c r="D128" s="92">
        <f>IF(MID(F128,1,1)&lt;&gt;"K",IF($H128&lt;&gt;1,$I128,IF(AND(MAX($A$2:$A128)&gt;=30000,$I128&lt;0),$I128,IF(AND(MAX($A$2:$A128)&lt;30000,$I128&gt;0),$I128,0)))+E128,0)+E128</f>
        <v>0</v>
      </c>
      <c r="F128">
        <v>111900</v>
      </c>
      <c r="G128" t="e">
        <f>IF(AND(F128&lt;&gt;"",MID(F128,1,1)&lt;&gt;"K"),VLOOKUP(F128,import!$A$2:$B$998,2,FALSE),"")</f>
        <v>#N/A</v>
      </c>
      <c r="I128" s="115">
        <f>IFERROR(IF(F128&lt;&gt;"",VLOOKUP(F128,import!$A$2:$E$598,5,FALSE),0),0)</f>
        <v>0</v>
      </c>
      <c r="J128">
        <v>1</v>
      </c>
      <c r="K128">
        <f t="shared" si="25"/>
        <v>6</v>
      </c>
      <c r="L128" t="str">
        <f t="shared" si="32"/>
        <v/>
      </c>
      <c r="M128" t="str">
        <f t="shared" si="32"/>
        <v/>
      </c>
      <c r="N128" t="str">
        <f t="shared" si="32"/>
        <v/>
      </c>
      <c r="O128" t="str">
        <f t="shared" si="32"/>
        <v/>
      </c>
      <c r="P128" t="str">
        <f t="shared" si="32"/>
        <v/>
      </c>
      <c r="Q128" t="str">
        <f t="shared" si="22"/>
        <v>22211x</v>
      </c>
      <c r="S128" s="92">
        <f t="shared" si="24"/>
        <v>0</v>
      </c>
    </row>
    <row r="129" spans="1:19" x14ac:dyDescent="0.25">
      <c r="B129" s="115" t="str">
        <f t="shared" ca="1" si="31"/>
        <v/>
      </c>
      <c r="D129" s="115">
        <f>IF(MID(F129,1,1)&lt;&gt;"K",IF($H129&lt;&gt;1,$I129,IF(AND(MAX($A$2:$A129)&gt;=30000,$I129&lt;0),$I129,IF(AND(MAX($A$2:$A129)&lt;30000,$I129&gt;0),$I129,0)))+E129,0)+E129</f>
        <v>0</v>
      </c>
      <c r="E129" s="115"/>
      <c r="F129">
        <v>111002</v>
      </c>
      <c r="G129" t="e">
        <f>IF(AND(F129&lt;&gt;"",MID(F129,1,1)&lt;&gt;"K"),VLOOKUP(F129,import!$A$2:$B$998,2,FALSE),"")</f>
        <v>#N/A</v>
      </c>
      <c r="I129" s="115">
        <f>IFERROR(IF(F129&lt;&gt;"",VLOOKUP(F129,import!$A$2:$E$598,5,FALSE),0),0)</f>
        <v>0</v>
      </c>
      <c r="J129">
        <v>1</v>
      </c>
      <c r="K129">
        <f>IF(ISERROR(IF(A129&lt;&gt;"",FIND("0",A129,2)-1,"")),5,IF(A129&lt;&gt;"",FIND("0",A129,2)-1,6))</f>
        <v>6</v>
      </c>
      <c r="L129" t="str">
        <f t="shared" si="32"/>
        <v/>
      </c>
      <c r="M129" t="str">
        <f t="shared" si="32"/>
        <v/>
      </c>
      <c r="N129" t="str">
        <f t="shared" si="32"/>
        <v/>
      </c>
      <c r="O129" t="str">
        <f t="shared" si="32"/>
        <v/>
      </c>
      <c r="P129" t="str">
        <f t="shared" si="32"/>
        <v/>
      </c>
      <c r="Q129" t="str">
        <f t="shared" si="22"/>
        <v>22211x</v>
      </c>
      <c r="S129" s="115">
        <f t="shared" si="24"/>
        <v>0</v>
      </c>
    </row>
    <row r="130" spans="1:19" x14ac:dyDescent="0.25">
      <c r="B130" s="92" t="str">
        <f t="shared" ca="1" si="31"/>
        <v/>
      </c>
      <c r="D130" s="92">
        <f>IF(MID(F130,1,1)&lt;&gt;"K",IF($H130&lt;&gt;1,$I130,IF(AND(MAX($A$2:$A130)&gt;=30000,$I130&lt;0),$I130,IF(AND(MAX($A$2:$A130)&lt;30000,$I130&gt;0),$I130,0)))+E130,0)+E130</f>
        <v>0</v>
      </c>
      <c r="F130">
        <v>111102</v>
      </c>
      <c r="G130" t="e">
        <f>IF(AND(F130&lt;&gt;"",MID(F130,1,1)&lt;&gt;"K"),VLOOKUP(F130,import!$A$2:$B$998,2,FALSE),"")</f>
        <v>#N/A</v>
      </c>
      <c r="I130" s="115">
        <f>IFERROR(IF(F130&lt;&gt;"",VLOOKUP(F130,import!$A$2:$E$598,5,FALSE),0),0)</f>
        <v>0</v>
      </c>
      <c r="J130">
        <v>1</v>
      </c>
      <c r="K130">
        <f t="shared" si="25"/>
        <v>6</v>
      </c>
      <c r="L130" t="str">
        <f t="shared" si="32"/>
        <v/>
      </c>
      <c r="M130" t="str">
        <f t="shared" si="32"/>
        <v/>
      </c>
      <c r="N130" t="str">
        <f t="shared" si="32"/>
        <v/>
      </c>
      <c r="O130" t="str">
        <f t="shared" si="32"/>
        <v/>
      </c>
      <c r="P130" t="str">
        <f t="shared" si="32"/>
        <v/>
      </c>
      <c r="Q130" t="str">
        <f t="shared" si="22"/>
        <v>22211x</v>
      </c>
      <c r="S130" s="92">
        <f t="shared" si="24"/>
        <v>0</v>
      </c>
    </row>
    <row r="131" spans="1:19" x14ac:dyDescent="0.25">
      <c r="B131" s="119"/>
      <c r="D131" s="119">
        <f>IF(MID(F131,1,1)&lt;&gt;"K",IF($H131&lt;&gt;1,$I131,IF(AND(MAX($A$2:$A131)&gt;=30000,$I131&lt;0),$I131,IF(AND(MAX($A$2:$A131)&lt;30000,$I131&gt;0),$I131,0)))+E131,0)+E131</f>
        <v>0</v>
      </c>
      <c r="E131" s="95">
        <f>-E265</f>
        <v>0</v>
      </c>
      <c r="F131" t="s">
        <v>390</v>
      </c>
      <c r="I131" s="119">
        <f>IFERROR(IF(F131&lt;&gt;"",VLOOKUP(F131,import!$A$2:$E$598,5,FALSE),0),0)</f>
        <v>0</v>
      </c>
      <c r="J131">
        <v>1</v>
      </c>
      <c r="K131">
        <f t="shared" ref="K131:K132" si="33">IF(ISERROR(IF(A131&lt;&gt;"",FIND("0",A131,2)-1,"")),5,IF(A131&lt;&gt;"",FIND("0",A131,2)-1,6))</f>
        <v>6</v>
      </c>
      <c r="L131" t="str">
        <f t="shared" ref="L131:P132" si="34">MID($A131,1,L$1)</f>
        <v/>
      </c>
      <c r="M131" t="str">
        <f t="shared" si="34"/>
        <v/>
      </c>
      <c r="N131" t="str">
        <f t="shared" si="34"/>
        <v/>
      </c>
      <c r="O131" t="str">
        <f t="shared" si="34"/>
        <v/>
      </c>
      <c r="P131" t="str">
        <f t="shared" si="34"/>
        <v/>
      </c>
      <c r="Q131" t="str">
        <f t="shared" ref="Q131:Q132" si="35">IF(A131&gt;0,P131&amp;"x",Q130)</f>
        <v>22211x</v>
      </c>
      <c r="S131" s="119">
        <f t="shared" si="24"/>
        <v>0</v>
      </c>
    </row>
    <row r="132" spans="1:19" x14ac:dyDescent="0.25">
      <c r="B132" s="92" t="str">
        <f t="shared" ref="B132:B142" ca="1" si="36">IF(A132&lt;&gt;"",SUMIF(INDIRECT(VLOOKUP(K132,$T$2:$V$7,3,FALSE)),OFFSET(K132,0,K132),$S$2:$S$4412),"")</f>
        <v/>
      </c>
      <c r="C132" s="122"/>
      <c r="D132" s="92">
        <f>IF(MID(F132,1,1)&lt;&gt;"K",IF($H132&lt;&gt;1,$I132,IF(AND(MAX($A$2:$A132)&gt;=30000,$I132&lt;0),$I132,IF(AND(MAX($A$2:$A132)&lt;30000,$I132&gt;0),$I132,0)))+E132,0)+E132</f>
        <v>0</v>
      </c>
      <c r="E132" s="95">
        <f>-E297</f>
        <v>0</v>
      </c>
      <c r="F132" t="s">
        <v>377</v>
      </c>
      <c r="I132" s="119">
        <f>IFERROR(IF(F132&lt;&gt;"",VLOOKUP(F132,import!$A$2:$E$598,5,FALSE),0),0)</f>
        <v>0</v>
      </c>
      <c r="J132">
        <v>1</v>
      </c>
      <c r="K132">
        <f t="shared" si="33"/>
        <v>6</v>
      </c>
      <c r="L132" t="str">
        <f t="shared" si="34"/>
        <v/>
      </c>
      <c r="M132" t="str">
        <f t="shared" si="34"/>
        <v/>
      </c>
      <c r="N132" t="str">
        <f t="shared" si="34"/>
        <v/>
      </c>
      <c r="O132" t="str">
        <f t="shared" si="34"/>
        <v/>
      </c>
      <c r="P132" t="str">
        <f t="shared" si="34"/>
        <v/>
      </c>
      <c r="Q132" t="str">
        <f t="shared" si="35"/>
        <v>22211x</v>
      </c>
      <c r="S132" s="119">
        <f t="shared" si="24"/>
        <v>0</v>
      </c>
    </row>
    <row r="133" spans="1:19" x14ac:dyDescent="0.25">
      <c r="B133" s="92" t="str">
        <f t="shared" ca="1" si="36"/>
        <v/>
      </c>
      <c r="C133" s="122"/>
      <c r="D133" s="92">
        <f>IF(MID(F133,1,1)&lt;&gt;"K",IF($H133&lt;&gt;1,$I133,IF(AND(MAX($A$2:$A133)&gt;=30000,$I133&lt;0),$I133,IF(AND(MAX($A$2:$A133)&lt;30000,$I133&gt;0),$I133,0)))+E133,0)+E133</f>
        <v>0</v>
      </c>
      <c r="E133" s="95">
        <f>-E299</f>
        <v>0</v>
      </c>
      <c r="F133" t="s">
        <v>378</v>
      </c>
      <c r="I133" s="115">
        <f>IFERROR(IF(F133&lt;&gt;"",VLOOKUP(F133,import!$A$2:$E$598,5,FALSE),0),0)</f>
        <v>0</v>
      </c>
      <c r="J133">
        <v>1</v>
      </c>
      <c r="K133">
        <f t="shared" si="25"/>
        <v>6</v>
      </c>
      <c r="L133" t="str">
        <f t="shared" si="32"/>
        <v/>
      </c>
      <c r="M133" t="str">
        <f t="shared" si="32"/>
        <v/>
      </c>
      <c r="N133" t="str">
        <f t="shared" si="32"/>
        <v/>
      </c>
      <c r="O133" t="str">
        <f t="shared" si="32"/>
        <v/>
      </c>
      <c r="P133" t="str">
        <f t="shared" si="32"/>
        <v/>
      </c>
      <c r="Q133" t="str">
        <f t="shared" si="22"/>
        <v>22211x</v>
      </c>
      <c r="S133" s="92">
        <f t="shared" si="24"/>
        <v>0</v>
      </c>
    </row>
    <row r="134" spans="1:19" x14ac:dyDescent="0.25">
      <c r="A134">
        <v>22212</v>
      </c>
      <c r="B134" s="92">
        <f t="shared" ca="1" si="36"/>
        <v>0</v>
      </c>
      <c r="C134" s="89" t="s">
        <v>301</v>
      </c>
      <c r="D134" s="92">
        <f>IF(MID(F134,1,1)&lt;&gt;"K",IF($H134&lt;&gt;1,$I134,IF(AND(MAX($A$2:$A134)&gt;=30000,$I134&lt;0),$I134,IF(AND(MAX($A$2:$A134)&lt;30000,$I134&gt;0),$I134,0)))+E134,0)+E134</f>
        <v>0</v>
      </c>
      <c r="F134" t="s">
        <v>291</v>
      </c>
      <c r="G134" t="str">
        <f>IF(AND(F134&lt;&gt;"",MID(F134,1,1)&lt;&gt;"K"),VLOOKUP(F134,import!$A$2:$B$998,2,FALSE),"")</f>
        <v/>
      </c>
      <c r="I134" s="115">
        <f>IFERROR(IF(F134&lt;&gt;"",VLOOKUP(F134,import!$A$2:$E$598,5,FALSE),0),0)</f>
        <v>0</v>
      </c>
      <c r="J134">
        <v>1</v>
      </c>
      <c r="K134">
        <f t="shared" si="25"/>
        <v>5</v>
      </c>
      <c r="L134" t="str">
        <f t="shared" si="32"/>
        <v>2</v>
      </c>
      <c r="M134" t="str">
        <f t="shared" si="32"/>
        <v>22</v>
      </c>
      <c r="N134" t="str">
        <f t="shared" si="32"/>
        <v>222</v>
      </c>
      <c r="O134" t="str">
        <f t="shared" si="32"/>
        <v>2221</v>
      </c>
      <c r="P134" t="str">
        <f t="shared" si="32"/>
        <v>22212</v>
      </c>
      <c r="Q134" t="str">
        <f t="shared" si="22"/>
        <v>22212x</v>
      </c>
      <c r="S134" s="92">
        <f t="shared" si="24"/>
        <v>0</v>
      </c>
    </row>
    <row r="135" spans="1:19" x14ac:dyDescent="0.25">
      <c r="A135">
        <v>22220</v>
      </c>
      <c r="B135" s="92">
        <f t="shared" ca="1" si="36"/>
        <v>167377.38</v>
      </c>
      <c r="C135" t="s">
        <v>29</v>
      </c>
      <c r="D135" s="92">
        <f>IF(MID(F135,1,1)&lt;&gt;"K",IF($H135&lt;&gt;1,$I135,IF(AND(MAX($A$2:$A135)&gt;=30000,$I135&lt;0),$I135,IF(AND(MAX($A$2:$A135)&lt;30000,$I135&gt;0),$I135,0)))+E135,0)+E135</f>
        <v>0</v>
      </c>
      <c r="F135" t="s">
        <v>291</v>
      </c>
      <c r="G135" t="str">
        <f>IF(AND(F135&lt;&gt;"",MID(F135,1,1)&lt;&gt;"K"),VLOOKUP(F135,import!$A$2:$B$998,2,FALSE),"")</f>
        <v/>
      </c>
      <c r="I135" s="115">
        <f>IFERROR(IF(F135&lt;&gt;"",VLOOKUP(F135,import!$A$2:$E$598,5,FALSE),0),0)</f>
        <v>0</v>
      </c>
      <c r="J135">
        <v>1</v>
      </c>
      <c r="K135">
        <f t="shared" si="25"/>
        <v>4</v>
      </c>
      <c r="L135" t="str">
        <f t="shared" si="32"/>
        <v>2</v>
      </c>
      <c r="M135" t="str">
        <f t="shared" si="32"/>
        <v>22</v>
      </c>
      <c r="N135" t="str">
        <f t="shared" si="32"/>
        <v>222</v>
      </c>
      <c r="O135" t="str">
        <f t="shared" si="32"/>
        <v>2222</v>
      </c>
      <c r="P135" t="str">
        <f t="shared" si="32"/>
        <v>22220</v>
      </c>
      <c r="Q135" t="str">
        <f t="shared" si="22"/>
        <v>22220x</v>
      </c>
      <c r="S135" s="92">
        <f t="shared" si="24"/>
        <v>167377.38</v>
      </c>
    </row>
    <row r="136" spans="1:19" x14ac:dyDescent="0.25">
      <c r="B136" s="92" t="str">
        <f t="shared" ca="1" si="36"/>
        <v/>
      </c>
      <c r="D136" s="92">
        <f>IF(MID(F136,1,1)&lt;&gt;"K",IF($H136&lt;&gt;1,$I136,IF(AND(MAX($A$2:$A136)&gt;=30000,$I136&lt;0),$I136,IF(AND(MAX($A$2:$A136)&lt;30000,$I136&gt;0),$I136,0)))+E136,0)+E136</f>
        <v>153569.95000000001</v>
      </c>
      <c r="F136">
        <v>121340</v>
      </c>
      <c r="G136" t="str">
        <f>IF(AND(F136&lt;&gt;"",MID(F136,1,1)&lt;&gt;"K"),VLOOKUP(F136,import!$A$2:$B$998,2,FALSE),"")</f>
        <v>Pod. nalicz., Polska</v>
      </c>
      <c r="H136">
        <v>1</v>
      </c>
      <c r="I136" s="115">
        <f>IFERROR(IF(F136&lt;&gt;"",VLOOKUP(F136,import!$A$2:$E$598,5,FALSE),0),0)</f>
        <v>153569.95000000001</v>
      </c>
      <c r="J136">
        <v>1</v>
      </c>
      <c r="K136">
        <f t="shared" si="25"/>
        <v>6</v>
      </c>
      <c r="L136" t="str">
        <f t="shared" si="32"/>
        <v/>
      </c>
      <c r="M136" t="str">
        <f t="shared" si="32"/>
        <v/>
      </c>
      <c r="N136" t="str">
        <f t="shared" si="32"/>
        <v/>
      </c>
      <c r="O136" t="str">
        <f t="shared" si="32"/>
        <v/>
      </c>
      <c r="P136" t="str">
        <f t="shared" si="32"/>
        <v/>
      </c>
      <c r="Q136" t="str">
        <f t="shared" si="22"/>
        <v>22220x</v>
      </c>
      <c r="S136" s="92">
        <f t="shared" si="24"/>
        <v>0</v>
      </c>
    </row>
    <row r="137" spans="1:19" x14ac:dyDescent="0.25">
      <c r="B137" s="92" t="str">
        <f t="shared" ca="1" si="36"/>
        <v/>
      </c>
      <c r="D137" s="92">
        <f>IF(MID(F137,1,1)&lt;&gt;"K",IF($H137&lt;&gt;1,$I137,IF(AND(MAX($A$2:$A137)&gt;=30000,$I137&lt;0),$I137,IF(AND(MAX($A$2:$A137)&lt;30000,$I137&gt;0),$I137,0)))+E137,0)+E137</f>
        <v>13807.43</v>
      </c>
      <c r="F137">
        <v>121600</v>
      </c>
      <c r="G137" t="str">
        <f>IF(AND(F137&lt;&gt;"",MID(F137,1,1)&lt;&gt;"K"),VLOOKUP(F137,import!$A$2:$B$998,2,FALSE),"")</f>
        <v>Pod. nal.,obc. odwr.</v>
      </c>
      <c r="I137" s="115">
        <f>IFERROR(IF(F137&lt;&gt;"",VLOOKUP(F137,import!$A$2:$E$598,5,FALSE),0),0)</f>
        <v>13807.43</v>
      </c>
      <c r="J137">
        <v>1</v>
      </c>
      <c r="K137">
        <f t="shared" si="25"/>
        <v>6</v>
      </c>
      <c r="L137" t="str">
        <f t="shared" si="32"/>
        <v/>
      </c>
      <c r="M137" t="str">
        <f t="shared" si="32"/>
        <v/>
      </c>
      <c r="N137" t="str">
        <f t="shared" si="32"/>
        <v/>
      </c>
      <c r="O137" t="str">
        <f t="shared" si="32"/>
        <v/>
      </c>
      <c r="P137" t="str">
        <f t="shared" si="32"/>
        <v/>
      </c>
      <c r="Q137" t="str">
        <f t="shared" si="22"/>
        <v>22220x</v>
      </c>
      <c r="S137" s="92">
        <f t="shared" si="24"/>
        <v>0</v>
      </c>
    </row>
    <row r="138" spans="1:19" x14ac:dyDescent="0.25">
      <c r="B138" s="92" t="str">
        <f t="shared" ca="1" si="36"/>
        <v/>
      </c>
      <c r="D138" s="92">
        <f>IF(MID(F138,1,1)&lt;&gt;"K",IF($H138&lt;&gt;1,$I138,IF(AND(MAX($A$2:$A138)&gt;=30000,$I138&lt;0),$I138,IF(AND(MAX($A$2:$A138)&lt;30000,$I138&gt;0),$I138,0)))+E138,0)+E138</f>
        <v>0</v>
      </c>
      <c r="G138" t="str">
        <f>IF(AND(F138&lt;&gt;"",MID(F138,1,1)&lt;&gt;"K"),VLOOKUP(F138,import!$A$2:$B$998,2,FALSE),"")</f>
        <v/>
      </c>
      <c r="I138" s="115">
        <f>IFERROR(IF(F138&lt;&gt;"",VLOOKUP(F138,import!$A$2:$E$598,5,FALSE),0),0)</f>
        <v>0</v>
      </c>
      <c r="J138">
        <v>1</v>
      </c>
      <c r="K138">
        <f t="shared" si="25"/>
        <v>6</v>
      </c>
      <c r="L138" t="str">
        <f t="shared" si="32"/>
        <v/>
      </c>
      <c r="M138" t="str">
        <f t="shared" si="32"/>
        <v/>
      </c>
      <c r="N138" t="str">
        <f t="shared" si="32"/>
        <v/>
      </c>
      <c r="O138" t="str">
        <f t="shared" si="32"/>
        <v/>
      </c>
      <c r="P138" t="str">
        <f t="shared" si="32"/>
        <v/>
      </c>
      <c r="Q138" t="str">
        <f t="shared" si="22"/>
        <v>22220x</v>
      </c>
      <c r="S138" s="92">
        <f t="shared" si="24"/>
        <v>0</v>
      </c>
    </row>
    <row r="139" spans="1:19" x14ac:dyDescent="0.25">
      <c r="B139" s="92" t="str">
        <f t="shared" ca="1" si="36"/>
        <v/>
      </c>
      <c r="D139" s="92">
        <f>IF(MID(F139,1,1)&lt;&gt;"K",IF($H139&lt;&gt;1,$I139,IF(AND(MAX($A$2:$A139)&gt;=30000,$I139&lt;0),$I139,IF(AND(MAX($A$2:$A139)&lt;30000,$I139&gt;0),$I139,0)))+E139,0)+E139</f>
        <v>0</v>
      </c>
      <c r="G139" t="str">
        <f>IF(AND(F139&lt;&gt;"",MID(F139,1,1)&lt;&gt;"K"),VLOOKUP(F139,import!$A$2:$B$998,2,FALSE),"")</f>
        <v/>
      </c>
      <c r="H139">
        <v>1</v>
      </c>
      <c r="I139" s="115">
        <f>IFERROR(IF(F139&lt;&gt;"",VLOOKUP(F139,import!$A$2:$E$598,5,FALSE),0),0)</f>
        <v>0</v>
      </c>
      <c r="J139">
        <v>1</v>
      </c>
      <c r="K139">
        <f t="shared" si="25"/>
        <v>6</v>
      </c>
      <c r="L139" t="str">
        <f t="shared" si="32"/>
        <v/>
      </c>
      <c r="M139" t="str">
        <f t="shared" si="32"/>
        <v/>
      </c>
      <c r="N139" t="str">
        <f t="shared" si="32"/>
        <v/>
      </c>
      <c r="O139" t="str">
        <f t="shared" si="32"/>
        <v/>
      </c>
      <c r="P139" t="str">
        <f t="shared" si="32"/>
        <v/>
      </c>
      <c r="Q139" t="str">
        <f t="shared" ref="Q139:Q190" si="37">IF(A139&gt;0,P139&amp;"x",Q138)</f>
        <v>22220x</v>
      </c>
      <c r="S139" s="92">
        <f t="shared" si="24"/>
        <v>0</v>
      </c>
    </row>
    <row r="140" spans="1:19" x14ac:dyDescent="0.25">
      <c r="B140" s="92" t="str">
        <f t="shared" ca="1" si="36"/>
        <v/>
      </c>
      <c r="D140" s="92">
        <f>IF(MID(F140,1,1)&lt;&gt;"K",IF($H140&lt;&gt;1,$I140,IF(AND(MAX($A$2:$A140)&gt;=30000,$I140&lt;0),$I140,IF(AND(MAX($A$2:$A140)&lt;30000,$I140&gt;0),$I140,0)))+E140,0)+E140</f>
        <v>0</v>
      </c>
      <c r="G140" t="str">
        <f>IF(AND(F140&lt;&gt;"",MID(F140,1,1)&lt;&gt;"K"),VLOOKUP(F140,import!$A$2:$B$998,2,FALSE),"")</f>
        <v/>
      </c>
      <c r="H140">
        <v>1</v>
      </c>
      <c r="I140" s="115">
        <f>IFERROR(IF(F140&lt;&gt;"",VLOOKUP(F140,import!$A$2:$E$598,5,FALSE),0),0)</f>
        <v>0</v>
      </c>
      <c r="J140">
        <v>1</v>
      </c>
      <c r="K140">
        <f t="shared" si="25"/>
        <v>6</v>
      </c>
      <c r="L140" t="str">
        <f t="shared" si="32"/>
        <v/>
      </c>
      <c r="M140" t="str">
        <f t="shared" si="32"/>
        <v/>
      </c>
      <c r="N140" t="str">
        <f t="shared" si="32"/>
        <v/>
      </c>
      <c r="O140" t="str">
        <f t="shared" si="32"/>
        <v/>
      </c>
      <c r="P140" t="str">
        <f t="shared" si="32"/>
        <v/>
      </c>
      <c r="Q140" t="str">
        <f t="shared" si="37"/>
        <v>22220x</v>
      </c>
      <c r="S140" s="92">
        <f t="shared" si="24"/>
        <v>0</v>
      </c>
    </row>
    <row r="141" spans="1:19" x14ac:dyDescent="0.25">
      <c r="B141" s="92" t="str">
        <f t="shared" ca="1" si="36"/>
        <v/>
      </c>
      <c r="D141" s="92">
        <f>IF(MID(F141,1,1)&lt;&gt;"K",IF($H141&lt;&gt;1,$I141,IF(AND(MAX($A$2:$A141)&gt;=30000,$I141&lt;0),$I141,IF(AND(MAX($A$2:$A141)&lt;30000,$I141&gt;0),$I141,0)))+E141,0)+E141</f>
        <v>0</v>
      </c>
      <c r="G141" t="str">
        <f>IF(AND(F141&lt;&gt;"",MID(F141,1,1)&lt;&gt;"K"),VLOOKUP(F141,import!$A$2:$B$998,2,FALSE),"")</f>
        <v/>
      </c>
      <c r="H141">
        <v>1</v>
      </c>
      <c r="I141" s="115">
        <f>IFERROR(IF(F141&lt;&gt;"",VLOOKUP(F141,import!$A$2:$E$598,5,FALSE),0),0)</f>
        <v>0</v>
      </c>
      <c r="J141">
        <v>1</v>
      </c>
      <c r="K141">
        <f t="shared" si="25"/>
        <v>6</v>
      </c>
      <c r="L141" t="str">
        <f t="shared" si="32"/>
        <v/>
      </c>
      <c r="M141" t="str">
        <f t="shared" si="32"/>
        <v/>
      </c>
      <c r="N141" t="str">
        <f t="shared" si="32"/>
        <v/>
      </c>
      <c r="O141" t="str">
        <f t="shared" si="32"/>
        <v/>
      </c>
      <c r="P141" t="str">
        <f t="shared" si="32"/>
        <v/>
      </c>
      <c r="Q141" t="str">
        <f t="shared" si="37"/>
        <v>22220x</v>
      </c>
      <c r="S141" s="92">
        <f t="shared" si="24"/>
        <v>0</v>
      </c>
    </row>
    <row r="142" spans="1:19" x14ac:dyDescent="0.25">
      <c r="B142" s="92" t="str">
        <f t="shared" ca="1" si="36"/>
        <v/>
      </c>
      <c r="D142" s="92">
        <f>IF(MID(F142,1,1)&lt;&gt;"K",IF($H142&lt;&gt;1,$I142,IF(AND(MAX($A$2:$A142)&gt;=30000,$I142&lt;0),$I142,IF(AND(MAX($A$2:$A142)&lt;30000,$I142&gt;0),$I142,0)))+E142,0)+E142</f>
        <v>0</v>
      </c>
      <c r="G142" t="str">
        <f>IF(AND(F142&lt;&gt;"",MID(F142,1,1)&lt;&gt;"K"),VLOOKUP(F142,import!$A$2:$B$998,2,FALSE),"")</f>
        <v/>
      </c>
      <c r="H142">
        <v>1</v>
      </c>
      <c r="I142" s="115">
        <f>IFERROR(IF(F142&lt;&gt;"",VLOOKUP(F142,import!$A$2:$E$598,5,FALSE),0),0)</f>
        <v>0</v>
      </c>
      <c r="J142">
        <v>1</v>
      </c>
      <c r="K142">
        <f t="shared" si="25"/>
        <v>6</v>
      </c>
      <c r="L142" t="str">
        <f t="shared" si="32"/>
        <v/>
      </c>
      <c r="M142" t="str">
        <f t="shared" si="32"/>
        <v/>
      </c>
      <c r="N142" t="str">
        <f t="shared" si="32"/>
        <v/>
      </c>
      <c r="O142" t="str">
        <f t="shared" si="32"/>
        <v/>
      </c>
      <c r="P142" t="str">
        <f t="shared" si="32"/>
        <v/>
      </c>
      <c r="Q142" t="str">
        <f t="shared" si="37"/>
        <v>22220x</v>
      </c>
      <c r="S142" s="92">
        <f t="shared" ref="S142:S205" si="38">IF(P142&lt;&gt;"",SUMIF(Q$2:Q$4412,Q142,$D$2:$D$4412),0)</f>
        <v>0</v>
      </c>
    </row>
    <row r="143" spans="1:19" x14ac:dyDescent="0.25">
      <c r="B143" s="92"/>
      <c r="D143" s="92">
        <f>IF(MID(F143,1,1)&lt;&gt;"K",IF($H143&lt;&gt;1,$I143,IF(AND(MAX($A$2:$A143)&gt;=30000,$I143&lt;0),$I143,IF(AND(MAX($A$2:$A143)&lt;30000,$I143&gt;0),$I143,0)))+E143,0)+E143</f>
        <v>0</v>
      </c>
      <c r="G143" t="str">
        <f>IF(AND(F143&lt;&gt;"",MID(F143,1,1)&lt;&gt;"K"),VLOOKUP(F143,import!$A$2:$B$998,2,FALSE),"")</f>
        <v/>
      </c>
      <c r="H143">
        <v>1</v>
      </c>
      <c r="I143" s="115">
        <f>IFERROR(IF(F143&lt;&gt;"",VLOOKUP(F143,import!$A$2:$E$598,5,FALSE),0),0)</f>
        <v>0</v>
      </c>
      <c r="J143">
        <v>1</v>
      </c>
      <c r="K143">
        <f>IF(ISERROR(IF(A143&lt;&gt;"",FIND("0",A143,2)-1,"")),5,IF(A143&lt;&gt;"",FIND("0",A143,2)-1,6))</f>
        <v>6</v>
      </c>
      <c r="L143" t="str">
        <f t="shared" ref="L143:P144" si="39">MID($A143,1,L$1)</f>
        <v/>
      </c>
      <c r="M143" t="str">
        <f t="shared" si="39"/>
        <v/>
      </c>
      <c r="N143" t="str">
        <f t="shared" si="39"/>
        <v/>
      </c>
      <c r="O143" t="str">
        <f t="shared" si="39"/>
        <v/>
      </c>
      <c r="P143" t="str">
        <f t="shared" si="39"/>
        <v/>
      </c>
      <c r="Q143" t="str">
        <f t="shared" si="37"/>
        <v>22220x</v>
      </c>
      <c r="S143" s="92">
        <f t="shared" si="38"/>
        <v>0</v>
      </c>
    </row>
    <row r="144" spans="1:19" x14ac:dyDescent="0.25">
      <c r="B144" s="92" t="str">
        <f t="shared" ref="B144:B175" ca="1" si="40">IF(A144&lt;&gt;"",SUMIF(INDIRECT(VLOOKUP(K144,$T$2:$V$7,3,FALSE)),OFFSET(K144,0,K144),$S$2:$S$4412),"")</f>
        <v/>
      </c>
      <c r="C144" s="122"/>
      <c r="D144" s="92">
        <f>IF(MID(F144,1,1)&lt;&gt;"K",IF($H144&lt;&gt;1,$I144,IF(AND(MAX($A$2:$A144)&gt;=30000,$I144&lt;0),$I144,IF(AND(MAX($A$2:$A144)&lt;30000,$I144&gt;0),$I144,0)))+E144,0)+E144</f>
        <v>0</v>
      </c>
      <c r="E144" s="117"/>
      <c r="F144" t="s">
        <v>391</v>
      </c>
      <c r="H144">
        <v>1</v>
      </c>
      <c r="I144" s="115">
        <f>IFERROR(IF(F144&lt;&gt;"",VLOOKUP(F144,import!$A$2:$E$598,5,FALSE),0),0)</f>
        <v>0</v>
      </c>
      <c r="J144">
        <v>1</v>
      </c>
      <c r="K144">
        <f>IF(ISERROR(IF(A144&lt;&gt;"",FIND("0",A144,2)-1,"")),5,IF(A144&lt;&gt;"",FIND("0",A144,2)-1,6))</f>
        <v>6</v>
      </c>
      <c r="L144" t="str">
        <f t="shared" si="39"/>
        <v/>
      </c>
      <c r="M144" t="str">
        <f t="shared" si="39"/>
        <v/>
      </c>
      <c r="N144" t="str">
        <f t="shared" si="39"/>
        <v/>
      </c>
      <c r="O144" t="str">
        <f t="shared" si="39"/>
        <v/>
      </c>
      <c r="P144" t="str">
        <f t="shared" si="39"/>
        <v/>
      </c>
      <c r="Q144" t="str">
        <f t="shared" si="37"/>
        <v>22220x</v>
      </c>
      <c r="S144" s="92">
        <f t="shared" si="38"/>
        <v>0</v>
      </c>
    </row>
    <row r="145" spans="1:19" x14ac:dyDescent="0.25">
      <c r="B145" s="92" t="str">
        <f t="shared" ca="1" si="40"/>
        <v/>
      </c>
      <c r="D145" s="92">
        <f>IF(MID(F145,1,1)&lt;&gt;"K",IF($H145&lt;&gt;1,$I145,IF(AND(MAX($A$2:$A145)&gt;=30000,$I145&lt;0),$I145,IF(AND(MAX($A$2:$A145)&lt;30000,$I145&gt;0),$I145,0)))+E145,0)+E145</f>
        <v>0</v>
      </c>
      <c r="F145" t="s">
        <v>291</v>
      </c>
      <c r="G145" t="str">
        <f>IF(AND(F145&lt;&gt;"",MID(F145,1,1)&lt;&gt;"K"),VLOOKUP(F145,import!$A$2:$B$998,2,FALSE),"")</f>
        <v/>
      </c>
      <c r="H145">
        <v>1</v>
      </c>
      <c r="I145" s="115">
        <f>IFERROR(IF(F145&lt;&gt;"",VLOOKUP(F145,import!$A$2:$E$598,5,FALSE),0),0)</f>
        <v>0</v>
      </c>
      <c r="J145">
        <v>1</v>
      </c>
      <c r="K145">
        <f t="shared" si="25"/>
        <v>6</v>
      </c>
      <c r="L145" t="str">
        <f t="shared" si="32"/>
        <v/>
      </c>
      <c r="M145" t="str">
        <f t="shared" si="32"/>
        <v/>
      </c>
      <c r="N145" t="str">
        <f t="shared" si="32"/>
        <v/>
      </c>
      <c r="O145" t="str">
        <f t="shared" si="32"/>
        <v/>
      </c>
      <c r="P145" t="str">
        <f t="shared" si="32"/>
        <v/>
      </c>
      <c r="Q145" t="str">
        <f t="shared" si="37"/>
        <v>22220x</v>
      </c>
      <c r="S145" s="92">
        <f t="shared" si="38"/>
        <v>0</v>
      </c>
    </row>
    <row r="146" spans="1:19" x14ac:dyDescent="0.25">
      <c r="A146">
        <v>22230</v>
      </c>
      <c r="B146" s="92">
        <f t="shared" ca="1" si="40"/>
        <v>1414.1799999999998</v>
      </c>
      <c r="C146" t="s">
        <v>30</v>
      </c>
      <c r="D146" s="92">
        <f>IF(MID(F146,1,1)&lt;&gt;"K",IF($H146&lt;&gt;1,$I146,IF(AND(MAX($A$2:$A146)&gt;=30000,$I146&lt;0),$I146,IF(AND(MAX($A$2:$A146)&lt;30000,$I146&gt;0),$I146,0)))+E146,0)+E146</f>
        <v>0</v>
      </c>
      <c r="F146" t="s">
        <v>291</v>
      </c>
      <c r="G146" t="str">
        <f>IF(AND(F146&lt;&gt;"",MID(F146,1,1)&lt;&gt;"K"),VLOOKUP(F146,import!$A$2:$B$998,2,FALSE),"")</f>
        <v/>
      </c>
      <c r="I146" s="115">
        <f>IFERROR(IF(F146&lt;&gt;"",VLOOKUP(F146,import!$A$2:$E$598,5,FALSE),0),0)</f>
        <v>0</v>
      </c>
      <c r="J146">
        <v>1</v>
      </c>
      <c r="K146">
        <f t="shared" si="25"/>
        <v>4</v>
      </c>
      <c r="L146" t="str">
        <f t="shared" si="32"/>
        <v>2</v>
      </c>
      <c r="M146" t="str">
        <f t="shared" si="32"/>
        <v>22</v>
      </c>
      <c r="N146" t="str">
        <f t="shared" si="32"/>
        <v>222</v>
      </c>
      <c r="O146" t="str">
        <f t="shared" si="32"/>
        <v>2223</v>
      </c>
      <c r="P146" t="str">
        <f t="shared" si="32"/>
        <v>22230</v>
      </c>
      <c r="Q146" t="str">
        <f t="shared" si="37"/>
        <v>22230x</v>
      </c>
      <c r="S146" s="92">
        <f t="shared" si="38"/>
        <v>1414.1799999999998</v>
      </c>
    </row>
    <row r="147" spans="1:19" x14ac:dyDescent="0.25">
      <c r="B147" s="92" t="str">
        <f t="shared" ca="1" si="40"/>
        <v/>
      </c>
      <c r="D147" s="92">
        <f>IF(MID(F147,1,1)&lt;&gt;"K",IF($H147&lt;&gt;1,$I147,IF(AND(MAX($A$2:$A147)&gt;=30000,$I147&lt;0),$I147,IF(AND(MAX($A$2:$A147)&lt;30000,$I147&gt;0),$I147,0)))+E147,0)+E147</f>
        <v>0</v>
      </c>
      <c r="F147">
        <v>126030</v>
      </c>
      <c r="G147" t="e">
        <f>IF(AND(F147&lt;&gt;"",MID(F147,1,1)&lt;&gt;"K"),VLOOKUP(F147,import!$A$2:$B$998,2,FALSE),"")</f>
        <v>#N/A</v>
      </c>
      <c r="H147">
        <v>1</v>
      </c>
      <c r="I147" s="115">
        <f>IFERROR(IF(F147&lt;&gt;"",VLOOKUP(F147,import!$A$2:$E$598,5,FALSE),0),0)</f>
        <v>0</v>
      </c>
      <c r="J147">
        <v>1</v>
      </c>
      <c r="K147">
        <f t="shared" si="25"/>
        <v>6</v>
      </c>
      <c r="L147" t="str">
        <f t="shared" si="32"/>
        <v/>
      </c>
      <c r="M147" t="str">
        <f t="shared" si="32"/>
        <v/>
      </c>
      <c r="N147" t="str">
        <f t="shared" si="32"/>
        <v/>
      </c>
      <c r="O147" t="str">
        <f t="shared" si="32"/>
        <v/>
      </c>
      <c r="P147" t="str">
        <f t="shared" si="32"/>
        <v/>
      </c>
      <c r="Q147" t="str">
        <f t="shared" si="37"/>
        <v>22230x</v>
      </c>
      <c r="S147" s="92">
        <f t="shared" si="38"/>
        <v>0</v>
      </c>
    </row>
    <row r="148" spans="1:19" x14ac:dyDescent="0.25">
      <c r="B148" s="92" t="str">
        <f t="shared" ca="1" si="40"/>
        <v/>
      </c>
      <c r="D148" s="92">
        <f>IF(MID(F148,1,1)&lt;&gt;"K",IF($H148&lt;&gt;1,$I148,IF(AND(MAX($A$2:$A148)&gt;=30000,$I148&lt;0),$I148,IF(AND(MAX($A$2:$A148)&lt;30000,$I148&gt;0),$I148,0)))+E148,0)+E148</f>
        <v>0</v>
      </c>
      <c r="E148" s="95">
        <f>-E336</f>
        <v>0</v>
      </c>
      <c r="F148" t="s">
        <v>358</v>
      </c>
      <c r="I148" s="115">
        <f>IFERROR(IF(F148&lt;&gt;"",VLOOKUP(F148,import!$A$2:$E$598,5,FALSE),0),0)</f>
        <v>0</v>
      </c>
      <c r="J148">
        <v>1</v>
      </c>
      <c r="K148">
        <f t="shared" si="25"/>
        <v>6</v>
      </c>
      <c r="L148" t="str">
        <f t="shared" si="32"/>
        <v/>
      </c>
      <c r="M148" t="str">
        <f t="shared" si="32"/>
        <v/>
      </c>
      <c r="N148" t="str">
        <f t="shared" si="32"/>
        <v/>
      </c>
      <c r="O148" t="str">
        <f t="shared" si="32"/>
        <v/>
      </c>
      <c r="P148" t="str">
        <f t="shared" si="32"/>
        <v/>
      </c>
      <c r="Q148" t="str">
        <f t="shared" si="37"/>
        <v>22230x</v>
      </c>
      <c r="S148" s="92">
        <f t="shared" si="38"/>
        <v>0</v>
      </c>
    </row>
    <row r="149" spans="1:19" x14ac:dyDescent="0.25">
      <c r="B149" s="92" t="str">
        <f t="shared" ca="1" si="40"/>
        <v/>
      </c>
      <c r="D149" s="92">
        <f>IF(MID(F149,1,1)&lt;&gt;"K",IF($H149&lt;&gt;1,$I149,IF(AND(MAX($A$2:$A149)&gt;=30000,$I149&lt;0),$I149,IF(AND(MAX($A$2:$A149)&lt;30000,$I149&gt;0),$I149,0)))+E149,0)+E149</f>
        <v>668.41</v>
      </c>
      <c r="F149">
        <v>176210</v>
      </c>
      <c r="G149" t="str">
        <f>IF(AND(F149&lt;&gt;"",MID(F149,1,1)&lt;&gt;"K"),VLOOKUP(F149,import!$A$2:$B$998,2,FALSE),"")</f>
        <v>Zob.koszt. podr. pr.</v>
      </c>
      <c r="I149" s="115">
        <f>IFERROR(IF(F149&lt;&gt;"",VLOOKUP(F149,import!$A$2:$E$598,5,FALSE),0),0)</f>
        <v>668.41</v>
      </c>
      <c r="J149">
        <v>1</v>
      </c>
      <c r="K149">
        <f t="shared" si="25"/>
        <v>6</v>
      </c>
      <c r="L149" t="str">
        <f t="shared" si="32"/>
        <v/>
      </c>
      <c r="M149" t="str">
        <f t="shared" si="32"/>
        <v/>
      </c>
      <c r="N149" t="str">
        <f t="shared" si="32"/>
        <v/>
      </c>
      <c r="O149" t="str">
        <f t="shared" si="32"/>
        <v/>
      </c>
      <c r="P149" t="str">
        <f t="shared" si="32"/>
        <v/>
      </c>
      <c r="Q149" t="str">
        <f t="shared" si="37"/>
        <v>22230x</v>
      </c>
      <c r="S149" s="92">
        <f t="shared" si="38"/>
        <v>0</v>
      </c>
    </row>
    <row r="150" spans="1:19" x14ac:dyDescent="0.25">
      <c r="B150" s="92" t="str">
        <f t="shared" ca="1" si="40"/>
        <v/>
      </c>
      <c r="D150" s="92">
        <f>IF(MID(F150,1,1)&lt;&gt;"K",IF($H150&lt;&gt;1,$I150,IF(AND(MAX($A$2:$A150)&gt;=30000,$I150&lt;0),$I150,IF(AND(MAX($A$2:$A150)&lt;30000,$I150&gt;0),$I150,0)))+E150,0)+E150</f>
        <v>745.77</v>
      </c>
      <c r="F150">
        <v>179960</v>
      </c>
      <c r="G150" t="str">
        <f>IF(AND(F150&lt;&gt;"",MID(F150,1,1)&lt;&gt;"K"),VLOOKUP(F150,import!$A$2:$B$998,2,FALSE),"")</f>
        <v>Inne pozycje przej.</v>
      </c>
      <c r="H150">
        <v>1</v>
      </c>
      <c r="I150" s="115">
        <f>IFERROR(IF(F150&lt;&gt;"",VLOOKUP(F150,import!$A$2:$E$598,5,FALSE),0),0)</f>
        <v>745.77</v>
      </c>
      <c r="J150">
        <v>1</v>
      </c>
      <c r="K150">
        <f t="shared" si="25"/>
        <v>6</v>
      </c>
      <c r="L150" t="str">
        <f t="shared" si="32"/>
        <v/>
      </c>
      <c r="M150" t="str">
        <f t="shared" si="32"/>
        <v/>
      </c>
      <c r="N150" t="str">
        <f t="shared" si="32"/>
        <v/>
      </c>
      <c r="O150" t="str">
        <f t="shared" si="32"/>
        <v/>
      </c>
      <c r="P150" t="str">
        <f t="shared" si="32"/>
        <v/>
      </c>
      <c r="Q150" t="str">
        <f t="shared" si="37"/>
        <v>22230x</v>
      </c>
      <c r="S150" s="92">
        <f t="shared" si="38"/>
        <v>0</v>
      </c>
    </row>
    <row r="151" spans="1:19" x14ac:dyDescent="0.25">
      <c r="B151" s="92" t="str">
        <f t="shared" ca="1" si="40"/>
        <v/>
      </c>
      <c r="D151" s="92">
        <f>IF(MID(F151,1,1)&lt;&gt;"K",IF($H151&lt;&gt;1,$I151,IF(AND(MAX($A$2:$A151)&gt;=30000,$I151&lt;0),$I151,IF(AND(MAX($A$2:$A151)&lt;30000,$I151&gt;0),$I151,0)))+E151,0)+E151</f>
        <v>0</v>
      </c>
      <c r="F151">
        <v>174000</v>
      </c>
      <c r="G151" t="str">
        <f>IF(AND(F151&lt;&gt;"",MID(F151,1,1)&lt;&gt;"K"),VLOOKUP(F151,import!$A$2:$B$998,2,FALSE),"")</f>
        <v>Zobowiąz. ubezpiecz.</v>
      </c>
      <c r="H151">
        <v>1</v>
      </c>
      <c r="I151" s="115">
        <f>IFERROR(IF(F151&lt;&gt;"",VLOOKUP(F151,import!$A$2:$E$598,5,FALSE),0),0)</f>
        <v>-4512</v>
      </c>
      <c r="J151">
        <v>1</v>
      </c>
      <c r="K151">
        <f t="shared" si="25"/>
        <v>6</v>
      </c>
      <c r="L151" t="str">
        <f t="shared" si="32"/>
        <v/>
      </c>
      <c r="M151" t="str">
        <f t="shared" si="32"/>
        <v/>
      </c>
      <c r="N151" t="str">
        <f t="shared" si="32"/>
        <v/>
      </c>
      <c r="O151" t="str">
        <f t="shared" si="32"/>
        <v/>
      </c>
      <c r="P151" t="str">
        <f t="shared" si="32"/>
        <v/>
      </c>
      <c r="Q151" t="str">
        <f t="shared" si="37"/>
        <v>22230x</v>
      </c>
      <c r="S151" s="92">
        <f t="shared" si="38"/>
        <v>0</v>
      </c>
    </row>
    <row r="152" spans="1:19" x14ac:dyDescent="0.25">
      <c r="B152" s="92" t="str">
        <f t="shared" ca="1" si="40"/>
        <v/>
      </c>
      <c r="D152" s="92">
        <f>IF(MID(F152,1,1)&lt;&gt;"K",IF($H152&lt;&gt;1,$I152,IF(AND(MAX($A$2:$A152)&gt;=30000,$I152&lt;0),$I152,IF(AND(MAX($A$2:$A152)&lt;30000,$I152&gt;0),$I152,0)))+E152,0)+E152</f>
        <v>0</v>
      </c>
      <c r="G152" t="str">
        <f>IF(AND(F152&lt;&gt;"",MID(F152,1,1)&lt;&gt;"K"),VLOOKUP(F152,import!$A$2:$B$998,2,FALSE),"")</f>
        <v/>
      </c>
      <c r="H152">
        <v>1</v>
      </c>
      <c r="I152" s="115">
        <f>IFERROR(IF(F152&lt;&gt;"",VLOOKUP(F152,import!$A$2:$E$598,5,FALSE),0),0)</f>
        <v>0</v>
      </c>
      <c r="J152">
        <v>1</v>
      </c>
      <c r="K152">
        <f t="shared" si="25"/>
        <v>6</v>
      </c>
      <c r="L152" t="str">
        <f t="shared" si="32"/>
        <v/>
      </c>
      <c r="M152" t="str">
        <f t="shared" si="32"/>
        <v/>
      </c>
      <c r="N152" t="str">
        <f t="shared" si="32"/>
        <v/>
      </c>
      <c r="O152" t="str">
        <f t="shared" si="32"/>
        <v/>
      </c>
      <c r="P152" t="str">
        <f t="shared" si="32"/>
        <v/>
      </c>
      <c r="Q152" t="str">
        <f t="shared" si="37"/>
        <v>22230x</v>
      </c>
      <c r="S152" s="92">
        <f t="shared" si="38"/>
        <v>0</v>
      </c>
    </row>
    <row r="153" spans="1:19" x14ac:dyDescent="0.25">
      <c r="B153" s="92" t="str">
        <f t="shared" ca="1" si="40"/>
        <v/>
      </c>
      <c r="D153" s="92">
        <f>IF(MID(F153,1,1)&lt;&gt;"K",IF($H153&lt;&gt;1,$I153,IF(AND(MAX($A$2:$A153)&gt;=30000,$I153&lt;0),$I153,IF(AND(MAX($A$2:$A153)&lt;30000,$I153&gt;0),$I153,0)))+E153,0)+E153</f>
        <v>0</v>
      </c>
      <c r="G153" t="str">
        <f>IF(AND(F153&lt;&gt;"",MID(F153,1,1)&lt;&gt;"K"),VLOOKUP(F153,import!$A$2:$B$998,2,FALSE),"")</f>
        <v/>
      </c>
      <c r="H153">
        <v>1</v>
      </c>
      <c r="I153" s="115">
        <f>IFERROR(IF(F153&lt;&gt;"",VLOOKUP(F153,import!$A$2:$E$598,5,FALSE),0),0)</f>
        <v>0</v>
      </c>
      <c r="J153">
        <v>1</v>
      </c>
      <c r="K153">
        <f t="shared" si="25"/>
        <v>6</v>
      </c>
      <c r="L153" t="str">
        <f t="shared" si="32"/>
        <v/>
      </c>
      <c r="M153" t="str">
        <f t="shared" si="32"/>
        <v/>
      </c>
      <c r="N153" t="str">
        <f t="shared" si="32"/>
        <v/>
      </c>
      <c r="O153" t="str">
        <f t="shared" si="32"/>
        <v/>
      </c>
      <c r="P153" t="str">
        <f t="shared" si="32"/>
        <v/>
      </c>
      <c r="Q153" t="str">
        <f t="shared" si="37"/>
        <v>22230x</v>
      </c>
      <c r="S153" s="92">
        <f t="shared" si="38"/>
        <v>0</v>
      </c>
    </row>
    <row r="154" spans="1:19" x14ac:dyDescent="0.25">
      <c r="B154" s="92" t="str">
        <f t="shared" ca="1" si="40"/>
        <v/>
      </c>
      <c r="D154" s="92">
        <f>IF(MID(F154,1,1)&lt;&gt;"K",IF($H154&lt;&gt;1,$I154,IF(AND(MAX($A$2:$A154)&gt;=30000,$I154&lt;0),$I154,IF(AND(MAX($A$2:$A154)&lt;30000,$I154&gt;0),$I154,0)))+E154,0)+E154</f>
        <v>0</v>
      </c>
      <c r="G154" t="str">
        <f>IF(AND(F154&lt;&gt;"",MID(F154,1,1)&lt;&gt;"K"),VLOOKUP(F154,import!$A$2:$B$998,2,FALSE),"")</f>
        <v/>
      </c>
      <c r="H154">
        <v>1</v>
      </c>
      <c r="I154" s="115">
        <f>IFERROR(IF(F154&lt;&gt;"",VLOOKUP(F154,import!$A$2:$E$598,5,FALSE),0),0)</f>
        <v>0</v>
      </c>
      <c r="J154">
        <v>1</v>
      </c>
      <c r="K154">
        <f t="shared" si="25"/>
        <v>6</v>
      </c>
      <c r="L154" t="str">
        <f t="shared" si="32"/>
        <v/>
      </c>
      <c r="M154" t="str">
        <f t="shared" si="32"/>
        <v/>
      </c>
      <c r="N154" t="str">
        <f t="shared" si="32"/>
        <v/>
      </c>
      <c r="O154" t="str">
        <f t="shared" si="32"/>
        <v/>
      </c>
      <c r="P154" t="str">
        <f t="shared" si="32"/>
        <v/>
      </c>
      <c r="Q154" t="str">
        <f t="shared" si="37"/>
        <v>22230x</v>
      </c>
      <c r="S154" s="92">
        <f t="shared" si="38"/>
        <v>0</v>
      </c>
    </row>
    <row r="155" spans="1:19" x14ac:dyDescent="0.25">
      <c r="A155">
        <v>22240</v>
      </c>
      <c r="B155" s="92">
        <f t="shared" ca="1" si="40"/>
        <v>0</v>
      </c>
      <c r="C155" t="s">
        <v>31</v>
      </c>
      <c r="D155" s="92">
        <f>IF(MID(F155,1,1)&lt;&gt;"K",IF($H155&lt;&gt;1,$I155,IF(AND(MAX($A$2:$A155)&gt;=30000,$I155&lt;0),$I155,IF(AND(MAX($A$2:$A155)&lt;30000,$I155&gt;0),$I155,0)))+E155,0)+E155</f>
        <v>0</v>
      </c>
      <c r="F155" t="s">
        <v>291</v>
      </c>
      <c r="G155" t="str">
        <f>IF(AND(F155&lt;&gt;"",MID(F155,1,1)&lt;&gt;"K"),VLOOKUP(F155,import!$A$2:$B$998,2,FALSE),"")</f>
        <v/>
      </c>
      <c r="I155" s="115">
        <f>IFERROR(IF(F155&lt;&gt;"",VLOOKUP(F155,import!$A$2:$E$598,5,FALSE),0),0)</f>
        <v>0</v>
      </c>
      <c r="J155">
        <v>1</v>
      </c>
      <c r="K155">
        <f t="shared" ref="K155:K158" si="41">IF(ISERROR(IF(A155&lt;&gt;"",FIND("0",A155,2)-1,"")),5,IF(A155&lt;&gt;"",FIND("0",A155,2)-1,6))</f>
        <v>4</v>
      </c>
      <c r="L155" t="str">
        <f t="shared" si="32"/>
        <v>2</v>
      </c>
      <c r="M155" t="str">
        <f t="shared" si="32"/>
        <v>22</v>
      </c>
      <c r="N155" t="str">
        <f t="shared" si="32"/>
        <v>222</v>
      </c>
      <c r="O155" t="str">
        <f t="shared" si="32"/>
        <v>2224</v>
      </c>
      <c r="P155" t="str">
        <f t="shared" si="32"/>
        <v>22240</v>
      </c>
      <c r="Q155" t="str">
        <f t="shared" ref="Q155:Q158" si="42">IF(A155&gt;0,P155&amp;"x",Q154)</f>
        <v>22240x</v>
      </c>
      <c r="S155" s="119">
        <f t="shared" si="38"/>
        <v>0</v>
      </c>
    </row>
    <row r="156" spans="1:19" x14ac:dyDescent="0.25">
      <c r="B156" s="92" t="str">
        <f t="shared" ca="1" si="40"/>
        <v/>
      </c>
      <c r="D156" s="92">
        <f>IF(MID(F156,1,1)&lt;&gt;"K",IF($H156&lt;&gt;1,$I156,IF(AND(MAX($A$2:$A156)&gt;=30000,$I156&lt;0),$I156,IF(AND(MAX($A$2:$A156)&lt;30000,$I156&gt;0),$I156,0)))+E156,0)+E156</f>
        <v>0</v>
      </c>
      <c r="F156" t="s">
        <v>291</v>
      </c>
      <c r="G156" t="str">
        <f>IF(AND(F156&lt;&gt;"",MID(F156,1,1)&lt;&gt;"K"),VLOOKUP(F156,import!$A$2:$B$998,2,FALSE),"")</f>
        <v/>
      </c>
      <c r="I156" s="115">
        <f>IFERROR(IF(F156&lt;&gt;"",VLOOKUP(F156,import!$A$2:$E$598,5,FALSE),0),0)</f>
        <v>0</v>
      </c>
      <c r="J156">
        <v>1</v>
      </c>
      <c r="K156">
        <f t="shared" si="41"/>
        <v>6</v>
      </c>
      <c r="L156" t="str">
        <f t="shared" ref="L156:P158" si="43">MID($A156,1,L$1)</f>
        <v/>
      </c>
      <c r="M156" t="str">
        <f t="shared" si="43"/>
        <v/>
      </c>
      <c r="N156" t="str">
        <f t="shared" si="43"/>
        <v/>
      </c>
      <c r="O156" t="str">
        <f t="shared" si="43"/>
        <v/>
      </c>
      <c r="P156" t="str">
        <f t="shared" si="43"/>
        <v/>
      </c>
      <c r="Q156" t="str">
        <f t="shared" si="42"/>
        <v>22240x</v>
      </c>
      <c r="S156" s="119">
        <f t="shared" si="38"/>
        <v>0</v>
      </c>
    </row>
    <row r="157" spans="1:19" x14ac:dyDescent="0.25">
      <c r="A157">
        <v>23000</v>
      </c>
      <c r="B157" s="92">
        <f t="shared" ca="1" si="40"/>
        <v>235835.22999999672</v>
      </c>
      <c r="C157" t="s">
        <v>288</v>
      </c>
      <c r="D157" s="92">
        <f>IF(MID(F157,1,1)&lt;&gt;"K",IF($H157&lt;&gt;1,$I157,IF(AND(MAX($A$2:$A157)&gt;=30000,$I157&lt;0),$I157,IF(AND(MAX($A$2:$A157)&lt;30000,$I157&gt;0),$I157,0)))+E157,0)+E157</f>
        <v>0</v>
      </c>
      <c r="F157" t="s">
        <v>291</v>
      </c>
      <c r="G157" t="str">
        <f>IF(AND(F157&lt;&gt;"",MID(F157,1,1)&lt;&gt;"K"),VLOOKUP(F157,import!$A$2:$B$998,2,FALSE),"")</f>
        <v/>
      </c>
      <c r="I157" s="115">
        <f>IFERROR(IF(F157&lt;&gt;"",VLOOKUP(F157,import!$A$2:$E$598,5,FALSE),0),0)</f>
        <v>0</v>
      </c>
      <c r="J157">
        <v>1</v>
      </c>
      <c r="K157">
        <f t="shared" si="41"/>
        <v>2</v>
      </c>
      <c r="L157" t="str">
        <f t="shared" si="43"/>
        <v>2</v>
      </c>
      <c r="M157" t="str">
        <f t="shared" si="43"/>
        <v>23</v>
      </c>
      <c r="N157" t="str">
        <f t="shared" si="43"/>
        <v>230</v>
      </c>
      <c r="O157" t="str">
        <f t="shared" si="43"/>
        <v>2300</v>
      </c>
      <c r="P157" t="str">
        <f t="shared" si="43"/>
        <v>23000</v>
      </c>
      <c r="Q157" t="str">
        <f t="shared" si="42"/>
        <v>23000x</v>
      </c>
      <c r="S157" s="119">
        <f t="shared" si="38"/>
        <v>0</v>
      </c>
    </row>
    <row r="158" spans="1:19" x14ac:dyDescent="0.25">
      <c r="A158">
        <v>23100</v>
      </c>
      <c r="B158" s="92">
        <f t="shared" ca="1" si="40"/>
        <v>235835.22999999672</v>
      </c>
      <c r="C158" t="s">
        <v>302</v>
      </c>
      <c r="D158" s="92">
        <f>IF(MID(F158,1,1)&lt;&gt;"K",IF($H158&lt;&gt;1,$I158,IF(AND(MAX($A$2:$A158)&gt;=30000,$I158&lt;0),$I158,IF(AND(MAX($A$2:$A158)&lt;30000,$I158&gt;0),$I158,0)))+E158,0)+E158</f>
        <v>0</v>
      </c>
      <c r="F158" t="s">
        <v>291</v>
      </c>
      <c r="G158" t="str">
        <f>IF(AND(F158&lt;&gt;"",MID(F158,1,1)&lt;&gt;"K"),VLOOKUP(F158,import!$A$2:$B$998,2,FALSE),"")</f>
        <v/>
      </c>
      <c r="I158" s="115">
        <f>IFERROR(IF(F158&lt;&gt;"",VLOOKUP(F158,import!$A$2:$E$598,5,FALSE),0),0)</f>
        <v>0</v>
      </c>
      <c r="J158">
        <v>1</v>
      </c>
      <c r="K158">
        <f t="shared" si="41"/>
        <v>3</v>
      </c>
      <c r="L158" t="str">
        <f t="shared" si="43"/>
        <v>2</v>
      </c>
      <c r="M158" t="str">
        <f t="shared" si="43"/>
        <v>23</v>
      </c>
      <c r="N158" t="str">
        <f t="shared" si="43"/>
        <v>231</v>
      </c>
      <c r="O158" t="str">
        <f t="shared" si="43"/>
        <v>2310</v>
      </c>
      <c r="P158" t="str">
        <f t="shared" si="43"/>
        <v>23100</v>
      </c>
      <c r="Q158" t="str">
        <f t="shared" si="42"/>
        <v>23100x</v>
      </c>
      <c r="S158" s="119">
        <f t="shared" si="38"/>
        <v>0</v>
      </c>
    </row>
    <row r="159" spans="1:19" x14ac:dyDescent="0.25">
      <c r="A159">
        <v>23110</v>
      </c>
      <c r="B159" s="92">
        <f t="shared" ca="1" si="40"/>
        <v>0</v>
      </c>
      <c r="C159" t="s">
        <v>285</v>
      </c>
      <c r="D159" s="92">
        <f>IF(MID(F159,1,1)&lt;&gt;"K",IF($H159&lt;&gt;1,$I159,IF(AND(MAX($A$2:$A159)&gt;=30000,$I159&lt;0),$I159,IF(AND(MAX($A$2:$A159)&lt;30000,$I159&gt;0),$I159,0)))+E159,0)+E159</f>
        <v>0</v>
      </c>
      <c r="F159" t="s">
        <v>291</v>
      </c>
      <c r="G159" t="str">
        <f>IF(AND(F159&lt;&gt;"",MID(F159,1,1)&lt;&gt;"K"),VLOOKUP(F159,import!$A$2:$B$998,2,FALSE),"")</f>
        <v/>
      </c>
      <c r="I159" s="115">
        <f>IFERROR(IF(F159&lt;&gt;"",VLOOKUP(F159,import!$A$2:$E$598,5,FALSE),0),0)</f>
        <v>0</v>
      </c>
      <c r="J159">
        <v>1</v>
      </c>
      <c r="K159">
        <f t="shared" ref="K159:K225" si="44">IF(ISERROR(IF(A159&lt;&gt;"",FIND("0",A159,2)-1,"")),5,IF(A159&lt;&gt;"",FIND("0",A159,2)-1,6))</f>
        <v>4</v>
      </c>
      <c r="L159" t="str">
        <f t="shared" si="32"/>
        <v>2</v>
      </c>
      <c r="M159" t="str">
        <f t="shared" si="32"/>
        <v>23</v>
      </c>
      <c r="N159" t="str">
        <f t="shared" si="32"/>
        <v>231</v>
      </c>
      <c r="O159" t="str">
        <f t="shared" si="32"/>
        <v>2311</v>
      </c>
      <c r="P159" t="str">
        <f t="shared" si="32"/>
        <v>23110</v>
      </c>
      <c r="Q159" t="str">
        <f t="shared" si="37"/>
        <v>23110x</v>
      </c>
      <c r="S159" s="92">
        <f t="shared" si="38"/>
        <v>0</v>
      </c>
    </row>
    <row r="160" spans="1:19" x14ac:dyDescent="0.25">
      <c r="A160">
        <v>23111</v>
      </c>
      <c r="B160" s="92">
        <f t="shared" ca="1" si="40"/>
        <v>0</v>
      </c>
      <c r="C160" s="89" t="s">
        <v>298</v>
      </c>
      <c r="D160" s="92">
        <f>IF(MID(F160,1,1)&lt;&gt;"K",IF($H160&lt;&gt;1,$I160,IF(AND(MAX($A$2:$A160)&gt;=30000,$I160&lt;0),$I160,IF(AND(MAX($A$2:$A160)&lt;30000,$I160&gt;0),$I160,0)))+E160,0)+E160</f>
        <v>0</v>
      </c>
      <c r="F160" t="s">
        <v>291</v>
      </c>
      <c r="G160" t="str">
        <f>IF(AND(F160&lt;&gt;"",MID(F160,1,1)&lt;&gt;"K"),VLOOKUP(F160,import!$A$2:$B$998,2,FALSE),"")</f>
        <v/>
      </c>
      <c r="I160" s="115">
        <f>IFERROR(IF(F160&lt;&gt;"",VLOOKUP(F160,import!$A$2:$E$598,5,FALSE),0),0)</f>
        <v>0</v>
      </c>
      <c r="J160">
        <v>1</v>
      </c>
      <c r="K160">
        <f t="shared" si="44"/>
        <v>5</v>
      </c>
      <c r="L160" t="str">
        <f t="shared" si="32"/>
        <v>2</v>
      </c>
      <c r="M160" t="str">
        <f t="shared" si="32"/>
        <v>23</v>
      </c>
      <c r="N160" t="str">
        <f t="shared" si="32"/>
        <v>231</v>
      </c>
      <c r="O160" t="str">
        <f t="shared" si="32"/>
        <v>2311</v>
      </c>
      <c r="P160" t="str">
        <f t="shared" si="32"/>
        <v>23111</v>
      </c>
      <c r="Q160" t="str">
        <f t="shared" si="37"/>
        <v>23111x</v>
      </c>
      <c r="S160" s="92">
        <f t="shared" si="38"/>
        <v>0</v>
      </c>
    </row>
    <row r="161" spans="1:19" x14ac:dyDescent="0.25">
      <c r="A161">
        <v>23112</v>
      </c>
      <c r="B161" s="92">
        <f t="shared" ca="1" si="40"/>
        <v>0</v>
      </c>
      <c r="C161" s="89" t="s">
        <v>294</v>
      </c>
      <c r="D161" s="92">
        <f>IF(MID(F161,1,1)&lt;&gt;"K",IF($H161&lt;&gt;1,$I161,IF(AND(MAX($A$2:$A161)&gt;=30000,$I161&lt;0),$I161,IF(AND(MAX($A$2:$A161)&lt;30000,$I161&gt;0),$I161,0)))+E161,0)+E161</f>
        <v>0</v>
      </c>
      <c r="F161" t="s">
        <v>291</v>
      </c>
      <c r="G161" t="str">
        <f>IF(AND(F161&lt;&gt;"",MID(F161,1,1)&lt;&gt;"K"),VLOOKUP(F161,import!$A$2:$B$998,2,FALSE),"")</f>
        <v/>
      </c>
      <c r="I161" s="115">
        <f>IFERROR(IF(F161&lt;&gt;"",VLOOKUP(F161,import!$A$2:$E$598,5,FALSE),0),0)</f>
        <v>0</v>
      </c>
      <c r="J161">
        <v>1</v>
      </c>
      <c r="K161">
        <f t="shared" si="44"/>
        <v>5</v>
      </c>
      <c r="L161" t="str">
        <f t="shared" si="32"/>
        <v>2</v>
      </c>
      <c r="M161" t="str">
        <f t="shared" si="32"/>
        <v>23</v>
      </c>
      <c r="N161" t="str">
        <f t="shared" si="32"/>
        <v>231</v>
      </c>
      <c r="O161" t="str">
        <f t="shared" si="32"/>
        <v>2311</v>
      </c>
      <c r="P161" t="str">
        <f t="shared" si="32"/>
        <v>23112</v>
      </c>
      <c r="Q161" t="str">
        <f t="shared" si="37"/>
        <v>23112x</v>
      </c>
      <c r="S161" s="92">
        <f t="shared" si="38"/>
        <v>0</v>
      </c>
    </row>
    <row r="162" spans="1:19" x14ac:dyDescent="0.25">
      <c r="A162">
        <v>23113</v>
      </c>
      <c r="B162" s="92">
        <f t="shared" ca="1" si="40"/>
        <v>0</v>
      </c>
      <c r="C162" s="89" t="s">
        <v>295</v>
      </c>
      <c r="D162" s="92">
        <f>IF(MID(F162,1,1)&lt;&gt;"K",IF($H162&lt;&gt;1,$I162,IF(AND(MAX($A$2:$A162)&gt;=30000,$I162&lt;0),$I162,IF(AND(MAX($A$2:$A162)&lt;30000,$I162&gt;0),$I162,0)))+E162,0)+E162</f>
        <v>0</v>
      </c>
      <c r="F162" t="s">
        <v>291</v>
      </c>
      <c r="G162" t="str">
        <f>IF(AND(F162&lt;&gt;"",MID(F162,1,1)&lt;&gt;"K"),VLOOKUP(F162,import!$A$2:$B$998,2,FALSE),"")</f>
        <v/>
      </c>
      <c r="I162" s="115">
        <f>IFERROR(IF(F162&lt;&gt;"",VLOOKUP(F162,import!$A$2:$E$598,5,FALSE),0),0)</f>
        <v>0</v>
      </c>
      <c r="J162">
        <v>1</v>
      </c>
      <c r="K162">
        <f t="shared" si="44"/>
        <v>5</v>
      </c>
      <c r="L162" t="str">
        <f t="shared" si="32"/>
        <v>2</v>
      </c>
      <c r="M162" t="str">
        <f t="shared" si="32"/>
        <v>23</v>
      </c>
      <c r="N162" t="str">
        <f t="shared" si="32"/>
        <v>231</v>
      </c>
      <c r="O162" t="str">
        <f t="shared" si="32"/>
        <v>2311</v>
      </c>
      <c r="P162" t="str">
        <f t="shared" si="32"/>
        <v>23113</v>
      </c>
      <c r="Q162" t="str">
        <f t="shared" si="37"/>
        <v>23113x</v>
      </c>
      <c r="S162" s="92">
        <f t="shared" si="38"/>
        <v>0</v>
      </c>
    </row>
    <row r="163" spans="1:19" x14ac:dyDescent="0.25">
      <c r="B163" s="92" t="str">
        <f t="shared" ca="1" si="40"/>
        <v/>
      </c>
      <c r="D163" s="92">
        <f>IF(MID(F163,1,1)&lt;&gt;"K",IF($H163&lt;&gt;1,$I163,IF(AND(MAX($A$2:$A163)&gt;=30000,$I163&lt;0),$I163,IF(AND(MAX($A$2:$A163)&lt;30000,$I163&gt;0),$I163,0)))+E163,0)+E163</f>
        <v>0</v>
      </c>
      <c r="E163" s="93"/>
      <c r="F163" t="s">
        <v>351</v>
      </c>
      <c r="I163" s="115">
        <f>IFERROR(IF(F163&lt;&gt;"",VLOOKUP(F163,import!$A$2:$E$598,5,FALSE),0),0)</f>
        <v>0</v>
      </c>
      <c r="J163">
        <v>1</v>
      </c>
      <c r="K163">
        <f t="shared" si="44"/>
        <v>6</v>
      </c>
      <c r="L163" t="str">
        <f t="shared" si="32"/>
        <v/>
      </c>
      <c r="M163" t="str">
        <f t="shared" si="32"/>
        <v/>
      </c>
      <c r="N163" t="str">
        <f t="shared" si="32"/>
        <v/>
      </c>
      <c r="O163" t="str">
        <f t="shared" si="32"/>
        <v/>
      </c>
      <c r="P163" t="str">
        <f t="shared" si="32"/>
        <v/>
      </c>
      <c r="Q163" t="str">
        <f t="shared" si="37"/>
        <v>23113x</v>
      </c>
      <c r="S163" s="92">
        <f t="shared" si="38"/>
        <v>0</v>
      </c>
    </row>
    <row r="164" spans="1:19" x14ac:dyDescent="0.25">
      <c r="B164" s="92" t="str">
        <f t="shared" ca="1" si="40"/>
        <v/>
      </c>
      <c r="D164" s="92">
        <f>IF(MID(F164,1,1)&lt;&gt;"K",IF($H164&lt;&gt;1,$I164,IF(AND(MAX($A$2:$A164)&gt;=30000,$I164&lt;0),$I164,IF(AND(MAX($A$2:$A164)&lt;30000,$I164&gt;0),$I164,0)))+E164,0)+E164</f>
        <v>0</v>
      </c>
      <c r="F164" t="s">
        <v>291</v>
      </c>
      <c r="G164" t="str">
        <f>IF(AND(F164&lt;&gt;"",MID(F164,1,1)&lt;&gt;"K"),VLOOKUP(F164,import!$A$2:$B$998,2,FALSE),"")</f>
        <v/>
      </c>
      <c r="I164" s="115">
        <f>IFERROR(IF(F164&lt;&gt;"",VLOOKUP(F164,import!$A$2:$E$598,5,FALSE),0),0)</f>
        <v>0</v>
      </c>
      <c r="J164">
        <v>1</v>
      </c>
      <c r="K164">
        <f t="shared" si="44"/>
        <v>6</v>
      </c>
      <c r="L164" t="str">
        <f t="shared" si="32"/>
        <v/>
      </c>
      <c r="M164" t="str">
        <f t="shared" si="32"/>
        <v/>
      </c>
      <c r="N164" t="str">
        <f t="shared" si="32"/>
        <v/>
      </c>
      <c r="O164" t="str">
        <f t="shared" si="32"/>
        <v/>
      </c>
      <c r="P164" t="str">
        <f t="shared" si="32"/>
        <v/>
      </c>
      <c r="Q164" t="str">
        <f t="shared" si="37"/>
        <v>23113x</v>
      </c>
      <c r="S164" s="92">
        <f t="shared" si="38"/>
        <v>0</v>
      </c>
    </row>
    <row r="165" spans="1:19" x14ac:dyDescent="0.25">
      <c r="A165">
        <v>23114</v>
      </c>
      <c r="B165" s="92">
        <f t="shared" ca="1" si="40"/>
        <v>0</v>
      </c>
      <c r="C165" s="89" t="s">
        <v>303</v>
      </c>
      <c r="D165" s="92">
        <f>IF(MID(F165,1,1)&lt;&gt;"K",IF($H165&lt;&gt;1,$I165,IF(AND(MAX($A$2:$A165)&gt;=30000,$I165&lt;0),$I165,IF(AND(MAX($A$2:$A165)&lt;30000,$I165&gt;0),$I165,0)))+E165,0)+E165</f>
        <v>0</v>
      </c>
      <c r="F165" t="s">
        <v>291</v>
      </c>
      <c r="G165" t="str">
        <f>IF(AND(F165&lt;&gt;"",MID(F165,1,1)&lt;&gt;"K"),VLOOKUP(F165,import!$A$2:$B$998,2,FALSE),"")</f>
        <v/>
      </c>
      <c r="I165" s="115">
        <f>IFERROR(IF(F165&lt;&gt;"",VLOOKUP(F165,import!$A$2:$E$598,5,FALSE),0),0)</f>
        <v>0</v>
      </c>
      <c r="J165">
        <v>1</v>
      </c>
      <c r="K165">
        <f t="shared" si="44"/>
        <v>5</v>
      </c>
      <c r="L165" t="str">
        <f t="shared" si="32"/>
        <v>2</v>
      </c>
      <c r="M165" t="str">
        <f t="shared" si="32"/>
        <v>23</v>
      </c>
      <c r="N165" t="str">
        <f t="shared" si="32"/>
        <v>231</v>
      </c>
      <c r="O165" t="str">
        <f t="shared" si="32"/>
        <v>2311</v>
      </c>
      <c r="P165" t="str">
        <f t="shared" si="32"/>
        <v>23114</v>
      </c>
      <c r="Q165" t="str">
        <f t="shared" si="37"/>
        <v>23114x</v>
      </c>
      <c r="S165" s="92">
        <f t="shared" si="38"/>
        <v>0</v>
      </c>
    </row>
    <row r="166" spans="1:19" x14ac:dyDescent="0.25">
      <c r="A166">
        <v>23120</v>
      </c>
      <c r="B166" s="92">
        <f t="shared" ca="1" si="40"/>
        <v>0</v>
      </c>
      <c r="C166" t="s">
        <v>304</v>
      </c>
      <c r="D166" s="92">
        <f>IF(MID(F166,1,1)&lt;&gt;"K",IF($H166&lt;&gt;1,$I166,IF(AND(MAX($A$2:$A166)&gt;=30000,$I166&lt;0),$I166,IF(AND(MAX($A$2:$A166)&lt;30000,$I166&gt;0),$I166,0)))+E166,0)+E166</f>
        <v>0</v>
      </c>
      <c r="F166" t="s">
        <v>291</v>
      </c>
      <c r="G166" t="str">
        <f>IF(AND(F166&lt;&gt;"",MID(F166,1,1)&lt;&gt;"K"),VLOOKUP(F166,import!$A$2:$B$998,2,FALSE),"")</f>
        <v/>
      </c>
      <c r="I166" s="115">
        <f>IFERROR(IF(F166&lt;&gt;"",VLOOKUP(F166,import!$A$2:$E$598,5,FALSE),0),0)</f>
        <v>0</v>
      </c>
      <c r="J166">
        <v>1</v>
      </c>
      <c r="K166">
        <f t="shared" si="44"/>
        <v>4</v>
      </c>
      <c r="L166" t="str">
        <f t="shared" si="32"/>
        <v>2</v>
      </c>
      <c r="M166" t="str">
        <f t="shared" si="32"/>
        <v>23</v>
      </c>
      <c r="N166" t="str">
        <f t="shared" si="32"/>
        <v>231</v>
      </c>
      <c r="O166" t="str">
        <f t="shared" si="32"/>
        <v>2312</v>
      </c>
      <c r="P166" t="str">
        <f t="shared" si="32"/>
        <v>23120</v>
      </c>
      <c r="Q166" t="str">
        <f t="shared" si="37"/>
        <v>23120x</v>
      </c>
      <c r="S166" s="92">
        <f t="shared" si="38"/>
        <v>0</v>
      </c>
    </row>
    <row r="167" spans="1:19" x14ac:dyDescent="0.25">
      <c r="A167">
        <v>23121</v>
      </c>
      <c r="B167" s="92">
        <f t="shared" ca="1" si="40"/>
        <v>0</v>
      </c>
      <c r="C167" s="89" t="s">
        <v>298</v>
      </c>
      <c r="D167" s="92">
        <f>IF(MID(F167,1,1)&lt;&gt;"K",IF($H167&lt;&gt;1,$I167,IF(AND(MAX($A$2:$A167)&gt;=30000,$I167&lt;0),$I167,IF(AND(MAX($A$2:$A167)&lt;30000,$I167&gt;0),$I167,0)))+E167,0)+E167</f>
        <v>0</v>
      </c>
      <c r="F167" t="s">
        <v>291</v>
      </c>
      <c r="G167" t="str">
        <f>IF(AND(F167&lt;&gt;"",MID(F167,1,1)&lt;&gt;"K"),VLOOKUP(F167,import!$A$2:$B$998,2,FALSE),"")</f>
        <v/>
      </c>
      <c r="I167" s="115">
        <f>IFERROR(IF(F167&lt;&gt;"",VLOOKUP(F167,import!$A$2:$E$598,5,FALSE),0),0)</f>
        <v>0</v>
      </c>
      <c r="J167">
        <v>1</v>
      </c>
      <c r="K167">
        <f t="shared" si="44"/>
        <v>5</v>
      </c>
      <c r="L167" t="str">
        <f t="shared" si="32"/>
        <v>2</v>
      </c>
      <c r="M167" t="str">
        <f t="shared" si="32"/>
        <v>23</v>
      </c>
      <c r="N167" t="str">
        <f t="shared" si="32"/>
        <v>231</v>
      </c>
      <c r="O167" t="str">
        <f t="shared" si="32"/>
        <v>2312</v>
      </c>
      <c r="P167" t="str">
        <f t="shared" si="32"/>
        <v>23121</v>
      </c>
      <c r="Q167" t="str">
        <f t="shared" si="37"/>
        <v>23121x</v>
      </c>
      <c r="S167" s="92">
        <f t="shared" si="38"/>
        <v>0</v>
      </c>
    </row>
    <row r="168" spans="1:19" x14ac:dyDescent="0.25">
      <c r="A168">
        <v>23122</v>
      </c>
      <c r="B168" s="92">
        <f t="shared" ca="1" si="40"/>
        <v>0</v>
      </c>
      <c r="C168" s="89" t="s">
        <v>294</v>
      </c>
      <c r="D168" s="92">
        <f>IF(MID(F168,1,1)&lt;&gt;"K",IF($H168&lt;&gt;1,$I168,IF(AND(MAX($A$2:$A168)&gt;=30000,$I168&lt;0),$I168,IF(AND(MAX($A$2:$A168)&lt;30000,$I168&gt;0),$I168,0)))+E168,0)+E168</f>
        <v>0</v>
      </c>
      <c r="F168" t="s">
        <v>291</v>
      </c>
      <c r="G168" t="str">
        <f>IF(AND(F168&lt;&gt;"",MID(F168,1,1)&lt;&gt;"K"),VLOOKUP(F168,import!$A$2:$B$998,2,FALSE),"")</f>
        <v/>
      </c>
      <c r="I168" s="115">
        <f>IFERROR(IF(F168&lt;&gt;"",VLOOKUP(F168,import!$A$2:$E$598,5,FALSE),0),0)</f>
        <v>0</v>
      </c>
      <c r="J168">
        <v>1</v>
      </c>
      <c r="K168">
        <f t="shared" si="44"/>
        <v>5</v>
      </c>
      <c r="L168" t="str">
        <f t="shared" si="32"/>
        <v>2</v>
      </c>
      <c r="M168" t="str">
        <f t="shared" si="32"/>
        <v>23</v>
      </c>
      <c r="N168" t="str">
        <f t="shared" si="32"/>
        <v>231</v>
      </c>
      <c r="O168" t="str">
        <f t="shared" si="32"/>
        <v>2312</v>
      </c>
      <c r="P168" t="str">
        <f t="shared" si="32"/>
        <v>23122</v>
      </c>
      <c r="Q168" t="str">
        <f t="shared" si="37"/>
        <v>23122x</v>
      </c>
      <c r="S168" s="92">
        <f t="shared" si="38"/>
        <v>0</v>
      </c>
    </row>
    <row r="169" spans="1:19" x14ac:dyDescent="0.25">
      <c r="A169">
        <v>23123</v>
      </c>
      <c r="B169" s="92">
        <f t="shared" ca="1" si="40"/>
        <v>0</v>
      </c>
      <c r="C169" s="89" t="s">
        <v>295</v>
      </c>
      <c r="D169" s="92">
        <f>IF(MID(F169,1,1)&lt;&gt;"K",IF($H169&lt;&gt;1,$I169,IF(AND(MAX($A$2:$A169)&gt;=30000,$I169&lt;0),$I169,IF(AND(MAX($A$2:$A169)&lt;30000,$I169&gt;0),$I169,0)))+E169,0)+E169</f>
        <v>0</v>
      </c>
      <c r="F169" t="s">
        <v>291</v>
      </c>
      <c r="G169" t="str">
        <f>IF(AND(F169&lt;&gt;"",MID(F169,1,1)&lt;&gt;"K"),VLOOKUP(F169,import!$A$2:$B$998,2,FALSE),"")</f>
        <v/>
      </c>
      <c r="I169" s="115">
        <f>IFERROR(IF(F169&lt;&gt;"",VLOOKUP(F169,import!$A$2:$E$598,5,FALSE),0),0)</f>
        <v>0</v>
      </c>
      <c r="J169">
        <v>1</v>
      </c>
      <c r="K169">
        <f t="shared" si="44"/>
        <v>5</v>
      </c>
      <c r="L169" t="str">
        <f t="shared" si="32"/>
        <v>2</v>
      </c>
      <c r="M169" t="str">
        <f t="shared" si="32"/>
        <v>23</v>
      </c>
      <c r="N169" t="str">
        <f t="shared" si="32"/>
        <v>231</v>
      </c>
      <c r="O169" t="str">
        <f t="shared" si="32"/>
        <v>2312</v>
      </c>
      <c r="P169" t="str">
        <f t="shared" si="32"/>
        <v>23123</v>
      </c>
      <c r="Q169" t="str">
        <f t="shared" si="37"/>
        <v>23123x</v>
      </c>
      <c r="S169" s="92">
        <f t="shared" si="38"/>
        <v>0</v>
      </c>
    </row>
    <row r="170" spans="1:19" x14ac:dyDescent="0.25">
      <c r="B170" s="92" t="str">
        <f t="shared" ca="1" si="40"/>
        <v/>
      </c>
      <c r="D170" s="92">
        <f>IF(MID(F170,1,1)&lt;&gt;"K",IF($H170&lt;&gt;1,$I170,IF(AND(MAX($A$2:$A170)&gt;=30000,$I170&lt;0),$I170,IF(AND(MAX($A$2:$A170)&lt;30000,$I170&gt;0),$I170,0)))+E170,0)+E170</f>
        <v>0</v>
      </c>
      <c r="E170" s="93"/>
      <c r="F170" t="s">
        <v>350</v>
      </c>
      <c r="I170" s="115">
        <f>IFERROR(IF(F170&lt;&gt;"",VLOOKUP(F170,import!$A$2:$E$598,5,FALSE),0),0)</f>
        <v>0</v>
      </c>
      <c r="J170">
        <v>1</v>
      </c>
      <c r="K170">
        <f t="shared" si="44"/>
        <v>6</v>
      </c>
      <c r="L170" t="str">
        <f t="shared" si="32"/>
        <v/>
      </c>
      <c r="M170" t="str">
        <f t="shared" si="32"/>
        <v/>
      </c>
      <c r="N170" t="str">
        <f t="shared" si="32"/>
        <v/>
      </c>
      <c r="O170" t="str">
        <f t="shared" si="32"/>
        <v/>
      </c>
      <c r="P170" t="str">
        <f t="shared" si="32"/>
        <v/>
      </c>
      <c r="Q170" t="str">
        <f t="shared" si="37"/>
        <v>23123x</v>
      </c>
      <c r="S170" s="92">
        <f t="shared" si="38"/>
        <v>0</v>
      </c>
    </row>
    <row r="171" spans="1:19" x14ac:dyDescent="0.25">
      <c r="B171" s="92" t="str">
        <f t="shared" ca="1" si="40"/>
        <v/>
      </c>
      <c r="D171" s="92">
        <f>IF(MID(F171,1,1)&lt;&gt;"K",IF($H171&lt;&gt;1,$I171,IF(AND(MAX($A$2:$A171)&gt;=30000,$I171&lt;0),$I171,IF(AND(MAX($A$2:$A171)&lt;30000,$I171&gt;0),$I171,0)))+E171,0)+E171</f>
        <v>0</v>
      </c>
      <c r="F171" t="s">
        <v>291</v>
      </c>
      <c r="G171" t="str">
        <f>IF(AND(F171&lt;&gt;"",MID(F171,1,1)&lt;&gt;"K"),VLOOKUP(F171,import!$A$2:$B$998,2,FALSE),"")</f>
        <v/>
      </c>
      <c r="I171" s="115">
        <f>IFERROR(IF(F171&lt;&gt;"",VLOOKUP(F171,import!$A$2:$E$598,5,FALSE),0),0)</f>
        <v>0</v>
      </c>
      <c r="J171">
        <v>1</v>
      </c>
      <c r="K171">
        <f t="shared" si="44"/>
        <v>6</v>
      </c>
      <c r="L171" t="str">
        <f t="shared" si="32"/>
        <v/>
      </c>
      <c r="M171" t="str">
        <f t="shared" si="32"/>
        <v/>
      </c>
      <c r="N171" t="str">
        <f t="shared" si="32"/>
        <v/>
      </c>
      <c r="O171" t="str">
        <f t="shared" si="32"/>
        <v/>
      </c>
      <c r="P171" t="str">
        <f t="shared" si="32"/>
        <v/>
      </c>
      <c r="Q171" t="str">
        <f t="shared" si="37"/>
        <v>23123x</v>
      </c>
      <c r="S171" s="92">
        <f t="shared" si="38"/>
        <v>0</v>
      </c>
    </row>
    <row r="172" spans="1:19" x14ac:dyDescent="0.25">
      <c r="A172">
        <v>23124</v>
      </c>
      <c r="B172" s="92">
        <f t="shared" ca="1" si="40"/>
        <v>0</v>
      </c>
      <c r="C172" s="89" t="s">
        <v>303</v>
      </c>
      <c r="D172" s="92">
        <f>IF(MID(F172,1,1)&lt;&gt;"K",IF($H172&lt;&gt;1,$I172,IF(AND(MAX($A$2:$A172)&gt;=30000,$I172&lt;0),$I172,IF(AND(MAX($A$2:$A172)&lt;30000,$I172&gt;0),$I172,0)))+E172,0)+E172</f>
        <v>0</v>
      </c>
      <c r="F172" t="s">
        <v>291</v>
      </c>
      <c r="G172" t="str">
        <f>IF(AND(F172&lt;&gt;"",MID(F172,1,1)&lt;&gt;"K"),VLOOKUP(F172,import!$A$2:$B$998,2,FALSE),"")</f>
        <v/>
      </c>
      <c r="I172" s="115">
        <f>IFERROR(IF(F172&lt;&gt;"",VLOOKUP(F172,import!$A$2:$E$598,5,FALSE),0),0)</f>
        <v>0</v>
      </c>
      <c r="J172">
        <v>1</v>
      </c>
      <c r="K172">
        <f t="shared" si="44"/>
        <v>5</v>
      </c>
      <c r="L172" t="str">
        <f t="shared" si="32"/>
        <v>2</v>
      </c>
      <c r="M172" t="str">
        <f t="shared" si="32"/>
        <v>23</v>
      </c>
      <c r="N172" t="str">
        <f t="shared" si="32"/>
        <v>231</v>
      </c>
      <c r="O172" t="str">
        <f t="shared" si="32"/>
        <v>2312</v>
      </c>
      <c r="P172" t="str">
        <f t="shared" si="32"/>
        <v>23124</v>
      </c>
      <c r="Q172" t="str">
        <f t="shared" si="37"/>
        <v>23124x</v>
      </c>
      <c r="S172" s="92">
        <f t="shared" si="38"/>
        <v>0</v>
      </c>
    </row>
    <row r="173" spans="1:19" x14ac:dyDescent="0.25">
      <c r="A173">
        <v>23130</v>
      </c>
      <c r="B173" s="92">
        <f t="shared" ca="1" si="40"/>
        <v>235835.22999999672</v>
      </c>
      <c r="C173" s="89" t="s">
        <v>305</v>
      </c>
      <c r="D173" s="92">
        <f>IF(MID(F173,1,1)&lt;&gt;"K",IF($H173&lt;&gt;1,$I173,IF(AND(MAX($A$2:$A173)&gt;=30000,$I173&lt;0),$I173,IF(AND(MAX($A$2:$A173)&lt;30000,$I173&gt;0),$I173,0)))+E173,0)+E173</f>
        <v>0</v>
      </c>
      <c r="F173" t="s">
        <v>291</v>
      </c>
      <c r="G173" t="str">
        <f>IF(AND(F173&lt;&gt;"",MID(F173,1,1)&lt;&gt;"K"),VLOOKUP(F173,import!$A$2:$B$998,2,FALSE),"")</f>
        <v/>
      </c>
      <c r="I173" s="115">
        <f>IFERROR(IF(F173&lt;&gt;"",VLOOKUP(F173,import!$A$2:$E$598,5,FALSE),0),0)</f>
        <v>0</v>
      </c>
      <c r="J173">
        <v>1</v>
      </c>
      <c r="K173">
        <f t="shared" si="44"/>
        <v>4</v>
      </c>
      <c r="L173" t="str">
        <f t="shared" si="32"/>
        <v>2</v>
      </c>
      <c r="M173" t="str">
        <f t="shared" si="32"/>
        <v>23</v>
      </c>
      <c r="N173" t="str">
        <f t="shared" si="32"/>
        <v>231</v>
      </c>
      <c r="O173" t="str">
        <f t="shared" si="32"/>
        <v>2313</v>
      </c>
      <c r="P173" t="str">
        <f t="shared" si="32"/>
        <v>23130</v>
      </c>
      <c r="Q173" t="str">
        <f t="shared" si="37"/>
        <v>23130x</v>
      </c>
      <c r="S173" s="92">
        <f t="shared" si="38"/>
        <v>0</v>
      </c>
    </row>
    <row r="174" spans="1:19" x14ac:dyDescent="0.25">
      <c r="A174">
        <v>23131</v>
      </c>
      <c r="B174" s="92">
        <f t="shared" ca="1" si="40"/>
        <v>235835.22999999672</v>
      </c>
      <c r="C174" s="89" t="s">
        <v>306</v>
      </c>
      <c r="D174" s="92">
        <f>IF(MID(F174,1,1)&lt;&gt;"K",IF($H174&lt;&gt;1,$I174,IF(AND(MAX($A$2:$A174)&gt;=30000,$I174&lt;0),$I174,IF(AND(MAX($A$2:$A174)&lt;30000,$I174&gt;0),$I174,0)))+E174,0)+E174</f>
        <v>0</v>
      </c>
      <c r="F174" t="s">
        <v>291</v>
      </c>
      <c r="G174" t="str">
        <f>IF(AND(F174&lt;&gt;"",MID(F174,1,1)&lt;&gt;"K"),VLOOKUP(F174,import!$A$2:$B$998,2,FALSE),"")</f>
        <v/>
      </c>
      <c r="I174" s="115">
        <f>IFERROR(IF(F174&lt;&gt;"",VLOOKUP(F174,import!$A$2:$E$598,5,FALSE),0),0)</f>
        <v>0</v>
      </c>
      <c r="J174">
        <v>1</v>
      </c>
      <c r="K174">
        <f t="shared" si="44"/>
        <v>5</v>
      </c>
      <c r="L174" t="str">
        <f t="shared" si="32"/>
        <v>2</v>
      </c>
      <c r="M174" t="str">
        <f t="shared" si="32"/>
        <v>23</v>
      </c>
      <c r="N174" t="str">
        <f t="shared" si="32"/>
        <v>231</v>
      </c>
      <c r="O174" t="str">
        <f t="shared" si="32"/>
        <v>2313</v>
      </c>
      <c r="P174" t="str">
        <f t="shared" si="32"/>
        <v>23131</v>
      </c>
      <c r="Q174" t="str">
        <f t="shared" si="37"/>
        <v>23131x</v>
      </c>
      <c r="S174" s="92">
        <f t="shared" si="38"/>
        <v>235835.22999999672</v>
      </c>
    </row>
    <row r="175" spans="1:19" x14ac:dyDescent="0.25">
      <c r="B175" s="92" t="str">
        <f t="shared" ca="1" si="40"/>
        <v/>
      </c>
      <c r="D175" s="92">
        <f>IF(MID(F175,1,1)&lt;&gt;"K",IF($H175&lt;&gt;1,$I175,IF(AND(MAX($A$2:$A175)&gt;=30000,$I175&lt;0),$I175,IF(AND(MAX($A$2:$A175)&lt;30000,$I175&gt;0),$I175,0)))+E175,0)+E175</f>
        <v>0</v>
      </c>
      <c r="F175">
        <v>141500</v>
      </c>
      <c r="G175" t="str">
        <f>IF(AND(F175&lt;&gt;"",MID(F175,1,1)&lt;&gt;"K"),VLOOKUP(F175,import!$A$2:$B$998,2,FALSE),"")</f>
        <v>Bank Polska SA 1 PLN</v>
      </c>
      <c r="I175" s="115">
        <f>IFERROR(IF(F175&lt;&gt;"",VLOOKUP(F175,import!$A$2:$E$598,5,FALSE),0),0)</f>
        <v>0</v>
      </c>
      <c r="J175">
        <v>1</v>
      </c>
      <c r="K175">
        <f t="shared" si="44"/>
        <v>6</v>
      </c>
      <c r="L175" t="str">
        <f t="shared" si="32"/>
        <v/>
      </c>
      <c r="M175" t="str">
        <f t="shared" si="32"/>
        <v/>
      </c>
      <c r="N175" t="str">
        <f t="shared" si="32"/>
        <v/>
      </c>
      <c r="O175" t="str">
        <f t="shared" si="32"/>
        <v/>
      </c>
      <c r="P175" t="str">
        <f t="shared" si="32"/>
        <v/>
      </c>
      <c r="Q175" t="str">
        <f t="shared" si="37"/>
        <v>23131x</v>
      </c>
      <c r="S175" s="92">
        <f t="shared" si="38"/>
        <v>0</v>
      </c>
    </row>
    <row r="176" spans="1:19" x14ac:dyDescent="0.25">
      <c r="B176" s="92" t="str">
        <f t="shared" ref="B176:B205" ca="1" si="45">IF(A176&lt;&gt;"",SUMIF(INDIRECT(VLOOKUP(K176,$T$2:$V$7,3,FALSE)),OFFSET(K176,0,K176),$S$2:$S$4412),"")</f>
        <v/>
      </c>
      <c r="D176" s="92">
        <f>IF(MID(F176,1,1)&lt;&gt;"K",IF($H176&lt;&gt;1,$I176,IF(AND(MAX($A$2:$A176)&gt;=30000,$I176&lt;0),$I176,IF(AND(MAX($A$2:$A176)&lt;30000,$I176&gt;0),$I176,0)))+E176,0)+E176</f>
        <v>212517.84</v>
      </c>
      <c r="F176">
        <v>141560</v>
      </c>
      <c r="G176" t="str">
        <f>IF(AND(F176&lt;&gt;"",MID(F176,1,1)&lt;&gt;"K"),VLOOKUP(F176,import!$A$2:$B$998,2,FALSE),"")</f>
        <v>Bank Polska SA 4 EUR</v>
      </c>
      <c r="I176" s="115">
        <f>IFERROR(IF(F176&lt;&gt;"",VLOOKUP(F176,import!$A$2:$E$598,5,FALSE),0),0)</f>
        <v>212517.84</v>
      </c>
      <c r="J176">
        <v>1</v>
      </c>
      <c r="K176">
        <f t="shared" si="44"/>
        <v>6</v>
      </c>
      <c r="L176" t="str">
        <f t="shared" si="32"/>
        <v/>
      </c>
      <c r="M176" t="str">
        <f t="shared" si="32"/>
        <v/>
      </c>
      <c r="N176" t="str">
        <f t="shared" si="32"/>
        <v/>
      </c>
      <c r="O176" t="str">
        <f t="shared" si="32"/>
        <v/>
      </c>
      <c r="P176" t="str">
        <f t="shared" si="32"/>
        <v/>
      </c>
      <c r="Q176" t="str">
        <f t="shared" si="37"/>
        <v>23131x</v>
      </c>
      <c r="S176" s="92">
        <f t="shared" si="38"/>
        <v>0</v>
      </c>
    </row>
    <row r="177" spans="2:19" x14ac:dyDescent="0.25">
      <c r="B177" s="92" t="str">
        <f t="shared" ca="1" si="45"/>
        <v/>
      </c>
      <c r="D177" s="92">
        <f>IF(MID(F177,1,1)&lt;&gt;"K",IF($H177&lt;&gt;1,$I177,IF(AND(MAX($A$2:$A177)&gt;=30000,$I177&lt;0),$I177,IF(AND(MAX($A$2:$A177)&lt;30000,$I177&gt;0),$I177,0)))+E177,0)+E177</f>
        <v>3209.24</v>
      </c>
      <c r="F177">
        <v>141640</v>
      </c>
      <c r="G177" t="str">
        <f>IF(AND(F177&lt;&gt;"",MID(F177,1,1)&lt;&gt;"K"),VLOOKUP(F177,import!$A$2:$B$998,2,FALSE),"")</f>
        <v>Bank Polska SA 7 PLN</v>
      </c>
      <c r="I177" s="115">
        <f>IFERROR(IF(F177&lt;&gt;"",VLOOKUP(F177,import!$A$2:$E$598,5,FALSE),0),0)</f>
        <v>3209.24</v>
      </c>
      <c r="J177">
        <v>1</v>
      </c>
      <c r="K177">
        <f t="shared" si="44"/>
        <v>6</v>
      </c>
      <c r="L177" t="str">
        <f t="shared" si="32"/>
        <v/>
      </c>
      <c r="M177" t="str">
        <f t="shared" si="32"/>
        <v/>
      </c>
      <c r="N177" t="str">
        <f t="shared" si="32"/>
        <v/>
      </c>
      <c r="O177" t="str">
        <f t="shared" si="32"/>
        <v/>
      </c>
      <c r="P177" t="str">
        <f t="shared" si="32"/>
        <v/>
      </c>
      <c r="Q177" t="str">
        <f t="shared" si="37"/>
        <v>23131x</v>
      </c>
      <c r="S177" s="92">
        <f t="shared" si="38"/>
        <v>0</v>
      </c>
    </row>
    <row r="178" spans="2:19" x14ac:dyDescent="0.25">
      <c r="B178" s="92" t="str">
        <f t="shared" ca="1" si="45"/>
        <v/>
      </c>
      <c r="D178" s="92">
        <f>IF(MID(F178,1,1)&lt;&gt;"K",IF($H178&lt;&gt;1,$I178,IF(AND(MAX($A$2:$A178)&gt;=30000,$I178&lt;0),$I178,IF(AND(MAX($A$2:$A178)&lt;30000,$I178&gt;0),$I178,0)))+E178,0)+E178</f>
        <v>0</v>
      </c>
      <c r="F178">
        <v>144720</v>
      </c>
      <c r="G178" t="str">
        <f>IF(AND(F178&lt;&gt;"",MID(F178,1,1)&lt;&gt;"K"),VLOOKUP(F178,import!$A$2:$B$998,2,FALSE),"")</f>
        <v>Pekao Bank</v>
      </c>
      <c r="I178" s="115">
        <f>IFERROR(IF(F178&lt;&gt;"",VLOOKUP(F178,import!$A$2:$E$598,5,FALSE),0),0)</f>
        <v>0</v>
      </c>
      <c r="J178">
        <v>1</v>
      </c>
      <c r="K178">
        <f t="shared" ref="K178:K190" si="46">IF(ISERROR(IF(A178&lt;&gt;"",FIND("0",A178,2)-1,"")),5,IF(A178&lt;&gt;"",FIND("0",A178,2)-1,6))</f>
        <v>6</v>
      </c>
      <c r="L178" t="str">
        <f t="shared" si="32"/>
        <v/>
      </c>
      <c r="M178" t="str">
        <f t="shared" si="32"/>
        <v/>
      </c>
      <c r="N178" t="str">
        <f t="shared" si="32"/>
        <v/>
      </c>
      <c r="O178" t="str">
        <f t="shared" si="32"/>
        <v/>
      </c>
      <c r="P178" t="str">
        <f t="shared" si="32"/>
        <v/>
      </c>
      <c r="Q178" t="str">
        <f t="shared" si="37"/>
        <v>23131x</v>
      </c>
      <c r="S178" s="92">
        <f t="shared" si="38"/>
        <v>0</v>
      </c>
    </row>
    <row r="179" spans="2:19" x14ac:dyDescent="0.25">
      <c r="B179" s="92" t="str">
        <f t="shared" ca="1" si="45"/>
        <v/>
      </c>
      <c r="D179" s="92">
        <f>IF(MID(F179,1,1)&lt;&gt;"K",IF($H179&lt;&gt;1,$I179,IF(AND(MAX($A$2:$A179)&gt;=30000,$I179&lt;0),$I179,IF(AND(MAX($A$2:$A179)&lt;30000,$I179&gt;0),$I179,0)))+E179,0)+E179</f>
        <v>-27634338.510000002</v>
      </c>
      <c r="F179">
        <v>144721</v>
      </c>
      <c r="G179" t="str">
        <f>IF(AND(F179&lt;&gt;"",MID(F179,1,1)&lt;&gt;"K"),VLOOKUP(F179,import!$A$2:$B$998,2,FALSE),"")</f>
        <v>Wpływ śr. pien.</v>
      </c>
      <c r="I179" s="115">
        <f>IFERROR(IF(F179&lt;&gt;"",VLOOKUP(F179,import!$A$2:$E$598,5,FALSE),0),0)</f>
        <v>-27634338.510000002</v>
      </c>
      <c r="J179">
        <v>1</v>
      </c>
      <c r="K179">
        <f t="shared" si="46"/>
        <v>6</v>
      </c>
      <c r="L179" t="str">
        <f t="shared" ref="L179:P194" si="47">MID($A179,1,L$1)</f>
        <v/>
      </c>
      <c r="M179" t="str">
        <f t="shared" si="47"/>
        <v/>
      </c>
      <c r="N179" t="str">
        <f t="shared" si="47"/>
        <v/>
      </c>
      <c r="O179" t="str">
        <f t="shared" si="47"/>
        <v/>
      </c>
      <c r="P179" t="str">
        <f t="shared" si="47"/>
        <v/>
      </c>
      <c r="Q179" t="str">
        <f t="shared" si="37"/>
        <v>23131x</v>
      </c>
      <c r="S179" s="92">
        <f t="shared" si="38"/>
        <v>0</v>
      </c>
    </row>
    <row r="180" spans="2:19" x14ac:dyDescent="0.25">
      <c r="B180" s="92" t="str">
        <f t="shared" ca="1" si="45"/>
        <v/>
      </c>
      <c r="D180" s="92">
        <f>IF(MID(F180,1,1)&lt;&gt;"K",IF($H180&lt;&gt;1,$I180,IF(AND(MAX($A$2:$A180)&gt;=30000,$I180&lt;0),$I180,IF(AND(MAX($A$2:$A180)&lt;30000,$I180&gt;0),$I180,0)))+E180,0)+E180</f>
        <v>27654446.66</v>
      </c>
      <c r="F180">
        <v>144722</v>
      </c>
      <c r="G180" t="str">
        <f>IF(AND(F180&lt;&gt;"",MID(F180,1,1)&lt;&gt;"K"),VLOOKUP(F180,import!$A$2:$B$998,2,FALSE),"")</f>
        <v>Rozchód got. kraj</v>
      </c>
      <c r="I180" s="115">
        <f>IFERROR(IF(F180&lt;&gt;"",VLOOKUP(F180,import!$A$2:$E$598,5,FALSE),0),0)</f>
        <v>27654446.66</v>
      </c>
      <c r="J180">
        <v>1</v>
      </c>
      <c r="K180">
        <f t="shared" si="46"/>
        <v>6</v>
      </c>
      <c r="L180" t="str">
        <f t="shared" si="47"/>
        <v/>
      </c>
      <c r="M180" t="str">
        <f t="shared" si="47"/>
        <v/>
      </c>
      <c r="N180" t="str">
        <f t="shared" si="47"/>
        <v/>
      </c>
      <c r="O180" t="str">
        <f t="shared" si="47"/>
        <v/>
      </c>
      <c r="P180" t="str">
        <f t="shared" si="47"/>
        <v/>
      </c>
      <c r="Q180" t="str">
        <f t="shared" si="37"/>
        <v>23131x</v>
      </c>
      <c r="S180" s="92">
        <f t="shared" si="38"/>
        <v>0</v>
      </c>
    </row>
    <row r="181" spans="2:19" x14ac:dyDescent="0.25">
      <c r="B181" s="92" t="str">
        <f t="shared" ca="1" si="45"/>
        <v/>
      </c>
      <c r="D181" s="92">
        <f>IF(MID(F181,1,1)&lt;&gt;"K",IF($H181&lt;&gt;1,$I181,IF(AND(MAX($A$2:$A181)&gt;=30000,$I181&lt;0),$I181,IF(AND(MAX($A$2:$A181)&lt;30000,$I181&gt;0),$I181,0)))+E181,0)+E181</f>
        <v>0</v>
      </c>
      <c r="F181">
        <v>147580</v>
      </c>
      <c r="G181" t="str">
        <f>IF(AND(F181&lt;&gt;"",MID(F181,1,1)&lt;&gt;"K"),VLOOKUP(F181,import!$A$2:$B$998,2,FALSE),"")</f>
        <v>BNP Paribas (EUR)</v>
      </c>
      <c r="I181" s="115">
        <f>IFERROR(IF(F181&lt;&gt;"",VLOOKUP(F181,import!$A$2:$E$598,5,FALSE),0),0)</f>
        <v>0</v>
      </c>
      <c r="J181">
        <v>1</v>
      </c>
      <c r="K181">
        <f t="shared" si="46"/>
        <v>6</v>
      </c>
      <c r="L181" t="str">
        <f t="shared" si="47"/>
        <v/>
      </c>
      <c r="M181" t="str">
        <f t="shared" si="47"/>
        <v/>
      </c>
      <c r="N181" t="str">
        <f t="shared" si="47"/>
        <v/>
      </c>
      <c r="O181" t="str">
        <f t="shared" si="47"/>
        <v/>
      </c>
      <c r="P181" t="str">
        <f t="shared" si="47"/>
        <v/>
      </c>
      <c r="Q181" t="str">
        <f t="shared" si="37"/>
        <v>23131x</v>
      </c>
      <c r="S181" s="92">
        <f t="shared" si="38"/>
        <v>0</v>
      </c>
    </row>
    <row r="182" spans="2:19" x14ac:dyDescent="0.25">
      <c r="B182" s="92" t="str">
        <f t="shared" ca="1" si="45"/>
        <v/>
      </c>
      <c r="D182" s="92">
        <f>IF(MID(F182,1,1)&lt;&gt;"K",IF($H182&lt;&gt;1,$I182,IF(AND(MAX($A$2:$A182)&gt;=30000,$I182&lt;0),$I182,IF(AND(MAX($A$2:$A182)&lt;30000,$I182&gt;0),$I182,0)))+E182,0)+E182</f>
        <v>0</v>
      </c>
      <c r="F182">
        <v>148680</v>
      </c>
      <c r="G182" t="str">
        <f>IF(AND(F182&lt;&gt;"",MID(F182,1,1)&lt;&gt;"K"),VLOOKUP(F182,import!$A$2:$B$998,2,FALSE),"")</f>
        <v>Santander Bank</v>
      </c>
      <c r="I182" s="115">
        <f>IFERROR(IF(F182&lt;&gt;"",VLOOKUP(F182,import!$A$2:$E$598,5,FALSE),0),0)</f>
        <v>0</v>
      </c>
      <c r="J182">
        <v>1</v>
      </c>
      <c r="K182">
        <f t="shared" si="46"/>
        <v>6</v>
      </c>
      <c r="L182" t="str">
        <f t="shared" si="47"/>
        <v/>
      </c>
      <c r="M182" t="str">
        <f t="shared" si="47"/>
        <v/>
      </c>
      <c r="N182" t="str">
        <f t="shared" si="47"/>
        <v/>
      </c>
      <c r="O182" t="str">
        <f t="shared" si="47"/>
        <v/>
      </c>
      <c r="P182" t="str">
        <f t="shared" si="47"/>
        <v/>
      </c>
      <c r="Q182" t="str">
        <f t="shared" si="37"/>
        <v>23131x</v>
      </c>
      <c r="S182" s="92">
        <f t="shared" si="38"/>
        <v>0</v>
      </c>
    </row>
    <row r="183" spans="2:19" x14ac:dyDescent="0.25">
      <c r="B183" s="92" t="str">
        <f t="shared" ca="1" si="45"/>
        <v/>
      </c>
      <c r="D183" s="92">
        <f>IF(MID(F183,1,1)&lt;&gt;"K",IF($H183&lt;&gt;1,$I183,IF(AND(MAX($A$2:$A183)&gt;=30000,$I183&lt;0),$I183,IF(AND(MAX($A$2:$A183)&lt;30000,$I183&gt;0),$I183,0)))+E183,0)+E183</f>
        <v>0</v>
      </c>
      <c r="G183" t="str">
        <f>IF(AND(F183&lt;&gt;"",MID(F183,1,1)&lt;&gt;"K"),VLOOKUP(F183,import!$A$2:$B$998,2,FALSE),"")</f>
        <v/>
      </c>
      <c r="I183" s="115">
        <f>IFERROR(IF(F183&lt;&gt;"",VLOOKUP(F183,import!$A$2:$E$598,5,FALSE),0),0)</f>
        <v>0</v>
      </c>
      <c r="J183">
        <v>1</v>
      </c>
      <c r="K183">
        <f t="shared" si="46"/>
        <v>6</v>
      </c>
      <c r="L183" t="str">
        <f t="shared" si="47"/>
        <v/>
      </c>
      <c r="M183" t="str">
        <f t="shared" si="47"/>
        <v/>
      </c>
      <c r="N183" t="str">
        <f t="shared" si="47"/>
        <v/>
      </c>
      <c r="O183" t="str">
        <f t="shared" si="47"/>
        <v/>
      </c>
      <c r="P183" t="str">
        <f t="shared" si="47"/>
        <v/>
      </c>
      <c r="Q183" t="str">
        <f t="shared" si="37"/>
        <v>23131x</v>
      </c>
      <c r="S183" s="92">
        <f t="shared" si="38"/>
        <v>0</v>
      </c>
    </row>
    <row r="184" spans="2:19" x14ac:dyDescent="0.25">
      <c r="B184" s="92" t="str">
        <f t="shared" ca="1" si="45"/>
        <v/>
      </c>
      <c r="D184" s="92">
        <f>IF(MID(F184,1,1)&lt;&gt;"K",IF($H184&lt;&gt;1,$I184,IF(AND(MAX($A$2:$A184)&gt;=30000,$I184&lt;0),$I184,IF(AND(MAX($A$2:$A184)&lt;30000,$I184&gt;0),$I184,0)))+E184,0)+E184</f>
        <v>0</v>
      </c>
      <c r="G184" t="str">
        <f>IF(AND(F184&lt;&gt;"",MID(F184,1,1)&lt;&gt;"K"),VLOOKUP(F184,import!$A$2:$B$998,2,FALSE),"")</f>
        <v/>
      </c>
      <c r="I184" s="115">
        <f>IFERROR(IF(F184&lt;&gt;"",VLOOKUP(F184,import!$A$2:$E$598,5,FALSE),0),0)</f>
        <v>0</v>
      </c>
      <c r="J184">
        <v>1</v>
      </c>
      <c r="K184">
        <f t="shared" si="46"/>
        <v>6</v>
      </c>
      <c r="L184" t="str">
        <f t="shared" si="47"/>
        <v/>
      </c>
      <c r="M184" t="str">
        <f t="shared" si="47"/>
        <v/>
      </c>
      <c r="N184" t="str">
        <f t="shared" si="47"/>
        <v/>
      </c>
      <c r="O184" t="str">
        <f t="shared" si="47"/>
        <v/>
      </c>
      <c r="P184" t="str">
        <f t="shared" si="47"/>
        <v/>
      </c>
      <c r="Q184" t="str">
        <f t="shared" si="37"/>
        <v>23131x</v>
      </c>
      <c r="S184" s="92">
        <f t="shared" si="38"/>
        <v>0</v>
      </c>
    </row>
    <row r="185" spans="2:19" x14ac:dyDescent="0.25">
      <c r="B185" s="92" t="str">
        <f t="shared" ca="1" si="45"/>
        <v/>
      </c>
      <c r="D185" s="92">
        <f>IF(MID(F185,1,1)&lt;&gt;"K",IF($H185&lt;&gt;1,$I185,IF(AND(MAX($A$2:$A185)&gt;=30000,$I185&lt;0),$I185,IF(AND(MAX($A$2:$A185)&lt;30000,$I185&gt;0),$I185,0)))+E185,0)+E185</f>
        <v>0</v>
      </c>
      <c r="G185" t="str">
        <f>IF(AND(F185&lt;&gt;"",MID(F185,1,1)&lt;&gt;"K"),VLOOKUP(F185,import!$A$2:$B$998,2,FALSE),"")</f>
        <v/>
      </c>
      <c r="I185" s="115">
        <f>IFERROR(IF(F185&lt;&gt;"",VLOOKUP(F185,import!$A$2:$E$598,5,FALSE),0),0)</f>
        <v>0</v>
      </c>
      <c r="J185">
        <v>1</v>
      </c>
      <c r="K185">
        <f t="shared" si="46"/>
        <v>6</v>
      </c>
      <c r="L185" t="str">
        <f t="shared" si="47"/>
        <v/>
      </c>
      <c r="M185" t="str">
        <f t="shared" si="47"/>
        <v/>
      </c>
      <c r="N185" t="str">
        <f t="shared" si="47"/>
        <v/>
      </c>
      <c r="O185" t="str">
        <f t="shared" si="47"/>
        <v/>
      </c>
      <c r="P185" t="str">
        <f t="shared" si="47"/>
        <v/>
      </c>
      <c r="Q185" t="str">
        <f t="shared" si="37"/>
        <v>23131x</v>
      </c>
      <c r="S185" s="92">
        <f t="shared" si="38"/>
        <v>0</v>
      </c>
    </row>
    <row r="186" spans="2:19" x14ac:dyDescent="0.25">
      <c r="B186" s="92" t="str">
        <f t="shared" ca="1" si="45"/>
        <v/>
      </c>
      <c r="D186" s="92">
        <f>IF(MID(F186,1,1)&lt;&gt;"K",IF($H186&lt;&gt;1,$I186,IF(AND(MAX($A$2:$A186)&gt;=30000,$I186&lt;0),$I186,IF(AND(MAX($A$2:$A186)&lt;30000,$I186&gt;0),$I186,0)))+E186,0)+E186</f>
        <v>0</v>
      </c>
      <c r="G186" t="str">
        <f>IF(AND(F186&lt;&gt;"",MID(F186,1,1)&lt;&gt;"K"),VLOOKUP(F186,import!$A$2:$B$998,2,FALSE),"")</f>
        <v/>
      </c>
      <c r="I186" s="115">
        <f>IFERROR(IF(F186&lt;&gt;"",VLOOKUP(F186,import!$A$2:$E$598,5,FALSE),0),0)</f>
        <v>0</v>
      </c>
      <c r="J186">
        <v>1</v>
      </c>
      <c r="K186">
        <f t="shared" si="46"/>
        <v>6</v>
      </c>
      <c r="L186" t="str">
        <f t="shared" si="47"/>
        <v/>
      </c>
      <c r="M186" t="str">
        <f t="shared" si="47"/>
        <v/>
      </c>
      <c r="N186" t="str">
        <f t="shared" si="47"/>
        <v/>
      </c>
      <c r="O186" t="str">
        <f t="shared" si="47"/>
        <v/>
      </c>
      <c r="P186" t="str">
        <f t="shared" si="47"/>
        <v/>
      </c>
      <c r="Q186" t="str">
        <f t="shared" si="37"/>
        <v>23131x</v>
      </c>
      <c r="S186" s="92">
        <f t="shared" si="38"/>
        <v>0</v>
      </c>
    </row>
    <row r="187" spans="2:19" x14ac:dyDescent="0.25">
      <c r="B187" s="92" t="str">
        <f t="shared" ca="1" si="45"/>
        <v/>
      </c>
      <c r="D187" s="92">
        <f>IF(MID(F187,1,1)&lt;&gt;"K",IF($H187&lt;&gt;1,$I187,IF(AND(MAX($A$2:$A187)&gt;=30000,$I187&lt;0),$I187,IF(AND(MAX($A$2:$A187)&lt;30000,$I187&gt;0),$I187,0)))+E187,0)+E187</f>
        <v>0</v>
      </c>
      <c r="G187" t="str">
        <f>IF(AND(F187&lt;&gt;"",MID(F187,1,1)&lt;&gt;"K"),VLOOKUP(F187,import!$A$2:$B$998,2,FALSE),"")</f>
        <v/>
      </c>
      <c r="I187" s="115">
        <f>IFERROR(IF(F187&lt;&gt;"",VLOOKUP(F187,import!$A$2:$E$598,5,FALSE),0),0)</f>
        <v>0</v>
      </c>
      <c r="J187">
        <v>1</v>
      </c>
      <c r="K187">
        <f t="shared" si="46"/>
        <v>6</v>
      </c>
      <c r="L187" t="str">
        <f t="shared" si="47"/>
        <v/>
      </c>
      <c r="M187" t="str">
        <f t="shared" si="47"/>
        <v/>
      </c>
      <c r="N187" t="str">
        <f t="shared" si="47"/>
        <v/>
      </c>
      <c r="O187" t="str">
        <f t="shared" si="47"/>
        <v/>
      </c>
      <c r="P187" t="str">
        <f t="shared" si="47"/>
        <v/>
      </c>
      <c r="Q187" t="str">
        <f t="shared" si="37"/>
        <v>23131x</v>
      </c>
      <c r="S187" s="92">
        <f t="shared" si="38"/>
        <v>0</v>
      </c>
    </row>
    <row r="188" spans="2:19" x14ac:dyDescent="0.25">
      <c r="B188" s="92" t="str">
        <f t="shared" ca="1" si="45"/>
        <v/>
      </c>
      <c r="D188" s="92">
        <f>IF(MID(F188,1,1)&lt;&gt;"K",IF($H188&lt;&gt;1,$I188,IF(AND(MAX($A$2:$A188)&gt;=30000,$I188&lt;0),$I188,IF(AND(MAX($A$2:$A188)&lt;30000,$I188&gt;0),$I188,0)))+E188,0)+E188</f>
        <v>0</v>
      </c>
      <c r="G188" t="str">
        <f>IF(AND(F188&lt;&gt;"",MID(F188,1,1)&lt;&gt;"K"),VLOOKUP(F188,import!$A$2:$B$998,2,FALSE),"")</f>
        <v/>
      </c>
      <c r="I188" s="115">
        <f>IFERROR(IF(F188&lt;&gt;"",VLOOKUP(F188,import!$A$2:$E$598,5,FALSE),0),0)</f>
        <v>0</v>
      </c>
      <c r="J188">
        <v>1</v>
      </c>
      <c r="K188">
        <f t="shared" si="46"/>
        <v>6</v>
      </c>
      <c r="L188" t="str">
        <f t="shared" si="47"/>
        <v/>
      </c>
      <c r="M188" t="str">
        <f t="shared" si="47"/>
        <v/>
      </c>
      <c r="N188" t="str">
        <f t="shared" si="47"/>
        <v/>
      </c>
      <c r="O188" t="str">
        <f t="shared" si="47"/>
        <v/>
      </c>
      <c r="P188" t="str">
        <f t="shared" si="47"/>
        <v/>
      </c>
      <c r="Q188" t="str">
        <f t="shared" si="37"/>
        <v>23131x</v>
      </c>
      <c r="S188" s="92">
        <f t="shared" si="38"/>
        <v>0</v>
      </c>
    </row>
    <row r="189" spans="2:19" x14ac:dyDescent="0.25">
      <c r="B189" s="92" t="str">
        <f t="shared" ca="1" si="45"/>
        <v/>
      </c>
      <c r="D189" s="92">
        <f>IF(MID(F189,1,1)&lt;&gt;"K",IF($H189&lt;&gt;1,$I189,IF(AND(MAX($A$2:$A189)&gt;=30000,$I189&lt;0),$I189,IF(AND(MAX($A$2:$A189)&lt;30000,$I189&gt;0),$I189,0)))+E189,0)+E189</f>
        <v>0</v>
      </c>
      <c r="G189" t="str">
        <f>IF(AND(F189&lt;&gt;"",MID(F189,1,1)&lt;&gt;"K"),VLOOKUP(F189,import!$A$2:$B$998,2,FALSE),"")</f>
        <v/>
      </c>
      <c r="I189" s="115">
        <f>IFERROR(IF(F189&lt;&gt;"",VLOOKUP(F189,import!$A$2:$E$598,5,FALSE),0),0)</f>
        <v>0</v>
      </c>
      <c r="J189">
        <v>1</v>
      </c>
      <c r="K189">
        <f t="shared" si="46"/>
        <v>6</v>
      </c>
      <c r="L189" t="str">
        <f t="shared" si="47"/>
        <v/>
      </c>
      <c r="M189" t="str">
        <f t="shared" si="47"/>
        <v/>
      </c>
      <c r="N189" t="str">
        <f t="shared" si="47"/>
        <v/>
      </c>
      <c r="O189" t="str">
        <f t="shared" si="47"/>
        <v/>
      </c>
      <c r="P189" t="str">
        <f t="shared" si="47"/>
        <v/>
      </c>
      <c r="Q189" t="str">
        <f t="shared" si="37"/>
        <v>23131x</v>
      </c>
      <c r="S189" s="92">
        <f t="shared" si="38"/>
        <v>0</v>
      </c>
    </row>
    <row r="190" spans="2:19" x14ac:dyDescent="0.25">
      <c r="B190" s="92" t="str">
        <f t="shared" ca="1" si="45"/>
        <v/>
      </c>
      <c r="D190" s="92">
        <f>IF(MID(F190,1,1)&lt;&gt;"K",IF($H190&lt;&gt;1,$I190,IF(AND(MAX($A$2:$A190)&gt;=30000,$I190&lt;0),$I190,IF(AND(MAX($A$2:$A190)&lt;30000,$I190&gt;0),$I190,0)))+E190,0)+E190</f>
        <v>0</v>
      </c>
      <c r="G190" t="str">
        <f>IF(AND(F190&lt;&gt;"",MID(F190,1,1)&lt;&gt;"K"),VLOOKUP(F190,import!$A$2:$B$998,2,FALSE),"")</f>
        <v/>
      </c>
      <c r="I190" s="115">
        <f>IFERROR(IF(F190&lt;&gt;"",VLOOKUP(F190,import!$A$2:$E$598,5,FALSE),0),0)</f>
        <v>0</v>
      </c>
      <c r="J190">
        <v>1</v>
      </c>
      <c r="K190">
        <f t="shared" si="46"/>
        <v>6</v>
      </c>
      <c r="L190" t="str">
        <f t="shared" si="47"/>
        <v/>
      </c>
      <c r="M190" t="str">
        <f t="shared" si="47"/>
        <v/>
      </c>
      <c r="N190" t="str">
        <f t="shared" si="47"/>
        <v/>
      </c>
      <c r="O190" t="str">
        <f t="shared" si="47"/>
        <v/>
      </c>
      <c r="P190" t="str">
        <f t="shared" si="47"/>
        <v/>
      </c>
      <c r="Q190" t="str">
        <f t="shared" si="37"/>
        <v>23131x</v>
      </c>
      <c r="S190" s="92">
        <f t="shared" si="38"/>
        <v>0</v>
      </c>
    </row>
    <row r="191" spans="2:19" x14ac:dyDescent="0.25">
      <c r="B191" s="92" t="str">
        <f t="shared" ca="1" si="45"/>
        <v/>
      </c>
      <c r="D191" s="92">
        <f>IF(MID(F191,1,1)&lt;&gt;"K",IF($H191&lt;&gt;1,$I191,IF(AND(MAX($A$2:$A191)&gt;=30000,$I191&lt;0),$I191,IF(AND(MAX($A$2:$A191)&lt;30000,$I191&gt;0),$I191,0)))+E191,0)+E191</f>
        <v>0</v>
      </c>
      <c r="G191" t="str">
        <f>IF(AND(F191&lt;&gt;"",MID(F191,1,1)&lt;&gt;"K"),VLOOKUP(F191,import!$A$2:$B$998,2,FALSE),"")</f>
        <v/>
      </c>
      <c r="I191" s="119">
        <f>IFERROR(IF(F191&lt;&gt;"",VLOOKUP(F191,import!$A$2:$E$598,5,FALSE),0),0)</f>
        <v>0</v>
      </c>
      <c r="J191">
        <v>1</v>
      </c>
      <c r="K191">
        <f t="shared" ref="K191:K199" si="48">IF(ISERROR(IF(A191&lt;&gt;"",FIND("0",A191,2)-1,"")),5,IF(A191&lt;&gt;"",FIND("0",A191,2)-1,6))</f>
        <v>6</v>
      </c>
      <c r="L191" t="str">
        <f t="shared" si="47"/>
        <v/>
      </c>
      <c r="M191" t="str">
        <f t="shared" si="47"/>
        <v/>
      </c>
      <c r="N191" t="str">
        <f t="shared" si="47"/>
        <v/>
      </c>
      <c r="O191" t="str">
        <f t="shared" si="47"/>
        <v/>
      </c>
      <c r="P191" t="str">
        <f t="shared" si="47"/>
        <v/>
      </c>
      <c r="Q191" t="str">
        <f t="shared" ref="Q191:Q199" si="49">IF(A191&gt;0,P191&amp;"x",Q190)</f>
        <v>23131x</v>
      </c>
      <c r="S191" s="119">
        <f t="shared" si="38"/>
        <v>0</v>
      </c>
    </row>
    <row r="192" spans="2:19" x14ac:dyDescent="0.25">
      <c r="B192" s="92" t="str">
        <f t="shared" ca="1" si="45"/>
        <v/>
      </c>
      <c r="D192" s="92">
        <f>IF(MID(F192,1,1)&lt;&gt;"K",IF($H192&lt;&gt;1,$I192,IF(AND(MAX($A$2:$A192)&gt;=30000,$I192&lt;0),$I192,IF(AND(MAX($A$2:$A192)&lt;30000,$I192&gt;0),$I192,0)))+E192,0)+E192</f>
        <v>0</v>
      </c>
      <c r="G192" t="str">
        <f>IF(AND(F192&lt;&gt;"",MID(F192,1,1)&lt;&gt;"K"),VLOOKUP(F192,import!$A$2:$B$998,2,FALSE),"")</f>
        <v/>
      </c>
      <c r="I192" s="119">
        <f>IFERROR(IF(F192&lt;&gt;"",VLOOKUP(F192,import!$A$2:$E$598,5,FALSE),0),0)</f>
        <v>0</v>
      </c>
      <c r="J192">
        <v>1</v>
      </c>
      <c r="K192">
        <f t="shared" si="48"/>
        <v>6</v>
      </c>
      <c r="L192" t="str">
        <f t="shared" si="47"/>
        <v/>
      </c>
      <c r="M192" t="str">
        <f t="shared" si="47"/>
        <v/>
      </c>
      <c r="N192" t="str">
        <f t="shared" si="47"/>
        <v/>
      </c>
      <c r="O192" t="str">
        <f t="shared" si="47"/>
        <v/>
      </c>
      <c r="P192" t="str">
        <f t="shared" si="47"/>
        <v/>
      </c>
      <c r="Q192" t="str">
        <f t="shared" si="49"/>
        <v>23131x</v>
      </c>
      <c r="S192" s="119">
        <f t="shared" si="38"/>
        <v>0</v>
      </c>
    </row>
    <row r="193" spans="1:19" x14ac:dyDescent="0.25">
      <c r="B193" s="92" t="str">
        <f t="shared" ca="1" si="45"/>
        <v/>
      </c>
      <c r="D193" s="92">
        <f>IF(MID(F193,1,1)&lt;&gt;"K",IF($H193&lt;&gt;1,$I193,IF(AND(MAX($A$2:$A193)&gt;=30000,$I193&lt;0),$I193,IF(AND(MAX($A$2:$A193)&lt;30000,$I193&gt;0),$I193,0)))+E193,0)+E193</f>
        <v>0</v>
      </c>
      <c r="G193" t="str">
        <f>IF(AND(F193&lt;&gt;"",MID(F193,1,1)&lt;&gt;"K"),VLOOKUP(F193,import!$A$2:$B$998,2,FALSE),"")</f>
        <v/>
      </c>
      <c r="I193" s="119">
        <f>IFERROR(IF(F193&lt;&gt;"",VLOOKUP(F193,import!$A$2:$E$598,5,FALSE),0),0)</f>
        <v>0</v>
      </c>
      <c r="J193">
        <v>1</v>
      </c>
      <c r="K193">
        <f t="shared" si="48"/>
        <v>6</v>
      </c>
      <c r="L193" t="str">
        <f t="shared" si="47"/>
        <v/>
      </c>
      <c r="M193" t="str">
        <f t="shared" si="47"/>
        <v/>
      </c>
      <c r="N193" t="str">
        <f t="shared" si="47"/>
        <v/>
      </c>
      <c r="O193" t="str">
        <f t="shared" si="47"/>
        <v/>
      </c>
      <c r="P193" t="str">
        <f t="shared" si="47"/>
        <v/>
      </c>
      <c r="Q193" t="str">
        <f t="shared" si="49"/>
        <v>23131x</v>
      </c>
      <c r="S193" s="119">
        <f t="shared" si="38"/>
        <v>0</v>
      </c>
    </row>
    <row r="194" spans="1:19" x14ac:dyDescent="0.25">
      <c r="B194" s="92" t="str">
        <f t="shared" ca="1" si="45"/>
        <v/>
      </c>
      <c r="D194" s="92">
        <f>IF(MID(F194,1,1)&lt;&gt;"K",IF($H194&lt;&gt;1,$I194,IF(AND(MAX($A$2:$A194)&gt;=30000,$I194&lt;0),$I194,IF(AND(MAX($A$2:$A194)&lt;30000,$I194&gt;0),$I194,0)))+E194,0)+E194</f>
        <v>0</v>
      </c>
      <c r="G194" t="str">
        <f>IF(AND(F194&lt;&gt;"",MID(F194,1,1)&lt;&gt;"K"),VLOOKUP(F194,import!$A$2:$B$998,2,FALSE),"")</f>
        <v/>
      </c>
      <c r="I194" s="119">
        <f>IFERROR(IF(F194&lt;&gt;"",VLOOKUP(F194,import!$A$2:$E$598,5,FALSE),0),0)</f>
        <v>0</v>
      </c>
      <c r="J194">
        <v>1</v>
      </c>
      <c r="K194">
        <f t="shared" si="48"/>
        <v>6</v>
      </c>
      <c r="L194" t="str">
        <f t="shared" si="47"/>
        <v/>
      </c>
      <c r="M194" t="str">
        <f t="shared" si="47"/>
        <v/>
      </c>
      <c r="N194" t="str">
        <f t="shared" si="47"/>
        <v/>
      </c>
      <c r="O194" t="str">
        <f t="shared" si="47"/>
        <v/>
      </c>
      <c r="P194" t="str">
        <f t="shared" si="47"/>
        <v/>
      </c>
      <c r="Q194" t="str">
        <f t="shared" si="49"/>
        <v>23131x</v>
      </c>
      <c r="S194" s="119">
        <f t="shared" si="38"/>
        <v>0</v>
      </c>
    </row>
    <row r="195" spans="1:19" x14ac:dyDescent="0.25">
      <c r="A195">
        <v>23132</v>
      </c>
      <c r="B195" s="92">
        <f t="shared" ca="1" si="45"/>
        <v>0</v>
      </c>
      <c r="C195" s="89" t="s">
        <v>307</v>
      </c>
      <c r="D195" s="92">
        <f>IF(MID(F195,1,1)&lt;&gt;"K",IF($H195&lt;&gt;1,$I195,IF(AND(MAX($A$2:$A195)&gt;=30000,$I195&lt;0),$I195,IF(AND(MAX($A$2:$A195)&lt;30000,$I195&gt;0),$I195,0)))+E195,0)+E195</f>
        <v>0</v>
      </c>
      <c r="E195" s="95">
        <f>-E114</f>
        <v>0</v>
      </c>
      <c r="F195" t="s">
        <v>422</v>
      </c>
      <c r="I195" s="119">
        <f>IFERROR(IF(F195&lt;&gt;"",VLOOKUP(F195,import!$A$2:$E$598,5,FALSE),0),0)</f>
        <v>0</v>
      </c>
      <c r="J195">
        <v>1</v>
      </c>
      <c r="K195">
        <f t="shared" si="48"/>
        <v>5</v>
      </c>
      <c r="L195" t="str">
        <f t="shared" ref="L195:P199" si="50">MID($A195,1,L$1)</f>
        <v>2</v>
      </c>
      <c r="M195" t="str">
        <f t="shared" si="50"/>
        <v>23</v>
      </c>
      <c r="N195" t="str">
        <f t="shared" si="50"/>
        <v>231</v>
      </c>
      <c r="O195" t="str">
        <f t="shared" si="50"/>
        <v>2313</v>
      </c>
      <c r="P195" t="str">
        <f t="shared" si="50"/>
        <v>23132</v>
      </c>
      <c r="Q195" t="str">
        <f t="shared" si="49"/>
        <v>23132x</v>
      </c>
      <c r="S195" s="119">
        <f t="shared" si="38"/>
        <v>0</v>
      </c>
    </row>
    <row r="196" spans="1:19" x14ac:dyDescent="0.25">
      <c r="B196" s="92" t="str">
        <f t="shared" ca="1" si="45"/>
        <v/>
      </c>
      <c r="D196" s="92">
        <f>IF(MID(F196,1,1)&lt;&gt;"K",IF($H196&lt;&gt;1,$I196,IF(AND(MAX($A$2:$A196)&gt;=30000,$I196&lt;0),$I196,IF(AND(MAX($A$2:$A196)&lt;30000,$I196&gt;0),$I196,0)))+E196,0)+E196</f>
        <v>0</v>
      </c>
      <c r="G196" t="str">
        <f>IF(AND(F196&lt;&gt;"",MID(F196,1,1)&lt;&gt;"K"),VLOOKUP(F196,import!$A$2:$B$998,2,FALSE),"")</f>
        <v/>
      </c>
      <c r="I196" s="119">
        <f>IFERROR(IF(F196&lt;&gt;"",VLOOKUP(F196,import!$A$2:$E$598,5,FALSE),0),0)</f>
        <v>0</v>
      </c>
      <c r="J196">
        <v>1</v>
      </c>
      <c r="K196">
        <f t="shared" si="48"/>
        <v>6</v>
      </c>
      <c r="L196" t="str">
        <f t="shared" si="50"/>
        <v/>
      </c>
      <c r="M196" t="str">
        <f t="shared" si="50"/>
        <v/>
      </c>
      <c r="N196" t="str">
        <f t="shared" si="50"/>
        <v/>
      </c>
      <c r="O196" t="str">
        <f t="shared" si="50"/>
        <v/>
      </c>
      <c r="P196" t="str">
        <f t="shared" si="50"/>
        <v/>
      </c>
      <c r="Q196" t="str">
        <f t="shared" si="49"/>
        <v>23132x</v>
      </c>
      <c r="S196" s="119">
        <f t="shared" si="38"/>
        <v>0</v>
      </c>
    </row>
    <row r="197" spans="1:19" x14ac:dyDescent="0.25">
      <c r="B197" s="92" t="str">
        <f t="shared" ca="1" si="45"/>
        <v/>
      </c>
      <c r="D197" s="92">
        <f>IF(MID(F197,1,1)&lt;&gt;"K",IF($H197&lt;&gt;1,$I197,IF(AND(MAX($A$2:$A197)&gt;=30000,$I197&lt;0),$I197,IF(AND(MAX($A$2:$A197)&lt;30000,$I197&gt;0),$I197,0)))+E197,0)+E197</f>
        <v>0</v>
      </c>
      <c r="G197" t="str">
        <f>IF(AND(F197&lt;&gt;"",MID(F197,1,1)&lt;&gt;"K"),VLOOKUP(F197,import!$A$2:$B$998,2,FALSE),"")</f>
        <v/>
      </c>
      <c r="I197" s="119">
        <f>IFERROR(IF(F197&lt;&gt;"",VLOOKUP(F197,import!$A$2:$E$598,5,FALSE),0),0)</f>
        <v>0</v>
      </c>
      <c r="J197">
        <v>1</v>
      </c>
      <c r="K197">
        <f t="shared" si="48"/>
        <v>6</v>
      </c>
      <c r="L197" t="str">
        <f t="shared" si="50"/>
        <v/>
      </c>
      <c r="M197" t="str">
        <f t="shared" si="50"/>
        <v/>
      </c>
      <c r="N197" t="str">
        <f t="shared" si="50"/>
        <v/>
      </c>
      <c r="O197" t="str">
        <f t="shared" si="50"/>
        <v/>
      </c>
      <c r="P197" t="str">
        <f t="shared" si="50"/>
        <v/>
      </c>
      <c r="Q197" t="str">
        <f t="shared" si="49"/>
        <v>23132x</v>
      </c>
      <c r="S197" s="119">
        <f t="shared" si="38"/>
        <v>0</v>
      </c>
    </row>
    <row r="198" spans="1:19" x14ac:dyDescent="0.25">
      <c r="B198" s="92" t="str">
        <f t="shared" ca="1" si="45"/>
        <v/>
      </c>
      <c r="D198" s="92">
        <f>IF(MID(F198,1,1)&lt;&gt;"K",IF($H198&lt;&gt;1,$I198,IF(AND(MAX($A$2:$A198)&gt;=30000,$I198&lt;0),$I198,IF(AND(MAX($A$2:$A198)&lt;30000,$I198&gt;0),$I198,0)))+E198,0)+E198</f>
        <v>0</v>
      </c>
      <c r="G198" t="str">
        <f>IF(AND(F198&lt;&gt;"",MID(F198,1,1)&lt;&gt;"K"),VLOOKUP(F198,import!$A$2:$B$998,2,FALSE),"")</f>
        <v/>
      </c>
      <c r="I198" s="119">
        <f>IFERROR(IF(F198&lt;&gt;"",VLOOKUP(F198,import!$A$2:$E$598,5,FALSE),0),0)</f>
        <v>0</v>
      </c>
      <c r="J198">
        <v>1</v>
      </c>
      <c r="K198">
        <f t="shared" si="48"/>
        <v>6</v>
      </c>
      <c r="L198" t="str">
        <f t="shared" si="50"/>
        <v/>
      </c>
      <c r="M198" t="str">
        <f t="shared" si="50"/>
        <v/>
      </c>
      <c r="N198" t="str">
        <f t="shared" si="50"/>
        <v/>
      </c>
      <c r="O198" t="str">
        <f t="shared" si="50"/>
        <v/>
      </c>
      <c r="P198" t="str">
        <f t="shared" si="50"/>
        <v/>
      </c>
      <c r="Q198" t="str">
        <f t="shared" si="49"/>
        <v>23132x</v>
      </c>
      <c r="S198" s="119">
        <f t="shared" si="38"/>
        <v>0</v>
      </c>
    </row>
    <row r="199" spans="1:19" x14ac:dyDescent="0.25">
      <c r="A199">
        <v>23133</v>
      </c>
      <c r="B199" s="92">
        <f t="shared" ca="1" si="45"/>
        <v>0</v>
      </c>
      <c r="C199" s="89" t="s">
        <v>308</v>
      </c>
      <c r="D199" s="92">
        <f>IF(MID(F199,1,1)&lt;&gt;"K",IF($H199&lt;&gt;1,$I199,IF(AND(MAX($A$2:$A199)&gt;=30000,$I199&lt;0),$I199,IF(AND(MAX($A$2:$A199)&lt;30000,$I199&gt;0),$I199,0)))+E199,0)+E199</f>
        <v>0</v>
      </c>
      <c r="F199" t="s">
        <v>291</v>
      </c>
      <c r="G199" t="str">
        <f>IF(AND(F199&lt;&gt;"",MID(F199,1,1)&lt;&gt;"K"),VLOOKUP(F199,import!$A$2:$B$998,2,FALSE),"")</f>
        <v/>
      </c>
      <c r="I199" s="119">
        <f>IFERROR(IF(F199&lt;&gt;"",VLOOKUP(F199,import!$A$2:$E$598,5,FALSE),0),0)</f>
        <v>0</v>
      </c>
      <c r="J199">
        <v>1</v>
      </c>
      <c r="K199">
        <f t="shared" si="48"/>
        <v>5</v>
      </c>
      <c r="L199" t="str">
        <f t="shared" si="50"/>
        <v>2</v>
      </c>
      <c r="M199" t="str">
        <f t="shared" si="50"/>
        <v>23</v>
      </c>
      <c r="N199" t="str">
        <f t="shared" si="50"/>
        <v>231</v>
      </c>
      <c r="O199" t="str">
        <f t="shared" si="50"/>
        <v>2313</v>
      </c>
      <c r="P199" t="str">
        <f t="shared" si="50"/>
        <v>23133</v>
      </c>
      <c r="Q199" t="str">
        <f t="shared" si="49"/>
        <v>23133x</v>
      </c>
      <c r="S199" s="119">
        <f t="shared" si="38"/>
        <v>0</v>
      </c>
    </row>
    <row r="200" spans="1:19" x14ac:dyDescent="0.25">
      <c r="A200">
        <v>23200</v>
      </c>
      <c r="B200" s="92">
        <f t="shared" ca="1" si="45"/>
        <v>0</v>
      </c>
      <c r="C200" t="s">
        <v>34</v>
      </c>
      <c r="D200" s="92">
        <f>IF(MID(F200,1,1)&lt;&gt;"K",IF($H200&lt;&gt;1,$I200,IF(AND(MAX($A$2:$A200)&gt;=30000,$I200&lt;0),$I200,IF(AND(MAX($A$2:$A200)&lt;30000,$I200&gt;0),$I200,0)))+E200,0)+E200</f>
        <v>0</v>
      </c>
      <c r="F200" t="s">
        <v>291</v>
      </c>
      <c r="G200" t="str">
        <f>IF(AND(F200&lt;&gt;"",MID(F200,1,1)&lt;&gt;"K"),VLOOKUP(F200,import!$A$2:$B$998,2,FALSE),"")</f>
        <v/>
      </c>
      <c r="I200" s="119">
        <f>IFERROR(IF(F200&lt;&gt;"",VLOOKUP(F200,import!$A$2:$E$598,5,FALSE),0),0)</f>
        <v>0</v>
      </c>
      <c r="J200">
        <v>1</v>
      </c>
      <c r="K200">
        <f t="shared" ref="K200:K201" si="51">IF(ISERROR(IF(A200&lt;&gt;"",FIND("0",A200,2)-1,"")),5,IF(A200&lt;&gt;"",FIND("0",A200,2)-1,6))</f>
        <v>3</v>
      </c>
      <c r="L200" t="str">
        <f t="shared" ref="L200:P238" si="52">MID($A200,1,L$1)</f>
        <v>2</v>
      </c>
      <c r="M200" t="str">
        <f t="shared" si="52"/>
        <v>23</v>
      </c>
      <c r="N200" t="str">
        <f t="shared" si="52"/>
        <v>232</v>
      </c>
      <c r="O200" t="str">
        <f t="shared" si="52"/>
        <v>2320</v>
      </c>
      <c r="P200" t="str">
        <f t="shared" si="52"/>
        <v>23200</v>
      </c>
      <c r="Q200" t="str">
        <f t="shared" ref="Q200:Q201" si="53">IF(A200&gt;0,P200&amp;"x",Q199)</f>
        <v>23200x</v>
      </c>
      <c r="S200" s="119">
        <f t="shared" si="38"/>
        <v>0</v>
      </c>
    </row>
    <row r="201" spans="1:19" x14ac:dyDescent="0.25">
      <c r="B201" s="92" t="str">
        <f t="shared" ca="1" si="45"/>
        <v/>
      </c>
      <c r="C201" s="90" t="s">
        <v>278</v>
      </c>
      <c r="D201" s="92">
        <f>IF(MID(F201,1,1)&lt;&gt;"K",IF($H201&lt;&gt;1,$I201,IF(AND(MAX($A$2:$A201)&gt;=30000,$I201&lt;0),$I201,IF(AND(MAX($A$2:$A201)&lt;30000,$I201&gt;0),$I201,0)))+E201,0)+E201</f>
        <v>0</v>
      </c>
      <c r="F201" t="s">
        <v>291</v>
      </c>
      <c r="G201" t="str">
        <f>IF(AND(F201&lt;&gt;"",MID(F201,1,1)&lt;&gt;"K"),VLOOKUP(F201,import!$A$2:$B$998,2,FALSE),"")</f>
        <v/>
      </c>
      <c r="I201" s="119">
        <f>IFERROR(IF(F201&lt;&gt;"",VLOOKUP(F201,import!$A$2:$E$598,5,FALSE),0),0)</f>
        <v>0</v>
      </c>
      <c r="J201">
        <v>1</v>
      </c>
      <c r="K201">
        <f t="shared" si="51"/>
        <v>6</v>
      </c>
      <c r="L201" t="str">
        <f t="shared" si="52"/>
        <v/>
      </c>
      <c r="M201" t="str">
        <f t="shared" si="52"/>
        <v/>
      </c>
      <c r="N201" t="str">
        <f t="shared" si="52"/>
        <v/>
      </c>
      <c r="O201" t="str">
        <f t="shared" si="52"/>
        <v/>
      </c>
      <c r="P201" t="str">
        <f t="shared" si="52"/>
        <v/>
      </c>
      <c r="Q201" t="str">
        <f t="shared" si="53"/>
        <v>23200x</v>
      </c>
      <c r="S201" s="119">
        <f t="shared" si="38"/>
        <v>0</v>
      </c>
    </row>
    <row r="202" spans="1:19" x14ac:dyDescent="0.25">
      <c r="A202">
        <v>15000</v>
      </c>
      <c r="B202" s="92">
        <f t="shared" ca="1" si="45"/>
        <v>0</v>
      </c>
      <c r="C202" t="s">
        <v>289</v>
      </c>
      <c r="D202" s="92">
        <f>IF(MID(F202,1,1)&lt;&gt;"K",IF($H202&lt;&gt;1,$I202,IF(AND(MAX($A$2:$A202)&gt;=30000,$I202&lt;0),$I202,IF(AND(MAX($A$2:$A202)&lt;30000,$I202&gt;0),$I202,0)))+E202,0)+E202</f>
        <v>0</v>
      </c>
      <c r="F202" t="s">
        <v>291</v>
      </c>
      <c r="G202" t="str">
        <f>IF(AND(F202&lt;&gt;"",MID(F202,1,1)&lt;&gt;"K"),VLOOKUP(F202,import!$A$2:$B$998,2,FALSE),"")</f>
        <v/>
      </c>
      <c r="I202" s="115">
        <f>IFERROR(IF(F202&lt;&gt;"",VLOOKUP(F202,import!$A$2:$E$598,5,FALSE),0),0)</f>
        <v>0</v>
      </c>
      <c r="J202">
        <v>1</v>
      </c>
      <c r="K202">
        <f t="shared" si="44"/>
        <v>2</v>
      </c>
      <c r="L202" t="str">
        <f t="shared" si="52"/>
        <v>1</v>
      </c>
      <c r="M202" t="str">
        <f t="shared" si="52"/>
        <v>15</v>
      </c>
      <c r="N202" t="str">
        <f t="shared" si="52"/>
        <v>150</v>
      </c>
      <c r="O202" t="str">
        <f t="shared" si="52"/>
        <v>1500</v>
      </c>
      <c r="P202" t="str">
        <f t="shared" si="52"/>
        <v>15000</v>
      </c>
      <c r="Q202" t="str">
        <f t="shared" ref="Q202:Q253" si="54">IF(A202&gt;0,P202&amp;"x",Q201)</f>
        <v>15000x</v>
      </c>
      <c r="S202" s="92">
        <f t="shared" si="38"/>
        <v>0</v>
      </c>
    </row>
    <row r="203" spans="1:19" x14ac:dyDescent="0.25">
      <c r="A203">
        <v>15100</v>
      </c>
      <c r="B203" s="92">
        <f t="shared" ca="1" si="45"/>
        <v>0</v>
      </c>
      <c r="C203" t="s">
        <v>35</v>
      </c>
      <c r="D203" s="92">
        <f>IF(MID(F203,1,1)&lt;&gt;"K",IF($H203&lt;&gt;1,$I203,IF(AND(MAX($A$2:$A203)&gt;=30000,$I203&lt;0),$I203,IF(AND(MAX($A$2:$A203)&lt;30000,$I203&gt;0),$I203,0)))+E203,0)+E203</f>
        <v>0</v>
      </c>
      <c r="F203" t="s">
        <v>291</v>
      </c>
      <c r="G203" t="str">
        <f>IF(AND(F203&lt;&gt;"",MID(F203,1,1)&lt;&gt;"K"),VLOOKUP(F203,import!$A$2:$B$998,2,FALSE),"")</f>
        <v/>
      </c>
      <c r="I203" s="115">
        <f>IFERROR(IF(F203&lt;&gt;"",VLOOKUP(F203,import!$A$2:$E$598,5,FALSE),0),0)</f>
        <v>0</v>
      </c>
      <c r="J203">
        <v>1</v>
      </c>
      <c r="K203">
        <f t="shared" si="44"/>
        <v>3</v>
      </c>
      <c r="L203" t="str">
        <f t="shared" si="52"/>
        <v>1</v>
      </c>
      <c r="M203" t="str">
        <f t="shared" si="52"/>
        <v>15</v>
      </c>
      <c r="N203" t="str">
        <f t="shared" si="52"/>
        <v>151</v>
      </c>
      <c r="O203" t="str">
        <f t="shared" si="52"/>
        <v>1510</v>
      </c>
      <c r="P203" t="str">
        <f t="shared" si="52"/>
        <v>15100</v>
      </c>
      <c r="Q203" t="str">
        <f t="shared" si="54"/>
        <v>15100x</v>
      </c>
      <c r="S203" s="92">
        <f t="shared" si="38"/>
        <v>0</v>
      </c>
    </row>
    <row r="204" spans="1:19" x14ac:dyDescent="0.25">
      <c r="B204" s="92" t="str">
        <f t="shared" ca="1" si="45"/>
        <v/>
      </c>
      <c r="D204" s="92">
        <f>IF(MID(F204,1,1)&lt;&gt;"K",IF($H204&lt;&gt;1,$I204,IF(AND(MAX($A$2:$A204)&gt;=30000,$I204&lt;0),$I204,IF(AND(MAX($A$2:$A204)&lt;30000,$I204&gt;0),$I204,0)))+E204,0)+E204</f>
        <v>0</v>
      </c>
      <c r="F204">
        <v>130500</v>
      </c>
      <c r="G204" t="e">
        <f>IF(AND(F204&lt;&gt;"",MID(F204,1,1)&lt;&gt;"K"),VLOOKUP(F204,import!$A$2:$B$998,2,FALSE),"")</f>
        <v>#N/A</v>
      </c>
      <c r="I204" s="115">
        <f>IFERROR(IF(F204&lt;&gt;"",VLOOKUP(F204,import!$A$2:$E$598,5,FALSE),0),0)</f>
        <v>0</v>
      </c>
      <c r="J204">
        <v>1</v>
      </c>
      <c r="K204">
        <f t="shared" si="44"/>
        <v>6</v>
      </c>
      <c r="L204" t="str">
        <f t="shared" si="52"/>
        <v/>
      </c>
      <c r="M204" t="str">
        <f t="shared" si="52"/>
        <v/>
      </c>
      <c r="N204" t="str">
        <f t="shared" si="52"/>
        <v/>
      </c>
      <c r="O204" t="str">
        <f t="shared" si="52"/>
        <v/>
      </c>
      <c r="P204" t="str">
        <f t="shared" si="52"/>
        <v/>
      </c>
      <c r="Q204" t="str">
        <f t="shared" si="54"/>
        <v>15100x</v>
      </c>
      <c r="S204" s="92">
        <f t="shared" si="38"/>
        <v>0</v>
      </c>
    </row>
    <row r="205" spans="1:19" x14ac:dyDescent="0.25">
      <c r="A205">
        <v>15200</v>
      </c>
      <c r="B205" s="92">
        <f t="shared" ca="1" si="45"/>
        <v>0</v>
      </c>
      <c r="C205" t="s">
        <v>36</v>
      </c>
      <c r="D205" s="92">
        <f>IF(MID(F205,1,1)&lt;&gt;"K",IF($H205&lt;&gt;1,$I205,IF(AND(MAX($A$2:$A205)&gt;=30000,$I205&lt;0),$I205,IF(AND(MAX($A$2:$A205)&lt;30000,$I205&gt;0),$I205,0)))+E205,0)+E205</f>
        <v>0</v>
      </c>
      <c r="F205" t="s">
        <v>291</v>
      </c>
      <c r="G205" t="str">
        <f>IF(AND(F205&lt;&gt;"",MID(F205,1,1)&lt;&gt;"K"),VLOOKUP(F205,import!$A$2:$B$998,2,FALSE),"")</f>
        <v/>
      </c>
      <c r="I205" s="115">
        <f>IFERROR(IF(F205&lt;&gt;"",VLOOKUP(F205,import!$A$2:$E$598,5,FALSE),0),0)</f>
        <v>0</v>
      </c>
      <c r="J205">
        <v>1</v>
      </c>
      <c r="K205">
        <f t="shared" si="44"/>
        <v>3</v>
      </c>
      <c r="L205" t="str">
        <f t="shared" si="52"/>
        <v>1</v>
      </c>
      <c r="M205" t="str">
        <f t="shared" si="52"/>
        <v>15</v>
      </c>
      <c r="N205" t="str">
        <f t="shared" si="52"/>
        <v>152</v>
      </c>
      <c r="O205" t="str">
        <f t="shared" si="52"/>
        <v>1520</v>
      </c>
      <c r="P205" t="str">
        <f t="shared" si="52"/>
        <v>15200</v>
      </c>
      <c r="Q205" t="str">
        <f t="shared" si="54"/>
        <v>15200x</v>
      </c>
      <c r="S205" s="92">
        <f t="shared" si="38"/>
        <v>0</v>
      </c>
    </row>
    <row r="206" spans="1:19" x14ac:dyDescent="0.25">
      <c r="B206" s="119"/>
      <c r="D206" s="119">
        <f>IF(MID(F206,1,1)&lt;&gt;"K",IF($H206&lt;&gt;1,$I206,IF(AND(MAX($A$2:$A206)&gt;=30000,$I206&lt;0),$I206,IF(AND(MAX($A$2:$A206)&lt;30000,$I206&gt;0),$I206,0)))+E206,0)+E206</f>
        <v>0</v>
      </c>
      <c r="E206" s="95">
        <f>-E220</f>
        <v>0</v>
      </c>
      <c r="F206" t="s">
        <v>414</v>
      </c>
      <c r="I206" s="119">
        <f>IFERROR(IF(F206&lt;&gt;"",VLOOKUP(F206,import!$A$2:$E$598,5,FALSE),0),0)</f>
        <v>0</v>
      </c>
      <c r="J206">
        <v>1</v>
      </c>
      <c r="K206">
        <f>IF(ISERROR(IF(A206&lt;&gt;"",FIND("0",A206,2)-1,"")),5,IF(A206&lt;&gt;"",FIND("0",A206,2)-1,6))</f>
        <v>6</v>
      </c>
      <c r="L206" t="str">
        <f t="shared" si="52"/>
        <v/>
      </c>
      <c r="M206" t="str">
        <f t="shared" si="52"/>
        <v/>
      </c>
      <c r="N206" t="str">
        <f t="shared" si="52"/>
        <v/>
      </c>
      <c r="O206" t="str">
        <f t="shared" si="52"/>
        <v/>
      </c>
      <c r="P206" t="str">
        <f t="shared" si="52"/>
        <v/>
      </c>
      <c r="Q206" t="str">
        <f>IF(A206&gt;0,P206&amp;"x",Q205)</f>
        <v>15200x</v>
      </c>
      <c r="S206" s="119">
        <f t="shared" ref="S206:S269" si="55">IF(P206&lt;&gt;"",SUMIF(Q$2:Q$4412,Q206,$D$2:$D$4412),0)</f>
        <v>0</v>
      </c>
    </row>
    <row r="207" spans="1:19" x14ac:dyDescent="0.25">
      <c r="B207" s="119"/>
      <c r="D207" s="119">
        <f>IF(MID(F207,1,1)&lt;&gt;"K",IF($H207&lt;&gt;1,$I207,IF(AND(MAX($A$2:$A207)&gt;=30000,$I207&lt;0),$I207,IF(AND(MAX($A$2:$A207)&lt;30000,$I207&gt;0),$I207,0)))+E207,0)+E207</f>
        <v>0</v>
      </c>
      <c r="E207" s="119"/>
      <c r="I207" s="119">
        <f>IFERROR(IF(F207&lt;&gt;"",VLOOKUP(F207,import!$A$2:$E$598,5,FALSE),0),0)</f>
        <v>0</v>
      </c>
      <c r="J207">
        <v>1</v>
      </c>
      <c r="K207">
        <f>IF(ISERROR(IF(A207&lt;&gt;"",FIND("0",A207,2)-1,"")),5,IF(A207&lt;&gt;"",FIND("0",A207,2)-1,6))</f>
        <v>6</v>
      </c>
      <c r="L207" t="str">
        <f t="shared" si="52"/>
        <v/>
      </c>
      <c r="M207" t="str">
        <f t="shared" si="52"/>
        <v/>
      </c>
      <c r="N207" t="str">
        <f t="shared" si="52"/>
        <v/>
      </c>
      <c r="O207" t="str">
        <f t="shared" si="52"/>
        <v/>
      </c>
      <c r="P207" t="str">
        <f t="shared" si="52"/>
        <v/>
      </c>
      <c r="Q207" t="str">
        <f>IF(A207&gt;0,P207&amp;"x",Q206)</f>
        <v>15200x</v>
      </c>
      <c r="S207" s="119">
        <f t="shared" si="55"/>
        <v>0</v>
      </c>
    </row>
    <row r="208" spans="1:19" x14ac:dyDescent="0.25">
      <c r="B208" s="92" t="str">
        <f t="shared" ref="B208:B239" ca="1" si="56">IF(A208&lt;&gt;"",SUMIF(INDIRECT(VLOOKUP(K208,$T$2:$V$7,3,FALSE)),OFFSET(K208,0,K208),$S$2:$S$4412),"")</f>
        <v/>
      </c>
      <c r="C208" s="90" t="s">
        <v>286</v>
      </c>
      <c r="D208" s="92">
        <f>IF(MID(F208,1,1)&lt;&gt;"K",IF($H208&lt;&gt;1,$I208,IF(AND(MAX($A$2:$A208)&gt;=30000,$I208&lt;0),$I208,IF(AND(MAX($A$2:$A208)&lt;30000,$I208&gt;0),$I208,0)))+E208,0)+E208</f>
        <v>0</v>
      </c>
      <c r="F208" t="s">
        <v>291</v>
      </c>
      <c r="G208" t="str">
        <f>IF(AND(F208&lt;&gt;"",MID(F208,1,1)&lt;&gt;"K"),VLOOKUP(F208,import!$A$2:$B$998,2,FALSE),"")</f>
        <v/>
      </c>
      <c r="I208" s="119">
        <f>IFERROR(IF(F208&lt;&gt;"",VLOOKUP(F208,import!$A$2:$E$598,5,FALSE),0),0)</f>
        <v>0</v>
      </c>
      <c r="J208">
        <v>1</v>
      </c>
      <c r="K208">
        <f>IF(ISERROR(IF(A208&lt;&gt;"",FIND("0",A208,2)-1,"")),5,IF(A208&lt;&gt;"",FIND("0",A208,2)-1,6))</f>
        <v>6</v>
      </c>
      <c r="L208" t="str">
        <f t="shared" ref="L208:P210" si="57">MID($A208,1,L$1)</f>
        <v/>
      </c>
      <c r="M208" t="str">
        <f t="shared" si="57"/>
        <v/>
      </c>
      <c r="N208" t="str">
        <f t="shared" si="57"/>
        <v/>
      </c>
      <c r="O208" t="str">
        <f t="shared" si="57"/>
        <v/>
      </c>
      <c r="P208" t="str">
        <f t="shared" si="57"/>
        <v/>
      </c>
      <c r="Q208" t="str">
        <f>IF(A208&gt;0,P208&amp;"x",Q207)</f>
        <v>15200x</v>
      </c>
      <c r="S208" s="119">
        <f t="shared" si="55"/>
        <v>0</v>
      </c>
    </row>
    <row r="209" spans="1:19" x14ac:dyDescent="0.25">
      <c r="A209">
        <v>24000</v>
      </c>
      <c r="B209" s="92">
        <f t="shared" ca="1" si="56"/>
        <v>61905.24</v>
      </c>
      <c r="C209" t="s">
        <v>290</v>
      </c>
      <c r="D209" s="92">
        <f>IF(MID(F209,1,1)&lt;&gt;"K",IF($H209&lt;&gt;1,$I209,IF(AND(MAX($A$2:$A209)&gt;=30000,$I209&lt;0),$I209,IF(AND(MAX($A$2:$A209)&lt;30000,$I209&gt;0),$I209,0)))+E209,0)+E209</f>
        <v>0</v>
      </c>
      <c r="F209" t="s">
        <v>291</v>
      </c>
      <c r="G209" t="str">
        <f>IF(AND(F209&lt;&gt;"",MID(F209,1,1)&lt;&gt;"K"),VLOOKUP(F209,import!$A$2:$B$998,2,FALSE),"")</f>
        <v/>
      </c>
      <c r="I209" s="119">
        <f>IFERROR(IF(F209&lt;&gt;"",VLOOKUP(F209,import!$A$2:$E$598,5,FALSE),0),0)</f>
        <v>0</v>
      </c>
      <c r="J209">
        <v>1</v>
      </c>
      <c r="K209">
        <f>IF(ISERROR(IF(A209&lt;&gt;"",FIND("0",A209,2)-1,"")),5,IF(A209&lt;&gt;"",FIND("0",A209,2)-1,6))</f>
        <v>2</v>
      </c>
      <c r="L209" t="str">
        <f t="shared" si="57"/>
        <v>2</v>
      </c>
      <c r="M209" t="str">
        <f t="shared" si="57"/>
        <v>24</v>
      </c>
      <c r="N209" t="str">
        <f t="shared" si="57"/>
        <v>240</v>
      </c>
      <c r="O209" t="str">
        <f t="shared" si="57"/>
        <v>2400</v>
      </c>
      <c r="P209" t="str">
        <f t="shared" si="57"/>
        <v>24000</v>
      </c>
      <c r="Q209" t="str">
        <f>IF(A209&gt;0,P209&amp;"x",Q208)</f>
        <v>24000x</v>
      </c>
      <c r="S209" s="119">
        <f t="shared" si="55"/>
        <v>61905.24</v>
      </c>
    </row>
    <row r="210" spans="1:19" x14ac:dyDescent="0.25">
      <c r="B210" s="92" t="str">
        <f t="shared" ca="1" si="56"/>
        <v/>
      </c>
      <c r="D210" s="92">
        <f>IF(MID(F210,1,1)&lt;&gt;"K",IF($H210&lt;&gt;1,$I210,IF(AND(MAX($A$2:$A210)&gt;=30000,$I210&lt;0),$I210,IF(AND(MAX($A$2:$A210)&lt;30000,$I210&gt;0),$I210,0)))+E210,0)+E210</f>
        <v>0</v>
      </c>
      <c r="F210">
        <v>51100</v>
      </c>
      <c r="G210" t="e">
        <f>IF(AND(F210&lt;&gt;"",MID(F210,1,1)&lt;&gt;"K"),VLOOKUP(F210,import!$A$2:$B$998,2,FALSE),"")</f>
        <v>#N/A</v>
      </c>
      <c r="I210" s="119">
        <f>IFERROR(IF(F210&lt;&gt;"",VLOOKUP(F210,import!$A$2:$E$598,5,FALSE),0),0)</f>
        <v>0</v>
      </c>
      <c r="J210">
        <v>1</v>
      </c>
      <c r="K210">
        <f>IF(ISERROR(IF(A210&lt;&gt;"",FIND("0",A210,2)-1,"")),5,IF(A210&lt;&gt;"",FIND("0",A210,2)-1,6))</f>
        <v>6</v>
      </c>
      <c r="L210" t="str">
        <f t="shared" si="57"/>
        <v/>
      </c>
      <c r="M210" t="str">
        <f t="shared" si="57"/>
        <v/>
      </c>
      <c r="N210" t="str">
        <f t="shared" si="57"/>
        <v/>
      </c>
      <c r="O210" t="str">
        <f t="shared" si="57"/>
        <v/>
      </c>
      <c r="P210" t="str">
        <f t="shared" si="57"/>
        <v/>
      </c>
      <c r="Q210" t="str">
        <f>IF(A210&gt;0,P210&amp;"x",Q209)</f>
        <v>24000x</v>
      </c>
      <c r="S210" s="119">
        <f t="shared" si="55"/>
        <v>0</v>
      </c>
    </row>
    <row r="211" spans="1:19" x14ac:dyDescent="0.25">
      <c r="B211" s="92" t="str">
        <f t="shared" ca="1" si="56"/>
        <v/>
      </c>
      <c r="D211" s="92">
        <f>IF(MID(F211,1,1)&lt;&gt;"K",IF($H211&lt;&gt;1,$I211,IF(AND(MAX($A$2:$A211)&gt;=30000,$I211&lt;0),$I211,IF(AND(MAX($A$2:$A211)&lt;30000,$I211&gt;0),$I211,0)))+E211,0)+E211</f>
        <v>9180.6200000000008</v>
      </c>
      <c r="F211">
        <v>51150</v>
      </c>
      <c r="G211" t="str">
        <f>IF(AND(F211&lt;&gt;"",MID(F211,1,1)&lt;&gt;"K"),VLOOKUP(F211,import!$A$2:$B$998,2,FALSE),"")</f>
        <v>RozlMCzTr ubezp.poj.</v>
      </c>
      <c r="I211" s="115">
        <f>IFERROR(IF(F211&lt;&gt;"",VLOOKUP(F211,import!$A$2:$E$598,5,FALSE),0),0)</f>
        <v>9180.6200000000008</v>
      </c>
      <c r="J211">
        <v>1</v>
      </c>
      <c r="K211">
        <f t="shared" si="44"/>
        <v>6</v>
      </c>
      <c r="L211" t="str">
        <f t="shared" si="52"/>
        <v/>
      </c>
      <c r="M211" t="str">
        <f t="shared" si="52"/>
        <v/>
      </c>
      <c r="N211" t="str">
        <f t="shared" si="52"/>
        <v/>
      </c>
      <c r="O211" t="str">
        <f t="shared" si="52"/>
        <v/>
      </c>
      <c r="P211" t="str">
        <f t="shared" si="52"/>
        <v/>
      </c>
      <c r="Q211" t="str">
        <f t="shared" si="54"/>
        <v>24000x</v>
      </c>
      <c r="S211" s="92">
        <f t="shared" si="55"/>
        <v>0</v>
      </c>
    </row>
    <row r="212" spans="1:19" x14ac:dyDescent="0.25">
      <c r="B212" s="92" t="str">
        <f t="shared" ca="1" si="56"/>
        <v/>
      </c>
      <c r="D212" s="92">
        <f>IF(MID(F212,1,1)&lt;&gt;"K",IF($H212&lt;&gt;1,$I212,IF(AND(MAX($A$2:$A212)&gt;=30000,$I212&lt;0),$I212,IF(AND(MAX($A$2:$A212)&lt;30000,$I212&gt;0),$I212,0)))+E212,0)+E212</f>
        <v>2120.1999999999998</v>
      </c>
      <c r="F212">
        <v>51200</v>
      </c>
      <c r="G212" t="str">
        <f>IF(AND(F212&lt;&gt;"",MID(F212,1,1)&lt;&gt;"K"),VLOOKUP(F212,import!$A$2:$B$998,2,FALSE),"")</f>
        <v>RozlMCzTr poz. ubez.</v>
      </c>
      <c r="I212" s="115">
        <f>IFERROR(IF(F212&lt;&gt;"",VLOOKUP(F212,import!$A$2:$E$598,5,FALSE),0),0)</f>
        <v>2120.1999999999998</v>
      </c>
      <c r="J212">
        <v>1</v>
      </c>
      <c r="K212">
        <f t="shared" si="44"/>
        <v>6</v>
      </c>
      <c r="L212" t="str">
        <f t="shared" si="52"/>
        <v/>
      </c>
      <c r="M212" t="str">
        <f t="shared" si="52"/>
        <v/>
      </c>
      <c r="N212" t="str">
        <f t="shared" si="52"/>
        <v/>
      </c>
      <c r="O212" t="str">
        <f t="shared" si="52"/>
        <v/>
      </c>
      <c r="P212" t="str">
        <f t="shared" si="52"/>
        <v/>
      </c>
      <c r="Q212" t="str">
        <f t="shared" si="54"/>
        <v>24000x</v>
      </c>
      <c r="S212" s="92">
        <f t="shared" si="55"/>
        <v>0</v>
      </c>
    </row>
    <row r="213" spans="1:19" x14ac:dyDescent="0.25">
      <c r="B213" s="92" t="str">
        <f t="shared" ca="1" si="56"/>
        <v/>
      </c>
      <c r="D213" s="92">
        <f>IF(MID(F213,1,1)&lt;&gt;"K",IF($H213&lt;&gt;1,$I213,IF(AND(MAX($A$2:$A213)&gt;=30000,$I213&lt;0),$I213,IF(AND(MAX($A$2:$A213)&lt;30000,$I213&gt;0),$I213,0)))+E213,0)+E213</f>
        <v>0</v>
      </c>
      <c r="F213">
        <v>51300</v>
      </c>
      <c r="G213" t="e">
        <f>IF(AND(F213&lt;&gt;"",MID(F213,1,1)&lt;&gt;"K"),VLOOKUP(F213,import!$A$2:$B$998,2,FALSE),"")</f>
        <v>#N/A</v>
      </c>
      <c r="I213" s="115">
        <f>IFERROR(IF(F213&lt;&gt;"",VLOOKUP(F213,import!$A$2:$E$598,5,FALSE),0),0)</f>
        <v>0</v>
      </c>
      <c r="J213">
        <v>1</v>
      </c>
      <c r="K213">
        <f t="shared" si="44"/>
        <v>6</v>
      </c>
      <c r="L213" t="str">
        <f t="shared" si="52"/>
        <v/>
      </c>
      <c r="M213" t="str">
        <f t="shared" si="52"/>
        <v/>
      </c>
      <c r="N213" t="str">
        <f t="shared" si="52"/>
        <v/>
      </c>
      <c r="O213" t="str">
        <f t="shared" si="52"/>
        <v/>
      </c>
      <c r="P213" t="str">
        <f t="shared" si="52"/>
        <v/>
      </c>
      <c r="Q213" t="str">
        <f t="shared" si="54"/>
        <v>24000x</v>
      </c>
      <c r="S213" s="92">
        <f t="shared" si="55"/>
        <v>0</v>
      </c>
    </row>
    <row r="214" spans="1:19" x14ac:dyDescent="0.25">
      <c r="B214" s="92" t="str">
        <f t="shared" ca="1" si="56"/>
        <v/>
      </c>
      <c r="D214" s="92">
        <f>IF(MID(F214,1,1)&lt;&gt;"K",IF($H214&lt;&gt;1,$I214,IF(AND(MAX($A$2:$A214)&gt;=30000,$I214&lt;0),$I214,IF(AND(MAX($A$2:$A214)&lt;30000,$I214&gt;0),$I214,0)))+E214,0)+E214</f>
        <v>0</v>
      </c>
      <c r="F214">
        <v>51500</v>
      </c>
      <c r="G214" t="e">
        <f>IF(AND(F214&lt;&gt;"",MID(F214,1,1)&lt;&gt;"K"),VLOOKUP(F214,import!$A$2:$B$998,2,FALSE),"")</f>
        <v>#N/A</v>
      </c>
      <c r="I214" s="115">
        <f>IFERROR(IF(F214&lt;&gt;"",VLOOKUP(F214,import!$A$2:$E$598,5,FALSE),0),0)</f>
        <v>0</v>
      </c>
      <c r="J214">
        <v>1</v>
      </c>
      <c r="K214">
        <f t="shared" si="44"/>
        <v>6</v>
      </c>
      <c r="L214" t="str">
        <f t="shared" si="52"/>
        <v/>
      </c>
      <c r="M214" t="str">
        <f t="shared" si="52"/>
        <v/>
      </c>
      <c r="N214" t="str">
        <f t="shared" si="52"/>
        <v/>
      </c>
      <c r="O214" t="str">
        <f t="shared" si="52"/>
        <v/>
      </c>
      <c r="P214" t="str">
        <f t="shared" si="52"/>
        <v/>
      </c>
      <c r="Q214" t="str">
        <f t="shared" si="54"/>
        <v>24000x</v>
      </c>
      <c r="S214" s="92">
        <f t="shared" si="55"/>
        <v>0</v>
      </c>
    </row>
    <row r="215" spans="1:19" x14ac:dyDescent="0.25">
      <c r="B215" s="92" t="str">
        <f t="shared" ca="1" si="56"/>
        <v/>
      </c>
      <c r="D215" s="92">
        <f>IF(MID(F215,1,1)&lt;&gt;"K",IF($H215&lt;&gt;1,$I215,IF(AND(MAX($A$2:$A215)&gt;=30000,$I215&lt;0),$I215,IF(AND(MAX($A$2:$A215)&lt;30000,$I215&gt;0),$I215,0)))+E215,0)+E215</f>
        <v>0</v>
      </c>
      <c r="F215">
        <v>51600</v>
      </c>
      <c r="G215" t="e">
        <f>IF(AND(F215&lt;&gt;"",MID(F215,1,1)&lt;&gt;"K"),VLOOKUP(F215,import!$A$2:$B$998,2,FALSE),"")</f>
        <v>#N/A</v>
      </c>
      <c r="I215" s="115">
        <f>IFERROR(IF(F215&lt;&gt;"",VLOOKUP(F215,import!$A$2:$E$598,5,FALSE),0),0)</f>
        <v>0</v>
      </c>
      <c r="J215">
        <v>1</v>
      </c>
      <c r="K215">
        <f>IF(ISERROR(IF(A215&lt;&gt;"",FIND("0",A215,2)-1,"")),5,IF(A215&lt;&gt;"",FIND("0",A215,2)-1,6))</f>
        <v>6</v>
      </c>
      <c r="L215" t="str">
        <f t="shared" si="52"/>
        <v/>
      </c>
      <c r="M215" t="str">
        <f t="shared" si="52"/>
        <v/>
      </c>
      <c r="N215" t="str">
        <f t="shared" si="52"/>
        <v/>
      </c>
      <c r="O215" t="str">
        <f t="shared" si="52"/>
        <v/>
      </c>
      <c r="P215" t="str">
        <f t="shared" si="52"/>
        <v/>
      </c>
      <c r="Q215" t="str">
        <f t="shared" si="54"/>
        <v>24000x</v>
      </c>
      <c r="S215" s="92">
        <f t="shared" si="55"/>
        <v>0</v>
      </c>
    </row>
    <row r="216" spans="1:19" x14ac:dyDescent="0.25">
      <c r="B216" s="92" t="str">
        <f t="shared" ca="1" si="56"/>
        <v/>
      </c>
      <c r="D216" s="92">
        <f>IF(MID(F216,1,1)&lt;&gt;"K",IF($H216&lt;&gt;1,$I216,IF(AND(MAX($A$2:$A216)&gt;=30000,$I216&lt;0),$I216,IF(AND(MAX($A$2:$A216)&lt;30000,$I216&gt;0),$I216,0)))+E216,0)+E216</f>
        <v>50604.42</v>
      </c>
      <c r="F216">
        <v>51900</v>
      </c>
      <c r="G216" t="str">
        <f>IF(AND(F216&lt;&gt;"",MID(F216,1,1)&lt;&gt;"K"),VLOOKUP(F216,import!$A$2:$B$998,2,FALSE),"")</f>
        <v>RozlMCzTr pozostałe</v>
      </c>
      <c r="I216" s="115">
        <f>IFERROR(IF(F216&lt;&gt;"",VLOOKUP(F216,import!$A$2:$E$598,5,FALSE),0),0)</f>
        <v>50604.42</v>
      </c>
      <c r="J216">
        <v>1</v>
      </c>
      <c r="K216">
        <f t="shared" si="44"/>
        <v>6</v>
      </c>
      <c r="L216" t="str">
        <f t="shared" si="52"/>
        <v/>
      </c>
      <c r="M216" t="str">
        <f t="shared" si="52"/>
        <v/>
      </c>
      <c r="N216" t="str">
        <f t="shared" si="52"/>
        <v/>
      </c>
      <c r="O216" t="str">
        <f t="shared" si="52"/>
        <v/>
      </c>
      <c r="P216" t="str">
        <f t="shared" si="52"/>
        <v/>
      </c>
      <c r="Q216" t="str">
        <f t="shared" si="54"/>
        <v>24000x</v>
      </c>
      <c r="S216" s="92">
        <f t="shared" si="55"/>
        <v>0</v>
      </c>
    </row>
    <row r="217" spans="1:19" x14ac:dyDescent="0.25">
      <c r="B217" s="92" t="str">
        <f t="shared" ca="1" si="56"/>
        <v/>
      </c>
      <c r="D217" s="92">
        <f>IF(MID(F217,1,1)&lt;&gt;"K",IF($H217&lt;&gt;1,$I217,IF(AND(MAX($A$2:$A217)&gt;=30000,$I217&lt;0),$I217,IF(AND(MAX($A$2:$A217)&lt;30000,$I217&gt;0),$I217,0)))+E217,0)+E217</f>
        <v>0</v>
      </c>
      <c r="G217" t="str">
        <f>IF(AND(F217&lt;&gt;"",MID(F217,1,1)&lt;&gt;"K"),VLOOKUP(F217,import!$A$2:$B$998,2,FALSE),"")</f>
        <v/>
      </c>
      <c r="I217" s="115">
        <f>IFERROR(IF(F217&lt;&gt;"",VLOOKUP(F217,import!$A$2:$E$598,5,FALSE),0),0)</f>
        <v>0</v>
      </c>
      <c r="J217">
        <v>1</v>
      </c>
      <c r="K217">
        <f t="shared" si="44"/>
        <v>6</v>
      </c>
      <c r="L217" t="str">
        <f t="shared" si="52"/>
        <v/>
      </c>
      <c r="M217" t="str">
        <f t="shared" si="52"/>
        <v/>
      </c>
      <c r="N217" t="str">
        <f t="shared" si="52"/>
        <v/>
      </c>
      <c r="O217" t="str">
        <f t="shared" si="52"/>
        <v/>
      </c>
      <c r="P217" t="str">
        <f t="shared" si="52"/>
        <v/>
      </c>
      <c r="Q217" t="str">
        <f t="shared" si="54"/>
        <v>24000x</v>
      </c>
      <c r="S217" s="92">
        <f t="shared" si="55"/>
        <v>0</v>
      </c>
    </row>
    <row r="218" spans="1:19" x14ac:dyDescent="0.25">
      <c r="B218" s="92" t="str">
        <f t="shared" ca="1" si="56"/>
        <v/>
      </c>
      <c r="D218" s="92">
        <f>IF(MID(F218,1,1)&lt;&gt;"K",IF($H218&lt;&gt;1,$I218,IF(AND(MAX($A$2:$A218)&gt;=30000,$I218&lt;0),$I218,IF(AND(MAX($A$2:$A218)&lt;30000,$I218&gt;0),$I218,0)))+E218,0)+E218</f>
        <v>0</v>
      </c>
      <c r="G218" t="str">
        <f>IF(AND(F218&lt;&gt;"",MID(F218,1,1)&lt;&gt;"K"),VLOOKUP(F218,import!$A$2:$B$998,2,FALSE),"")</f>
        <v/>
      </c>
      <c r="I218" s="115">
        <f>IFERROR(IF(F218&lt;&gt;"",VLOOKUP(F218,import!$A$2:$E$598,5,FALSE),0),0)</f>
        <v>0</v>
      </c>
      <c r="J218">
        <v>1</v>
      </c>
      <c r="K218">
        <f t="shared" si="44"/>
        <v>6</v>
      </c>
      <c r="L218" t="str">
        <f t="shared" si="52"/>
        <v/>
      </c>
      <c r="M218" t="str">
        <f t="shared" si="52"/>
        <v/>
      </c>
      <c r="N218" t="str">
        <f t="shared" si="52"/>
        <v/>
      </c>
      <c r="O218" t="str">
        <f t="shared" si="52"/>
        <v/>
      </c>
      <c r="P218" t="str">
        <f t="shared" si="52"/>
        <v/>
      </c>
      <c r="Q218" t="str">
        <f t="shared" si="54"/>
        <v>24000x</v>
      </c>
      <c r="S218" s="92">
        <f t="shared" si="55"/>
        <v>0</v>
      </c>
    </row>
    <row r="219" spans="1:19" x14ac:dyDescent="0.25">
      <c r="B219" s="92" t="str">
        <f t="shared" ca="1" si="56"/>
        <v/>
      </c>
      <c r="D219" s="92">
        <f>IF(MID(F219,1,1)&lt;&gt;"K",IF($H219&lt;&gt;1,$I219,IF(AND(MAX($A$2:$A219)&gt;=30000,$I219&lt;0),$I219,IF(AND(MAX($A$2:$A219)&lt;30000,$I219&gt;0),$I219,0)))+E219,0)+E219</f>
        <v>0</v>
      </c>
      <c r="G219" t="str">
        <f>IF(AND(F219&lt;&gt;"",MID(F219,1,1)&lt;&gt;"K"),VLOOKUP(F219,import!$A$2:$B$998,2,FALSE),"")</f>
        <v/>
      </c>
      <c r="I219" s="115">
        <f>IFERROR(IF(F219&lt;&gt;"",VLOOKUP(F219,import!$A$2:$E$598,5,FALSE),0),0)</f>
        <v>0</v>
      </c>
      <c r="J219">
        <v>1</v>
      </c>
      <c r="K219">
        <f>IF(ISERROR(IF(A219&lt;&gt;"",FIND("0",A219,2)-1,"")),5,IF(A219&lt;&gt;"",FIND("0",A219,2)-1,6))</f>
        <v>6</v>
      </c>
      <c r="L219" t="str">
        <f t="shared" ref="L219:P220" si="58">MID($A219,1,L$1)</f>
        <v/>
      </c>
      <c r="M219" t="str">
        <f t="shared" si="58"/>
        <v/>
      </c>
      <c r="N219" t="str">
        <f t="shared" si="58"/>
        <v/>
      </c>
      <c r="O219" t="str">
        <f t="shared" si="58"/>
        <v/>
      </c>
      <c r="P219" t="str">
        <f t="shared" si="58"/>
        <v/>
      </c>
      <c r="Q219" t="str">
        <f>IF(A219&gt;0,P219&amp;"x",Q218)</f>
        <v>24000x</v>
      </c>
      <c r="S219" s="119">
        <f t="shared" si="55"/>
        <v>0</v>
      </c>
    </row>
    <row r="220" spans="1:19" x14ac:dyDescent="0.25">
      <c r="B220" s="92" t="str">
        <f t="shared" ca="1" si="56"/>
        <v/>
      </c>
      <c r="D220" s="92">
        <f>IF(MID(F220,1,1)&lt;&gt;"K",IF($H220&lt;&gt;1,$I220,IF(AND(MAX($A$2:$A220)&gt;=30000,$I220&lt;0),$I220,IF(AND(MAX($A$2:$A220)&lt;30000,$I220&gt;0),$I220,0)))+E220,0)+E220</f>
        <v>0</v>
      </c>
      <c r="E220" s="117"/>
      <c r="F220" t="s">
        <v>414</v>
      </c>
      <c r="I220" s="115">
        <f>IFERROR(IF(F220&lt;&gt;"",VLOOKUP(F220,import!$A$2:$E$598,5,FALSE),0),0)</f>
        <v>0</v>
      </c>
      <c r="J220">
        <v>1</v>
      </c>
      <c r="K220">
        <f>IF(ISERROR(IF(A220&lt;&gt;"",FIND("0",A220,2)-1,"")),5,IF(A220&lt;&gt;"",FIND("0",A220,2)-1,6))</f>
        <v>6</v>
      </c>
      <c r="L220" t="str">
        <f t="shared" si="58"/>
        <v/>
      </c>
      <c r="M220" t="str">
        <f t="shared" si="58"/>
        <v/>
      </c>
      <c r="N220" t="str">
        <f t="shared" si="58"/>
        <v/>
      </c>
      <c r="O220" t="str">
        <f t="shared" si="58"/>
        <v/>
      </c>
      <c r="P220" t="str">
        <f t="shared" si="58"/>
        <v/>
      </c>
      <c r="Q220" t="str">
        <f t="shared" si="54"/>
        <v>24000x</v>
      </c>
      <c r="S220" s="92">
        <f t="shared" si="55"/>
        <v>0</v>
      </c>
    </row>
    <row r="221" spans="1:19" x14ac:dyDescent="0.25">
      <c r="B221" s="92" t="str">
        <f t="shared" ca="1" si="56"/>
        <v/>
      </c>
      <c r="D221" s="92">
        <f>IF(MID(F221,1,1)&lt;&gt;"K",IF($H221&lt;&gt;1,$I221,IF(AND(MAX($A$2:$A221)&gt;=30000,$I221&lt;0),$I221,IF(AND(MAX($A$2:$A221)&lt;30000,$I221&gt;0),$I221,0)))+E221,0)+E221</f>
        <v>0</v>
      </c>
      <c r="E221" s="93"/>
      <c r="F221" t="s">
        <v>353</v>
      </c>
      <c r="G221" t="str">
        <f>IF(AND(F221&lt;&gt;"",MID(F221,1,1)&lt;&gt;"K"),VLOOKUP(F221,import!$A$2:$B$998,2,FALSE),"")</f>
        <v/>
      </c>
      <c r="I221" s="115">
        <f>IFERROR(IF(F221&lt;&gt;"",VLOOKUP(F221,import!$A$2:$E$598,5,FALSE),0),0)</f>
        <v>0</v>
      </c>
      <c r="J221">
        <v>1</v>
      </c>
      <c r="K221">
        <f>IF(ISERROR(IF(A221&lt;&gt;"",FIND("0",A221,2)-1,"")),5,IF(A221&lt;&gt;"",FIND("0",A221,2)-1,6))</f>
        <v>6</v>
      </c>
      <c r="L221" t="str">
        <f>MID($A221,1,L$1)</f>
        <v/>
      </c>
      <c r="M221" t="str">
        <f>MID($A221,1,M$1)</f>
        <v/>
      </c>
      <c r="N221" t="str">
        <f>MID($A221,1,N$1)</f>
        <v/>
      </c>
      <c r="O221" t="str">
        <f>MID($A221,1,O$1)</f>
        <v/>
      </c>
      <c r="P221" t="str">
        <f>MID($A221,1,P$1)</f>
        <v/>
      </c>
      <c r="Q221" t="str">
        <f t="shared" si="54"/>
        <v>24000x</v>
      </c>
      <c r="S221" s="92">
        <f t="shared" si="55"/>
        <v>0</v>
      </c>
    </row>
    <row r="222" spans="1:19" x14ac:dyDescent="0.25">
      <c r="B222" s="92" t="str">
        <f t="shared" ca="1" si="56"/>
        <v/>
      </c>
      <c r="D222" s="92">
        <f>IF(MID(F222,1,1)&lt;&gt;"K",IF($H222&lt;&gt;1,$I222,IF(AND(MAX($A$2:$A222)&gt;=30000,$I222&lt;0),$I222,IF(AND(MAX($A$2:$A222)&lt;30000,$I222&gt;0),$I222,0)))+E222,0)+E222</f>
        <v>0</v>
      </c>
      <c r="E222"/>
      <c r="I222" s="115">
        <f>IFERROR(IF(F222&lt;&gt;"",VLOOKUP(F222,import!$A$2:$E$598,5,FALSE),0),0)</f>
        <v>0</v>
      </c>
      <c r="J222">
        <v>1</v>
      </c>
      <c r="K222">
        <f t="shared" si="44"/>
        <v>6</v>
      </c>
      <c r="L222" t="str">
        <f t="shared" si="52"/>
        <v/>
      </c>
      <c r="M222" t="str">
        <f t="shared" si="52"/>
        <v/>
      </c>
      <c r="N222" t="str">
        <f t="shared" si="52"/>
        <v/>
      </c>
      <c r="O222" t="str">
        <f t="shared" si="52"/>
        <v/>
      </c>
      <c r="P222" t="str">
        <f t="shared" si="52"/>
        <v/>
      </c>
      <c r="Q222" t="str">
        <f t="shared" si="54"/>
        <v>24000x</v>
      </c>
      <c r="S222" s="92">
        <f t="shared" si="55"/>
        <v>0</v>
      </c>
    </row>
    <row r="223" spans="1:19" x14ac:dyDescent="0.25">
      <c r="A223">
        <v>30000</v>
      </c>
      <c r="B223" s="92">
        <f t="shared" ca="1" si="56"/>
        <v>-100000</v>
      </c>
      <c r="C223" t="s">
        <v>37</v>
      </c>
      <c r="D223" s="92">
        <f>IF(MID(F223,1,1)&lt;&gt;"K",IF($H223&lt;&gt;1,$I223,IF(AND(MAX($A$2:$A223)&gt;=30000,$I223&lt;0),$I223,IF(AND(MAX($A$2:$A223)&lt;30000,$I223&gt;0),$I223,0)))+E223,0)+E223</f>
        <v>0</v>
      </c>
      <c r="G223" t="str">
        <f>IF(AND(F223&lt;&gt;"",MID(F223,1,1)&lt;&gt;"K"),VLOOKUP(F223,import!$A$2:$B$998,2,FALSE),"")</f>
        <v/>
      </c>
      <c r="I223" s="115">
        <f>IFERROR(IF(F223&lt;&gt;"",VLOOKUP(F223,import!$A$2:$E$598,5,FALSE),0),0)</f>
        <v>0</v>
      </c>
      <c r="J223">
        <v>1</v>
      </c>
      <c r="K223">
        <f t="shared" si="44"/>
        <v>1</v>
      </c>
      <c r="L223" t="str">
        <f t="shared" si="52"/>
        <v>3</v>
      </c>
      <c r="M223" t="str">
        <f t="shared" si="52"/>
        <v>30</v>
      </c>
      <c r="N223" t="str">
        <f t="shared" si="52"/>
        <v>300</v>
      </c>
      <c r="O223" t="str">
        <f t="shared" si="52"/>
        <v>3000</v>
      </c>
      <c r="P223" t="str">
        <f t="shared" si="52"/>
        <v>30000</v>
      </c>
      <c r="Q223" t="str">
        <f t="shared" si="54"/>
        <v>30000x</v>
      </c>
      <c r="S223" s="92">
        <f t="shared" si="55"/>
        <v>0</v>
      </c>
    </row>
    <row r="224" spans="1:19" x14ac:dyDescent="0.25">
      <c r="A224">
        <v>31000</v>
      </c>
      <c r="B224" s="92">
        <f t="shared" ca="1" si="56"/>
        <v>-100000</v>
      </c>
      <c r="C224" t="s">
        <v>38</v>
      </c>
      <c r="D224" s="92">
        <f>IF(MID(F224,1,1)&lt;&gt;"K",IF($H224&lt;&gt;1,$I224,IF(AND(MAX($A$2:$A224)&gt;=30000,$I224&lt;0),$I224,IF(AND(MAX($A$2:$A224)&lt;30000,$I224&gt;0),$I224,0)))+E224,0)+E224</f>
        <v>-100000</v>
      </c>
      <c r="F224">
        <v>11000</v>
      </c>
      <c r="G224" t="str">
        <f>IF(AND(F224&lt;&gt;"",MID(F224,1,1)&lt;&gt;"K"),VLOOKUP(F224,import!$A$2:$B$998,2,FALSE),"")</f>
        <v>Kapitał subskrypc.</v>
      </c>
      <c r="I224" s="115">
        <f>IFERROR(IF(F224&lt;&gt;"",VLOOKUP(F224,import!$A$2:$E$598,5,FALSE),0),0)</f>
        <v>-100000</v>
      </c>
      <c r="J224">
        <v>1</v>
      </c>
      <c r="K224">
        <f t="shared" si="44"/>
        <v>2</v>
      </c>
      <c r="L224" t="str">
        <f t="shared" si="52"/>
        <v>3</v>
      </c>
      <c r="M224" t="str">
        <f t="shared" si="52"/>
        <v>31</v>
      </c>
      <c r="N224" t="str">
        <f t="shared" si="52"/>
        <v>310</v>
      </c>
      <c r="O224" t="str">
        <f t="shared" si="52"/>
        <v>3100</v>
      </c>
      <c r="P224" t="str">
        <f t="shared" si="52"/>
        <v>31000</v>
      </c>
      <c r="Q224" t="str">
        <f t="shared" si="54"/>
        <v>31000x</v>
      </c>
      <c r="S224" s="92">
        <f t="shared" si="55"/>
        <v>-100000</v>
      </c>
    </row>
    <row r="225" spans="1:19" x14ac:dyDescent="0.25">
      <c r="B225" s="92" t="str">
        <f t="shared" ca="1" si="56"/>
        <v/>
      </c>
      <c r="D225" s="92">
        <f>IF(MID(F225,1,1)&lt;&gt;"K",IF($H225&lt;&gt;1,$I225,IF(AND(MAX($A$2:$A225)&gt;=30000,$I225&lt;0),$I225,IF(AND(MAX($A$2:$A225)&lt;30000,$I225&gt;0),$I225,0)))+E225,0)+E225</f>
        <v>0</v>
      </c>
      <c r="G225" t="str">
        <f>IF(AND(F225&lt;&gt;"",MID(F225,1,1)&lt;&gt;"K"),VLOOKUP(F225,import!$A$2:$B$998,2,FALSE),"")</f>
        <v/>
      </c>
      <c r="I225" s="115">
        <f>IFERROR(IF(F225&lt;&gt;"",VLOOKUP(F225,import!$A$2:$E$598,5,FALSE),0),0)</f>
        <v>0</v>
      </c>
      <c r="J225">
        <v>1</v>
      </c>
      <c r="K225">
        <f t="shared" si="44"/>
        <v>6</v>
      </c>
      <c r="L225" t="str">
        <f t="shared" si="52"/>
        <v/>
      </c>
      <c r="M225" t="str">
        <f t="shared" si="52"/>
        <v/>
      </c>
      <c r="N225" t="str">
        <f t="shared" si="52"/>
        <v/>
      </c>
      <c r="O225" t="str">
        <f t="shared" si="52"/>
        <v/>
      </c>
      <c r="P225" t="str">
        <f t="shared" si="52"/>
        <v/>
      </c>
      <c r="Q225" t="str">
        <f t="shared" si="54"/>
        <v>31000x</v>
      </c>
      <c r="S225" s="92">
        <f t="shared" si="55"/>
        <v>0</v>
      </c>
    </row>
    <row r="226" spans="1:19" x14ac:dyDescent="0.25">
      <c r="A226">
        <v>32000</v>
      </c>
      <c r="B226" s="92">
        <f t="shared" ca="1" si="56"/>
        <v>0</v>
      </c>
      <c r="C226" t="s">
        <v>39</v>
      </c>
      <c r="D226" s="92">
        <f>IF(MID(F226,1,1)&lt;&gt;"K",IF($H226&lt;&gt;1,$I226,IF(AND(MAX($A$2:$A226)&gt;=30000,$I226&lt;0),$I226,IF(AND(MAX($A$2:$A226)&lt;30000,$I226&gt;0),$I226,0)))+E226,0)+E226</f>
        <v>0</v>
      </c>
      <c r="F226" t="s">
        <v>291</v>
      </c>
      <c r="G226" t="str">
        <f>IF(AND(F226&lt;&gt;"",MID(F226,1,1)&lt;&gt;"K"),VLOOKUP(F226,import!$A$2:$B$998,2,FALSE),"")</f>
        <v/>
      </c>
      <c r="I226" s="115">
        <f>IFERROR(IF(F226&lt;&gt;"",VLOOKUP(F226,import!$A$2:$E$598,5,FALSE),0),0)</f>
        <v>0</v>
      </c>
      <c r="J226">
        <v>1</v>
      </c>
      <c r="K226">
        <f t="shared" ref="K226:K283" si="59">IF(ISERROR(IF(A226&lt;&gt;"",FIND("0",A226,2)-1,"")),5,IF(A226&lt;&gt;"",FIND("0",A226,2)-1,6))</f>
        <v>2</v>
      </c>
      <c r="L226" t="str">
        <f t="shared" si="52"/>
        <v>3</v>
      </c>
      <c r="M226" t="str">
        <f t="shared" si="52"/>
        <v>32</v>
      </c>
      <c r="N226" t="str">
        <f t="shared" si="52"/>
        <v>320</v>
      </c>
      <c r="O226" t="str">
        <f t="shared" si="52"/>
        <v>3200</v>
      </c>
      <c r="P226" t="str">
        <f t="shared" si="52"/>
        <v>32000</v>
      </c>
      <c r="Q226" t="str">
        <f t="shared" si="54"/>
        <v>32000x</v>
      </c>
      <c r="S226" s="92">
        <f t="shared" si="55"/>
        <v>0</v>
      </c>
    </row>
    <row r="227" spans="1:19" x14ac:dyDescent="0.25">
      <c r="B227" s="92" t="str">
        <f t="shared" ca="1" si="56"/>
        <v/>
      </c>
      <c r="D227" s="92">
        <f>IF(MID(F227,1,1)&lt;&gt;"K",IF($H227&lt;&gt;1,$I227,IF(AND(MAX($A$2:$A227)&gt;=30000,$I227&lt;0),$I227,IF(AND(MAX($A$2:$A227)&lt;30000,$I227&gt;0),$I227,0)))+E227,0)+E227</f>
        <v>0</v>
      </c>
      <c r="F227" t="s">
        <v>291</v>
      </c>
      <c r="G227" t="str">
        <f>IF(AND(F227&lt;&gt;"",MID(F227,1,1)&lt;&gt;"K"),VLOOKUP(F227,import!$A$2:$B$998,2,FALSE),"")</f>
        <v/>
      </c>
      <c r="I227" s="115">
        <f>IFERROR(IF(F227&lt;&gt;"",VLOOKUP(F227,import!$A$2:$E$598,5,FALSE),0),0)</f>
        <v>0</v>
      </c>
      <c r="J227">
        <v>1</v>
      </c>
      <c r="K227">
        <f t="shared" si="59"/>
        <v>6</v>
      </c>
      <c r="L227" t="str">
        <f t="shared" si="52"/>
        <v/>
      </c>
      <c r="M227" t="str">
        <f t="shared" si="52"/>
        <v/>
      </c>
      <c r="N227" t="str">
        <f t="shared" si="52"/>
        <v/>
      </c>
      <c r="O227" t="str">
        <f t="shared" si="52"/>
        <v/>
      </c>
      <c r="P227" t="str">
        <f t="shared" si="52"/>
        <v/>
      </c>
      <c r="Q227" t="str">
        <f t="shared" si="54"/>
        <v>32000x</v>
      </c>
      <c r="S227" s="92">
        <f t="shared" si="55"/>
        <v>0</v>
      </c>
    </row>
    <row r="228" spans="1:19" x14ac:dyDescent="0.25">
      <c r="A228">
        <v>33000</v>
      </c>
      <c r="B228" s="92">
        <f t="shared" ca="1" si="56"/>
        <v>0</v>
      </c>
      <c r="C228" t="s">
        <v>40</v>
      </c>
      <c r="D228" s="92">
        <f>IF(MID(F228,1,1)&lt;&gt;"K",IF($H228&lt;&gt;1,$I228,IF(AND(MAX($A$2:$A228)&gt;=30000,$I228&lt;0),$I228,IF(AND(MAX($A$2:$A228)&lt;30000,$I228&gt;0),$I228,0)))+E228,0)+E228</f>
        <v>0</v>
      </c>
      <c r="F228" t="s">
        <v>291</v>
      </c>
      <c r="G228" t="str">
        <f>IF(AND(F228&lt;&gt;"",MID(F228,1,1)&lt;&gt;"K"),VLOOKUP(F228,import!$A$2:$B$998,2,FALSE),"")</f>
        <v/>
      </c>
      <c r="I228" s="115">
        <f>IFERROR(IF(F228&lt;&gt;"",VLOOKUP(F228,import!$A$2:$E$598,5,FALSE),0),0)</f>
        <v>0</v>
      </c>
      <c r="J228">
        <v>1</v>
      </c>
      <c r="K228">
        <f t="shared" si="59"/>
        <v>2</v>
      </c>
      <c r="L228" t="str">
        <f t="shared" si="52"/>
        <v>3</v>
      </c>
      <c r="M228" t="str">
        <f t="shared" si="52"/>
        <v>33</v>
      </c>
      <c r="N228" t="str">
        <f t="shared" si="52"/>
        <v>330</v>
      </c>
      <c r="O228" t="str">
        <f t="shared" si="52"/>
        <v>3300</v>
      </c>
      <c r="P228" t="str">
        <f t="shared" si="52"/>
        <v>33000</v>
      </c>
      <c r="Q228" t="str">
        <f t="shared" si="54"/>
        <v>33000x</v>
      </c>
      <c r="S228" s="92">
        <f t="shared" si="55"/>
        <v>0</v>
      </c>
    </row>
    <row r="229" spans="1:19" x14ac:dyDescent="0.25">
      <c r="A229">
        <v>34000</v>
      </c>
      <c r="B229" s="92">
        <f t="shared" ca="1" si="56"/>
        <v>0</v>
      </c>
      <c r="C229" t="s">
        <v>41</v>
      </c>
      <c r="D229" s="92">
        <f>IF(MID(F229,1,1)&lt;&gt;"K",IF($H229&lt;&gt;1,$I229,IF(AND(MAX($A$2:$A229)&gt;=30000,$I229&lt;0),$I229,IF(AND(MAX($A$2:$A229)&lt;30000,$I229&gt;0),$I229,0)))+E229,0)+E229</f>
        <v>0</v>
      </c>
      <c r="F229" t="s">
        <v>291</v>
      </c>
      <c r="G229" t="str">
        <f>IF(AND(F229&lt;&gt;"",MID(F229,1,1)&lt;&gt;"K"),VLOOKUP(F229,import!$A$2:$B$998,2,FALSE),"")</f>
        <v/>
      </c>
      <c r="I229" s="115">
        <f>IFERROR(IF(F229&lt;&gt;"",VLOOKUP(F229,import!$A$2:$E$598,5,FALSE),0),0)</f>
        <v>0</v>
      </c>
      <c r="J229">
        <v>1</v>
      </c>
      <c r="K229">
        <f t="shared" si="59"/>
        <v>2</v>
      </c>
      <c r="L229" t="str">
        <f t="shared" si="52"/>
        <v>3</v>
      </c>
      <c r="M229" t="str">
        <f t="shared" si="52"/>
        <v>34</v>
      </c>
      <c r="N229" t="str">
        <f t="shared" si="52"/>
        <v>340</v>
      </c>
      <c r="O229" t="str">
        <f t="shared" si="52"/>
        <v>3400</v>
      </c>
      <c r="P229" t="str">
        <f t="shared" si="52"/>
        <v>34000</v>
      </c>
      <c r="Q229" t="str">
        <f t="shared" si="54"/>
        <v>34000x</v>
      </c>
      <c r="S229" s="92">
        <f t="shared" si="55"/>
        <v>0</v>
      </c>
    </row>
    <row r="230" spans="1:19" x14ac:dyDescent="0.25">
      <c r="B230" s="92" t="str">
        <f t="shared" ca="1" si="56"/>
        <v/>
      </c>
      <c r="D230" s="115">
        <f>IF(MID(F230,1,1)&lt;&gt;"K",IF($H230&lt;&gt;1,$I230,IF(AND(MAX($A$2:$A230)&gt;=30000,$I230&lt;0),$I230,IF(AND(MAX($A$2:$A230)&lt;30000,$I230&gt;0),$I230,0)))+E230,0)+E230</f>
        <v>0</v>
      </c>
      <c r="F230">
        <v>12000</v>
      </c>
      <c r="G230" t="e">
        <f>IF(AND(F230&lt;&gt;"",MID(F230,1,1)&lt;&gt;"K"),VLOOKUP(F230,import!$A$2:$B$998,2,FALSE),"")</f>
        <v>#N/A</v>
      </c>
      <c r="I230" s="115">
        <f>IFERROR(IF(F230&lt;&gt;"",VLOOKUP(F230,import!$A$2:$E$598,5,FALSE),0),0)</f>
        <v>0</v>
      </c>
      <c r="J230">
        <v>1</v>
      </c>
      <c r="K230">
        <f t="shared" si="59"/>
        <v>6</v>
      </c>
      <c r="L230" t="str">
        <f t="shared" si="52"/>
        <v/>
      </c>
      <c r="M230" t="str">
        <f t="shared" si="52"/>
        <v/>
      </c>
      <c r="N230" t="str">
        <f t="shared" si="52"/>
        <v/>
      </c>
      <c r="O230" t="str">
        <f t="shared" si="52"/>
        <v/>
      </c>
      <c r="P230" t="str">
        <f t="shared" si="52"/>
        <v/>
      </c>
      <c r="Q230" t="str">
        <f t="shared" si="54"/>
        <v>34000x</v>
      </c>
      <c r="S230" s="92">
        <f t="shared" si="55"/>
        <v>0</v>
      </c>
    </row>
    <row r="231" spans="1:19" x14ac:dyDescent="0.25">
      <c r="A231">
        <v>35000</v>
      </c>
      <c r="B231" s="92">
        <f t="shared" ca="1" si="56"/>
        <v>0</v>
      </c>
      <c r="C231" t="s">
        <v>42</v>
      </c>
      <c r="D231" s="92">
        <f>IF(MID(F231,1,1)&lt;&gt;"K",IF($H231&lt;&gt;1,$I231,IF(AND(MAX($A$2:$A231)&gt;=30000,$I231&lt;0),$I231,IF(AND(MAX($A$2:$A231)&lt;30000,$I231&gt;0),$I231,0)))+E231,0)+E231</f>
        <v>0</v>
      </c>
      <c r="F231" t="s">
        <v>291</v>
      </c>
      <c r="G231" t="str">
        <f>IF(AND(F231&lt;&gt;"",MID(F231,1,1)&lt;&gt;"K"),VLOOKUP(F231,import!$A$2:$B$998,2,FALSE),"")</f>
        <v/>
      </c>
      <c r="I231" s="115">
        <f>IFERROR(IF(F231&lt;&gt;"",VLOOKUP(F231,import!$A$2:$E$598,5,FALSE),0),0)</f>
        <v>0</v>
      </c>
      <c r="J231">
        <v>1</v>
      </c>
      <c r="K231">
        <f t="shared" si="59"/>
        <v>2</v>
      </c>
      <c r="L231" t="str">
        <f t="shared" si="52"/>
        <v>3</v>
      </c>
      <c r="M231" t="str">
        <f t="shared" si="52"/>
        <v>35</v>
      </c>
      <c r="N231" t="str">
        <f t="shared" si="52"/>
        <v>350</v>
      </c>
      <c r="O231" t="str">
        <f t="shared" si="52"/>
        <v>3500</v>
      </c>
      <c r="P231" t="str">
        <f t="shared" si="52"/>
        <v>35000</v>
      </c>
      <c r="Q231" t="str">
        <f t="shared" si="54"/>
        <v>35000x</v>
      </c>
      <c r="S231" s="92">
        <f t="shared" si="55"/>
        <v>0</v>
      </c>
    </row>
    <row r="232" spans="1:19" x14ac:dyDescent="0.25">
      <c r="B232" s="92" t="str">
        <f t="shared" ca="1" si="56"/>
        <v/>
      </c>
      <c r="D232" s="92">
        <f>IF(MID(F232,1,1)&lt;&gt;"K",IF($H232&lt;&gt;1,$I232,IF(AND(MAX($A$2:$A232)&gt;=30000,$I232&lt;0),$I232,IF(AND(MAX($A$2:$A232)&lt;30000,$I232&gt;0),$I232,0)))+E232,0)+E232</f>
        <v>0</v>
      </c>
      <c r="F232" t="s">
        <v>291</v>
      </c>
      <c r="G232" t="str">
        <f>IF(AND(F232&lt;&gt;"",MID(F232,1,1)&lt;&gt;"K"),VLOOKUP(F232,import!$A$2:$B$998,2,FALSE),"")</f>
        <v/>
      </c>
      <c r="I232" s="115">
        <f>IFERROR(IF(F232&lt;&gt;"",VLOOKUP(F232,import!$A$2:$E$598,5,FALSE),0),0)</f>
        <v>0</v>
      </c>
      <c r="J232">
        <v>1</v>
      </c>
      <c r="K232">
        <f t="shared" si="59"/>
        <v>6</v>
      </c>
      <c r="L232" t="str">
        <f t="shared" si="52"/>
        <v/>
      </c>
      <c r="M232" t="str">
        <f t="shared" si="52"/>
        <v/>
      </c>
      <c r="N232" t="str">
        <f t="shared" si="52"/>
        <v/>
      </c>
      <c r="O232" t="str">
        <f t="shared" si="52"/>
        <v/>
      </c>
      <c r="P232" t="str">
        <f t="shared" si="52"/>
        <v/>
      </c>
      <c r="Q232" t="str">
        <f t="shared" si="54"/>
        <v>35000x</v>
      </c>
      <c r="S232" s="92">
        <f t="shared" si="55"/>
        <v>0</v>
      </c>
    </row>
    <row r="233" spans="1:19" x14ac:dyDescent="0.25">
      <c r="A233">
        <v>36000</v>
      </c>
      <c r="B233" s="92">
        <f t="shared" ca="1" si="56"/>
        <v>0</v>
      </c>
      <c r="C233" t="s">
        <v>43</v>
      </c>
      <c r="D233" s="92">
        <f>IF(MID(F233,1,1)&lt;&gt;"K",IF($H233&lt;&gt;1,$I233,IF(AND(MAX($A$2:$A233)&gt;=30000,$I233&lt;0),$I233,IF(AND(MAX($A$2:$A233)&lt;30000,$I233&gt;0),$I233,0)))+E233,0)+E233</f>
        <v>0</v>
      </c>
      <c r="F233" t="s">
        <v>291</v>
      </c>
      <c r="G233" t="str">
        <f>IF(AND(F233&lt;&gt;"",MID(F233,1,1)&lt;&gt;"K"),VLOOKUP(F233,import!$A$2:$B$998,2,FALSE),"")</f>
        <v/>
      </c>
      <c r="I233" s="115">
        <f>IFERROR(IF(F233&lt;&gt;"",VLOOKUP(F233,import!$A$2:$E$598,5,FALSE),0),0)</f>
        <v>0</v>
      </c>
      <c r="J233">
        <v>1</v>
      </c>
      <c r="K233">
        <f t="shared" si="59"/>
        <v>2</v>
      </c>
      <c r="L233" t="str">
        <f t="shared" si="52"/>
        <v>3</v>
      </c>
      <c r="M233" t="str">
        <f t="shared" si="52"/>
        <v>36</v>
      </c>
      <c r="N233" t="str">
        <f t="shared" si="52"/>
        <v>360</v>
      </c>
      <c r="O233" t="str">
        <f t="shared" si="52"/>
        <v>3600</v>
      </c>
      <c r="P233" t="str">
        <f t="shared" si="52"/>
        <v>36000</v>
      </c>
      <c r="Q233" t="str">
        <f t="shared" si="54"/>
        <v>36000x</v>
      </c>
      <c r="S233" s="92">
        <f t="shared" si="55"/>
        <v>0</v>
      </c>
    </row>
    <row r="234" spans="1:19" x14ac:dyDescent="0.25">
      <c r="B234" s="92" t="str">
        <f t="shared" ca="1" si="56"/>
        <v/>
      </c>
      <c r="D234" s="92">
        <f>IF(MID(F234,1,1)&lt;&gt;"K",IF($H234&lt;&gt;1,$I234,IF(AND(MAX($A$2:$A234)&gt;=30000,$I234&lt;0),$I234,IF(AND(MAX($A$2:$A234)&lt;30000,$I234&gt;0),$I234,0)))+E234,0)+E234</f>
        <v>0</v>
      </c>
      <c r="G234" t="str">
        <f>IF(AND(F234&lt;&gt;"",MID(F234,1,1)&lt;&gt;"K"),VLOOKUP(F234,import!$A$2:$B$998,2,FALSE),"")</f>
        <v/>
      </c>
      <c r="I234" s="115">
        <f>IFERROR(IF(F234&lt;&gt;"",VLOOKUP(F234,import!$A$2:$E$598,5,FALSE),0),0)</f>
        <v>0</v>
      </c>
      <c r="J234">
        <v>1</v>
      </c>
      <c r="K234">
        <f t="shared" si="59"/>
        <v>6</v>
      </c>
      <c r="L234" t="str">
        <f t="shared" si="52"/>
        <v/>
      </c>
      <c r="M234" t="str">
        <f t="shared" si="52"/>
        <v/>
      </c>
      <c r="N234" t="str">
        <f t="shared" si="52"/>
        <v/>
      </c>
      <c r="O234" t="str">
        <f t="shared" si="52"/>
        <v/>
      </c>
      <c r="P234" t="str">
        <f t="shared" si="52"/>
        <v/>
      </c>
      <c r="Q234" t="str">
        <f t="shared" si="54"/>
        <v>36000x</v>
      </c>
      <c r="S234" s="92">
        <f t="shared" si="55"/>
        <v>0</v>
      </c>
    </row>
    <row r="235" spans="1:19" x14ac:dyDescent="0.25">
      <c r="A235">
        <v>37000</v>
      </c>
      <c r="B235" s="92">
        <f t="shared" ca="1" si="56"/>
        <v>0</v>
      </c>
      <c r="C235" t="s">
        <v>44</v>
      </c>
      <c r="D235" s="92">
        <f>IF(MID(F235,1,1)&lt;&gt;"K",IF($H235&lt;&gt;1,$I235,IF(AND(MAX($A$2:$A235)&gt;=30000,$I235&lt;0),$I235,IF(AND(MAX($A$2:$A235)&lt;30000,$I235&gt;0),$I235,0)))+E235,0)+E235</f>
        <v>0</v>
      </c>
      <c r="F235" t="s">
        <v>291</v>
      </c>
      <c r="G235" t="str">
        <f>IF(AND(F235&lt;&gt;"",MID(F235,1,1)&lt;&gt;"K"),VLOOKUP(F235,import!$A$2:$B$998,2,FALSE),"")</f>
        <v/>
      </c>
      <c r="I235" s="115">
        <f>IFERROR(IF(F235&lt;&gt;"",VLOOKUP(F235,import!$A$2:$E$598,5,FALSE),0),0)</f>
        <v>0</v>
      </c>
      <c r="J235">
        <v>1</v>
      </c>
      <c r="K235">
        <f t="shared" si="59"/>
        <v>2</v>
      </c>
      <c r="L235" t="str">
        <f t="shared" si="52"/>
        <v>3</v>
      </c>
      <c r="M235" t="str">
        <f t="shared" si="52"/>
        <v>37</v>
      </c>
      <c r="N235" t="str">
        <f t="shared" si="52"/>
        <v>370</v>
      </c>
      <c r="O235" t="str">
        <f t="shared" si="52"/>
        <v>3700</v>
      </c>
      <c r="P235" t="str">
        <f t="shared" si="52"/>
        <v>37000</v>
      </c>
      <c r="Q235" t="str">
        <f t="shared" si="54"/>
        <v>37000x</v>
      </c>
      <c r="S235" s="92">
        <f t="shared" si="55"/>
        <v>0</v>
      </c>
    </row>
    <row r="236" spans="1:19" x14ac:dyDescent="0.25">
      <c r="B236" s="92" t="str">
        <f t="shared" ca="1" si="56"/>
        <v/>
      </c>
      <c r="D236" s="92">
        <f>IF(MID(F236,1,1)&lt;&gt;"K",IF($H236&lt;&gt;1,$I236,IF(AND(MAX($A$2:$A236)&gt;=30000,$I236&lt;0),$I236,IF(AND(MAX($A$2:$A236)&lt;30000,$I236&gt;0),$I236,0)))+E236,0)+E236</f>
        <v>0</v>
      </c>
      <c r="F236">
        <v>14000</v>
      </c>
      <c r="G236" t="e">
        <f>IF(AND(F236&lt;&gt;"",MID(F236,1,1)&lt;&gt;"K"),VLOOKUP(F236,import!$A$2:$B$998,2,FALSE),"")</f>
        <v>#N/A</v>
      </c>
      <c r="I236" s="115">
        <f>IFERROR(IF(F236&lt;&gt;"",VLOOKUP(F236,import!$A$2:$E$598,5,FALSE),0),0)</f>
        <v>0</v>
      </c>
      <c r="J236">
        <v>1</v>
      </c>
      <c r="K236">
        <f>IF(ISERROR(IF(A236&lt;&gt;"",FIND("0",A236,2)-1,"")),5,IF(A236&lt;&gt;"",FIND("0",A236,2)-1,6))</f>
        <v>6</v>
      </c>
      <c r="L236" t="str">
        <f>MID($A236,1,L$1)</f>
        <v/>
      </c>
      <c r="M236" t="str">
        <f>MID($A236,1,M$1)</f>
        <v/>
      </c>
      <c r="N236" t="str">
        <f>MID($A236,1,N$1)</f>
        <v/>
      </c>
      <c r="O236" t="str">
        <f>MID($A236,1,O$1)</f>
        <v/>
      </c>
      <c r="P236" t="str">
        <f>MID($A236,1,P$1)</f>
        <v/>
      </c>
      <c r="Q236" t="str">
        <f t="shared" si="54"/>
        <v>37000x</v>
      </c>
      <c r="S236" s="92">
        <f t="shared" si="55"/>
        <v>0</v>
      </c>
    </row>
    <row r="237" spans="1:19" x14ac:dyDescent="0.25">
      <c r="B237" s="92" t="str">
        <f t="shared" ca="1" si="56"/>
        <v/>
      </c>
      <c r="D237" s="92">
        <f>IF(MID(F237,1,1)&lt;&gt;"K",IF($H237&lt;&gt;1,$I237,IF(AND(MAX($A$2:$A237)&gt;=30000,$I237&lt;0),$I237,IF(AND(MAX($A$2:$A237)&lt;30000,$I237&gt;0),$I237,0)))+E237,0)+E237</f>
        <v>0</v>
      </c>
      <c r="F237" t="s">
        <v>291</v>
      </c>
      <c r="G237" t="str">
        <f>IF(AND(F237&lt;&gt;"",MID(F237,1,1)&lt;&gt;"K"),VLOOKUP(F237,import!$A$2:$B$998,2,FALSE),"")</f>
        <v/>
      </c>
      <c r="I237" s="115">
        <f>IFERROR(IF(F237&lt;&gt;"",VLOOKUP(F237,import!$A$2:$E$598,5,FALSE),0),0)</f>
        <v>0</v>
      </c>
      <c r="J237">
        <v>1</v>
      </c>
      <c r="K237">
        <f t="shared" si="59"/>
        <v>6</v>
      </c>
      <c r="L237" t="str">
        <f t="shared" si="52"/>
        <v/>
      </c>
      <c r="M237" t="str">
        <f t="shared" si="52"/>
        <v/>
      </c>
      <c r="N237" t="str">
        <f t="shared" si="52"/>
        <v/>
      </c>
      <c r="O237" t="str">
        <f t="shared" si="52"/>
        <v/>
      </c>
      <c r="P237" t="str">
        <f t="shared" si="52"/>
        <v/>
      </c>
      <c r="Q237" t="str">
        <f t="shared" si="54"/>
        <v>37000x</v>
      </c>
      <c r="S237" s="92">
        <f t="shared" si="55"/>
        <v>0</v>
      </c>
    </row>
    <row r="238" spans="1:19" x14ac:dyDescent="0.25">
      <c r="A238">
        <v>38000</v>
      </c>
      <c r="B238" s="92">
        <f t="shared" ca="1" si="56"/>
        <v>0</v>
      </c>
      <c r="C238" t="s">
        <v>45</v>
      </c>
      <c r="D238" s="92">
        <f>IF(MID(F238,1,1)&lt;&gt;"K",IF($H238&lt;&gt;1,$I238,IF(AND(MAX($A$2:$A238)&gt;=30000,$I238&lt;0),$I238,IF(AND(MAX($A$2:$A238)&lt;30000,$I238&gt;0),$I238,0)))+E238,0)+E238</f>
        <v>0</v>
      </c>
      <c r="F238" t="s">
        <v>291</v>
      </c>
      <c r="G238" t="str">
        <f>IF(AND(F238&lt;&gt;"",MID(F238,1,1)&lt;&gt;"K"),VLOOKUP(F238,import!$A$2:$B$998,2,FALSE),"")</f>
        <v/>
      </c>
      <c r="I238" s="115">
        <f>IFERROR(IF(F238&lt;&gt;"",VLOOKUP(F238,import!$A$2:$E$598,5,FALSE),0),0)</f>
        <v>0</v>
      </c>
      <c r="J238">
        <v>1</v>
      </c>
      <c r="K238">
        <f t="shared" si="59"/>
        <v>2</v>
      </c>
      <c r="L238" t="str">
        <f t="shared" si="52"/>
        <v>3</v>
      </c>
      <c r="M238" t="str">
        <f t="shared" si="52"/>
        <v>38</v>
      </c>
      <c r="N238" t="str">
        <f t="shared" si="52"/>
        <v>380</v>
      </c>
      <c r="O238" t="str">
        <f t="shared" si="52"/>
        <v>3800</v>
      </c>
      <c r="P238" t="str">
        <f t="shared" si="52"/>
        <v>38000</v>
      </c>
      <c r="Q238" t="str">
        <f t="shared" si="54"/>
        <v>38000x</v>
      </c>
      <c r="S238" s="92">
        <f t="shared" si="55"/>
        <v>0</v>
      </c>
    </row>
    <row r="239" spans="1:19" x14ac:dyDescent="0.25">
      <c r="B239" s="92" t="str">
        <f t="shared" ca="1" si="56"/>
        <v/>
      </c>
      <c r="D239" s="92">
        <f>IF(MID(F239,1,1)&lt;&gt;"K",IF($H239&lt;&gt;1,$I239,IF(AND(MAX($A$2:$A239)&gt;=30000,$I239&lt;0),$I239,IF(AND(MAX($A$2:$A239)&lt;30000,$I239&gt;0),$I239,0)))+E239,0)+E239</f>
        <v>0</v>
      </c>
      <c r="E239" s="94"/>
      <c r="G239" t="str">
        <f>IF(AND(F239&lt;&gt;"",MID(F239,1,1)&lt;&gt;"K"),VLOOKUP(F239,import!$A$2:$B$998,2,FALSE),"")</f>
        <v/>
      </c>
      <c r="I239" s="115">
        <f>IFERROR(IF(F239&lt;&gt;"",VLOOKUP(F239,import!$A$2:$E$598,5,FALSE),0),0)</f>
        <v>0</v>
      </c>
      <c r="J239">
        <v>1</v>
      </c>
      <c r="K239">
        <f t="shared" si="59"/>
        <v>6</v>
      </c>
      <c r="L239" t="str">
        <f t="shared" ref="L239:P290" si="60">MID($A239,1,L$1)</f>
        <v/>
      </c>
      <c r="M239" t="str">
        <f t="shared" si="60"/>
        <v/>
      </c>
      <c r="N239" t="str">
        <f t="shared" si="60"/>
        <v/>
      </c>
      <c r="O239" t="str">
        <f t="shared" si="60"/>
        <v/>
      </c>
      <c r="P239" t="str">
        <f t="shared" si="60"/>
        <v/>
      </c>
      <c r="Q239" t="str">
        <f t="shared" si="54"/>
        <v>38000x</v>
      </c>
      <c r="S239" s="92">
        <f t="shared" si="55"/>
        <v>0</v>
      </c>
    </row>
    <row r="240" spans="1:19" x14ac:dyDescent="0.25">
      <c r="A240">
        <v>39000</v>
      </c>
      <c r="B240" s="92">
        <f t="shared" ref="B240:B271" ca="1" si="61">IF(A240&lt;&gt;"",SUMIF(INDIRECT(VLOOKUP(K240,$T$2:$V$7,3,FALSE)),OFFSET(K240,0,K240),$S$2:$S$4412),"")</f>
        <v>0</v>
      </c>
      <c r="C240" t="s">
        <v>46</v>
      </c>
      <c r="D240" s="92">
        <f>IF(MID(F240,1,1)&lt;&gt;"K",IF($H240&lt;&gt;1,$I240,IF(AND(MAX($A$2:$A240)&gt;=30000,$I240&lt;0),$I240,IF(AND(MAX($A$2:$A240)&lt;30000,$I240&gt;0),$I240,0)))+E240,0)+E240</f>
        <v>0</v>
      </c>
      <c r="F240" t="s">
        <v>291</v>
      </c>
      <c r="G240" t="str">
        <f>IF(AND(F240&lt;&gt;"",MID(F240,1,1)&lt;&gt;"K"),VLOOKUP(F240,import!$A$2:$B$998,2,FALSE),"")</f>
        <v/>
      </c>
      <c r="I240" s="115">
        <f>IFERROR(IF(F240&lt;&gt;"",VLOOKUP(F240,import!$A$2:$E$598,5,FALSE),0),0)</f>
        <v>0</v>
      </c>
      <c r="J240">
        <v>1</v>
      </c>
      <c r="K240">
        <f t="shared" si="59"/>
        <v>2</v>
      </c>
      <c r="L240" t="str">
        <f t="shared" si="60"/>
        <v>3</v>
      </c>
      <c r="M240" t="str">
        <f t="shared" si="60"/>
        <v>39</v>
      </c>
      <c r="N240" t="str">
        <f t="shared" si="60"/>
        <v>390</v>
      </c>
      <c r="O240" t="str">
        <f t="shared" si="60"/>
        <v>3900</v>
      </c>
      <c r="P240" t="str">
        <f t="shared" si="60"/>
        <v>39000</v>
      </c>
      <c r="Q240" t="str">
        <f t="shared" si="54"/>
        <v>39000x</v>
      </c>
      <c r="S240" s="92">
        <f t="shared" si="55"/>
        <v>0</v>
      </c>
    </row>
    <row r="241" spans="1:19" x14ac:dyDescent="0.25">
      <c r="A241">
        <v>40000</v>
      </c>
      <c r="B241" s="92">
        <f t="shared" ca="1" si="61"/>
        <v>-1122812.27</v>
      </c>
      <c r="C241" t="s">
        <v>47</v>
      </c>
      <c r="D241" s="92">
        <f>IF(MID(F241,1,1)&lt;&gt;"K",IF($H241&lt;&gt;1,$I241,IF(AND(MAX($A$2:$A241)&gt;=30000,$I241&lt;0),$I241,IF(AND(MAX($A$2:$A241)&lt;30000,$I241&gt;0),$I241,0)))+E241,0)+E241</f>
        <v>0</v>
      </c>
      <c r="F241" t="s">
        <v>291</v>
      </c>
      <c r="G241" t="str">
        <f>IF(AND(F241&lt;&gt;"",MID(F241,1,1)&lt;&gt;"K"),VLOOKUP(F241,import!$A$2:$B$998,2,FALSE),"")</f>
        <v/>
      </c>
      <c r="I241" s="115">
        <f>IFERROR(IF(F241&lt;&gt;"",VLOOKUP(F241,import!$A$2:$E$598,5,FALSE),0),0)</f>
        <v>0</v>
      </c>
      <c r="J241">
        <v>1</v>
      </c>
      <c r="K241">
        <f t="shared" si="59"/>
        <v>1</v>
      </c>
      <c r="L241" t="str">
        <f t="shared" si="60"/>
        <v>4</v>
      </c>
      <c r="M241" t="str">
        <f t="shared" si="60"/>
        <v>40</v>
      </c>
      <c r="N241" t="str">
        <f t="shared" si="60"/>
        <v>400</v>
      </c>
      <c r="O241" t="str">
        <f t="shared" si="60"/>
        <v>4000</v>
      </c>
      <c r="P241" t="str">
        <f t="shared" si="60"/>
        <v>40000</v>
      </c>
      <c r="Q241" t="str">
        <f t="shared" si="54"/>
        <v>40000x</v>
      </c>
      <c r="S241" s="92">
        <f t="shared" si="55"/>
        <v>0</v>
      </c>
    </row>
    <row r="242" spans="1:19" x14ac:dyDescent="0.25">
      <c r="A242">
        <v>41100</v>
      </c>
      <c r="B242" s="92">
        <f t="shared" ca="1" si="61"/>
        <v>0</v>
      </c>
      <c r="C242" t="s">
        <v>48</v>
      </c>
      <c r="D242" s="92">
        <f>IF(MID(F242,1,1)&lt;&gt;"K",IF($H242&lt;&gt;1,$I242,IF(AND(MAX($A$2:$A242)&gt;=30000,$I242&lt;0),$I242,IF(AND(MAX($A$2:$A242)&lt;30000,$I242&gt;0),$I242,0)))+E242,0)+E242</f>
        <v>0</v>
      </c>
      <c r="F242" t="s">
        <v>291</v>
      </c>
      <c r="G242" t="str">
        <f>IF(AND(F242&lt;&gt;"",MID(F242,1,1)&lt;&gt;"K"),VLOOKUP(F242,import!$A$2:$B$998,2,FALSE),"")</f>
        <v/>
      </c>
      <c r="I242" s="115">
        <f>IFERROR(IF(F242&lt;&gt;"",VLOOKUP(F242,import!$A$2:$E$598,5,FALSE),0),0)</f>
        <v>0</v>
      </c>
      <c r="J242">
        <v>1</v>
      </c>
      <c r="K242">
        <f t="shared" si="59"/>
        <v>3</v>
      </c>
      <c r="L242" t="str">
        <f t="shared" si="60"/>
        <v>4</v>
      </c>
      <c r="M242" t="str">
        <f t="shared" si="60"/>
        <v>41</v>
      </c>
      <c r="N242" t="str">
        <f t="shared" si="60"/>
        <v>411</v>
      </c>
      <c r="O242" t="str">
        <f t="shared" si="60"/>
        <v>4110</v>
      </c>
      <c r="P242" t="str">
        <f t="shared" si="60"/>
        <v>41100</v>
      </c>
      <c r="Q242" t="str">
        <f t="shared" si="54"/>
        <v>41100x</v>
      </c>
      <c r="S242" s="92">
        <f t="shared" si="55"/>
        <v>0</v>
      </c>
    </row>
    <row r="243" spans="1:19" x14ac:dyDescent="0.25">
      <c r="B243" s="92" t="str">
        <f t="shared" ca="1" si="61"/>
        <v/>
      </c>
      <c r="D243" s="92">
        <f>IF(MID(F243,1,1)&lt;&gt;"K",IF($H243&lt;&gt;1,$I243,IF(AND(MAX($A$2:$A243)&gt;=30000,$I243&lt;0),$I243,IF(AND(MAX($A$2:$A243)&lt;30000,$I243&gt;0),$I243,0)))+E243,0)+E243</f>
        <v>0</v>
      </c>
      <c r="F243" t="s">
        <v>291</v>
      </c>
      <c r="G243" t="str">
        <f>IF(AND(F243&lt;&gt;"",MID(F243,1,1)&lt;&gt;"K"),VLOOKUP(F243,import!$A$2:$B$998,2,FALSE),"")</f>
        <v/>
      </c>
      <c r="I243" s="115">
        <f>IFERROR(IF(F243&lt;&gt;"",VLOOKUP(F243,import!$A$2:$E$598,5,FALSE),0),0)</f>
        <v>0</v>
      </c>
      <c r="J243">
        <v>1</v>
      </c>
      <c r="K243">
        <f t="shared" si="59"/>
        <v>6</v>
      </c>
      <c r="L243" t="str">
        <f t="shared" si="60"/>
        <v/>
      </c>
      <c r="M243" t="str">
        <f t="shared" si="60"/>
        <v/>
      </c>
      <c r="N243" t="str">
        <f t="shared" si="60"/>
        <v/>
      </c>
      <c r="O243" t="str">
        <f t="shared" si="60"/>
        <v/>
      </c>
      <c r="P243" t="str">
        <f t="shared" si="60"/>
        <v/>
      </c>
      <c r="Q243" t="str">
        <f t="shared" si="54"/>
        <v>41100x</v>
      </c>
      <c r="S243" s="92">
        <f t="shared" si="55"/>
        <v>0</v>
      </c>
    </row>
    <row r="244" spans="1:19" x14ac:dyDescent="0.25">
      <c r="A244">
        <v>41200</v>
      </c>
      <c r="B244" s="92">
        <f t="shared" ca="1" si="61"/>
        <v>0</v>
      </c>
      <c r="C244" t="s">
        <v>313</v>
      </c>
      <c r="D244" s="92">
        <f>IF(MID(F244,1,1)&lt;&gt;"K",IF($H244&lt;&gt;1,$I244,IF(AND(MAX($A$2:$A244)&gt;=30000,$I244&lt;0),$I244,IF(AND(MAX($A$2:$A244)&lt;30000,$I244&gt;0),$I244,0)))+E244,0)+E244</f>
        <v>0</v>
      </c>
      <c r="F244" t="s">
        <v>291</v>
      </c>
      <c r="G244" t="str">
        <f>IF(AND(F244&lt;&gt;"",MID(F244,1,1)&lt;&gt;"K"),VLOOKUP(F244,import!$A$2:$B$998,2,FALSE),"")</f>
        <v/>
      </c>
      <c r="I244" s="115">
        <f>IFERROR(IF(F244&lt;&gt;"",VLOOKUP(F244,import!$A$2:$E$598,5,FALSE),0),0)</f>
        <v>0</v>
      </c>
      <c r="J244">
        <v>1</v>
      </c>
      <c r="K244">
        <f t="shared" si="59"/>
        <v>3</v>
      </c>
      <c r="L244" t="str">
        <f t="shared" si="60"/>
        <v>4</v>
      </c>
      <c r="M244" t="str">
        <f t="shared" si="60"/>
        <v>41</v>
      </c>
      <c r="N244" t="str">
        <f t="shared" si="60"/>
        <v>412</v>
      </c>
      <c r="O244" t="str">
        <f t="shared" si="60"/>
        <v>4120</v>
      </c>
      <c r="P244" t="str">
        <f t="shared" si="60"/>
        <v>41200</v>
      </c>
      <c r="Q244" t="str">
        <f t="shared" si="54"/>
        <v>41200x</v>
      </c>
      <c r="S244" s="92">
        <f t="shared" si="55"/>
        <v>0</v>
      </c>
    </row>
    <row r="245" spans="1:19" x14ac:dyDescent="0.25">
      <c r="A245">
        <v>41210</v>
      </c>
      <c r="B245" s="92">
        <f t="shared" ca="1" si="61"/>
        <v>0</v>
      </c>
      <c r="C245" t="s">
        <v>49</v>
      </c>
      <c r="D245" s="92">
        <f>IF(MID(F245,1,1)&lt;&gt;"K",IF($H245&lt;&gt;1,$I245,IF(AND(MAX($A$2:$A245)&gt;=30000,$I245&lt;0),$I245,IF(AND(MAX($A$2:$A245)&lt;30000,$I245&gt;0),$I245,0)))+E245,0)+E245</f>
        <v>0</v>
      </c>
      <c r="F245" t="s">
        <v>291</v>
      </c>
      <c r="G245" t="str">
        <f>IF(AND(F245&lt;&gt;"",MID(F245,1,1)&lt;&gt;"K"),VLOOKUP(F245,import!$A$2:$B$998,2,FALSE),"")</f>
        <v/>
      </c>
      <c r="I245" s="115">
        <f>IFERROR(IF(F245&lt;&gt;"",VLOOKUP(F245,import!$A$2:$E$598,5,FALSE),0),0)</f>
        <v>0</v>
      </c>
      <c r="J245">
        <v>1</v>
      </c>
      <c r="K245">
        <f t="shared" si="59"/>
        <v>4</v>
      </c>
      <c r="L245" t="str">
        <f t="shared" si="60"/>
        <v>4</v>
      </c>
      <c r="M245" t="str">
        <f t="shared" si="60"/>
        <v>41</v>
      </c>
      <c r="N245" t="str">
        <f t="shared" si="60"/>
        <v>412</v>
      </c>
      <c r="O245" t="str">
        <f t="shared" si="60"/>
        <v>4121</v>
      </c>
      <c r="P245" t="str">
        <f t="shared" si="60"/>
        <v>41210</v>
      </c>
      <c r="Q245" t="str">
        <f t="shared" si="54"/>
        <v>41210x</v>
      </c>
      <c r="S245" s="92">
        <f t="shared" si="55"/>
        <v>0</v>
      </c>
    </row>
    <row r="246" spans="1:19" x14ac:dyDescent="0.25">
      <c r="B246" s="92" t="str">
        <f t="shared" ca="1" si="61"/>
        <v/>
      </c>
      <c r="D246" s="92">
        <f>IF(MID(F246,1,1)&lt;&gt;"K",IF($H246&lt;&gt;1,$I246,IF(AND(MAX($A$2:$A246)&gt;=30000,$I246&lt;0),$I246,IF(AND(MAX($A$2:$A246)&lt;30000,$I246&gt;0),$I246,0)))+E246,0)+E246</f>
        <v>0</v>
      </c>
      <c r="F246">
        <v>31000</v>
      </c>
      <c r="G246" t="e">
        <f>IF(AND(F246&lt;&gt;"",MID(F246,1,1)&lt;&gt;"K"),VLOOKUP(F246,import!$A$2:$B$998,2,FALSE),"")</f>
        <v>#N/A</v>
      </c>
      <c r="I246" s="119">
        <f>IFERROR(IF(F246&lt;&gt;"",VLOOKUP(F246,import!$A$2:$E$598,5,FALSE),0),0)</f>
        <v>0</v>
      </c>
      <c r="J246">
        <v>1</v>
      </c>
      <c r="K246">
        <f t="shared" ref="K246:K250" si="62">IF(ISERROR(IF(A246&lt;&gt;"",FIND("0",A246,2)-1,"")),5,IF(A246&lt;&gt;"",FIND("0",A246,2)-1,6))</f>
        <v>6</v>
      </c>
      <c r="L246" t="str">
        <f t="shared" si="60"/>
        <v/>
      </c>
      <c r="M246" t="str">
        <f t="shared" si="60"/>
        <v/>
      </c>
      <c r="N246" t="str">
        <f t="shared" si="60"/>
        <v/>
      </c>
      <c r="O246" t="str">
        <f t="shared" si="60"/>
        <v/>
      </c>
      <c r="P246" t="str">
        <f t="shared" si="60"/>
        <v/>
      </c>
      <c r="Q246" t="str">
        <f t="shared" ref="Q246:Q250" si="63">IF(A246&gt;0,P246&amp;"x",Q245)</f>
        <v>41210x</v>
      </c>
      <c r="S246" s="119">
        <f t="shared" si="55"/>
        <v>0</v>
      </c>
    </row>
    <row r="247" spans="1:19" x14ac:dyDescent="0.25">
      <c r="B247" s="119" t="str">
        <f t="shared" ca="1" si="61"/>
        <v/>
      </c>
      <c r="D247" s="119">
        <f>IF(MID(F247,1,1)&lt;&gt;"K",IF($H247&lt;&gt;1,$I247,IF(AND(MAX($A$2:$A247)&gt;=30000,$I247&lt;0),$I247,IF(AND(MAX($A$2:$A247)&lt;30000,$I247&gt;0),$I247,0)))+E247,0)+E247</f>
        <v>0</v>
      </c>
      <c r="E247" s="119"/>
      <c r="G247" t="str">
        <f>IF(AND(F247&lt;&gt;"",MID(F247,1,1)&lt;&gt;"K"),VLOOKUP(F247,import!$A$2:$B$998,2,FALSE),"")</f>
        <v/>
      </c>
      <c r="I247" s="119">
        <f>IFERROR(IF(F247&lt;&gt;"",VLOOKUP(F247,import!$A$2:$E$598,5,FALSE),0),0)</f>
        <v>0</v>
      </c>
      <c r="J247">
        <v>1</v>
      </c>
      <c r="K247">
        <f t="shared" si="62"/>
        <v>6</v>
      </c>
      <c r="L247" t="str">
        <f t="shared" si="60"/>
        <v/>
      </c>
      <c r="M247" t="str">
        <f t="shared" si="60"/>
        <v/>
      </c>
      <c r="N247" t="str">
        <f t="shared" si="60"/>
        <v/>
      </c>
      <c r="O247" t="str">
        <f t="shared" si="60"/>
        <v/>
      </c>
      <c r="P247" t="str">
        <f t="shared" si="60"/>
        <v/>
      </c>
      <c r="Q247" t="str">
        <f t="shared" si="63"/>
        <v>41210x</v>
      </c>
      <c r="S247" s="119">
        <f t="shared" si="55"/>
        <v>0</v>
      </c>
    </row>
    <row r="248" spans="1:19" x14ac:dyDescent="0.25">
      <c r="B248" s="92" t="str">
        <f t="shared" ca="1" si="61"/>
        <v/>
      </c>
      <c r="D248" s="92">
        <f>IF(MID(F248,1,1)&lt;&gt;"K",IF($H248&lt;&gt;1,$I248,IF(AND(MAX($A$2:$A248)&gt;=30000,$I248&lt;0),$I248,IF(AND(MAX($A$2:$A248)&lt;30000,$I248&gt;0),$I248,0)))+E248,0)+E248</f>
        <v>0</v>
      </c>
      <c r="E248" s="93"/>
      <c r="F248" t="s">
        <v>370</v>
      </c>
      <c r="I248" s="119">
        <f>IFERROR(IF(F248&lt;&gt;"",VLOOKUP(F248,import!$A$2:$E$598,5,FALSE),0),0)</f>
        <v>0</v>
      </c>
      <c r="J248">
        <v>1</v>
      </c>
      <c r="K248">
        <f t="shared" si="62"/>
        <v>6</v>
      </c>
      <c r="L248" t="str">
        <f t="shared" si="60"/>
        <v/>
      </c>
      <c r="M248" t="str">
        <f t="shared" si="60"/>
        <v/>
      </c>
      <c r="N248" t="str">
        <f t="shared" si="60"/>
        <v/>
      </c>
      <c r="O248" t="str">
        <f t="shared" si="60"/>
        <v/>
      </c>
      <c r="P248" t="str">
        <f t="shared" si="60"/>
        <v/>
      </c>
      <c r="Q248" t="str">
        <f t="shared" si="63"/>
        <v>41210x</v>
      </c>
      <c r="S248" s="119">
        <f t="shared" si="55"/>
        <v>0</v>
      </c>
    </row>
    <row r="249" spans="1:19" x14ac:dyDescent="0.25">
      <c r="A249">
        <v>41220</v>
      </c>
      <c r="B249" s="92">
        <f t="shared" ca="1" si="61"/>
        <v>0</v>
      </c>
      <c r="C249" t="s">
        <v>50</v>
      </c>
      <c r="D249" s="92">
        <f>IF(MID(F249,1,1)&lt;&gt;"K",IF($H249&lt;&gt;1,$I249,IF(AND(MAX($A$2:$A249)&gt;=30000,$I249&lt;0),$I249,IF(AND(MAX($A$2:$A249)&lt;30000,$I249&gt;0),$I249,0)))+E249,0)+E249</f>
        <v>0</v>
      </c>
      <c r="F249" t="s">
        <v>291</v>
      </c>
      <c r="G249" t="str">
        <f>IF(AND(F249&lt;&gt;"",MID(F249,1,1)&lt;&gt;"K"),VLOOKUP(F249,import!$A$2:$B$998,2,FALSE),"")</f>
        <v/>
      </c>
      <c r="I249" s="119">
        <f>IFERROR(IF(F249&lt;&gt;"",VLOOKUP(F249,import!$A$2:$E$598,5,FALSE),0),0)</f>
        <v>0</v>
      </c>
      <c r="J249">
        <v>1</v>
      </c>
      <c r="K249">
        <f t="shared" si="62"/>
        <v>4</v>
      </c>
      <c r="L249" t="str">
        <f t="shared" ref="L249:P250" si="64">MID($A249,1,L$1)</f>
        <v>4</v>
      </c>
      <c r="M249" t="str">
        <f t="shared" si="64"/>
        <v>41</v>
      </c>
      <c r="N249" t="str">
        <f t="shared" si="64"/>
        <v>412</v>
      </c>
      <c r="O249" t="str">
        <f t="shared" si="64"/>
        <v>4122</v>
      </c>
      <c r="P249" t="str">
        <f t="shared" si="64"/>
        <v>41220</v>
      </c>
      <c r="Q249" t="str">
        <f t="shared" si="63"/>
        <v>41220x</v>
      </c>
      <c r="S249" s="119">
        <f t="shared" si="55"/>
        <v>0</v>
      </c>
    </row>
    <row r="250" spans="1:19" x14ac:dyDescent="0.25">
      <c r="B250" s="92" t="str">
        <f t="shared" ca="1" si="61"/>
        <v/>
      </c>
      <c r="D250" s="92">
        <f>IF(MID(F250,1,1)&lt;&gt;"K",IF($H250&lt;&gt;1,$I250,IF(AND(MAX($A$2:$A250)&gt;=30000,$I250&lt;0),$I250,IF(AND(MAX($A$2:$A250)&lt;30000,$I250&gt;0),$I250,0)))+E250,0)+E250</f>
        <v>0</v>
      </c>
      <c r="F250">
        <v>33030</v>
      </c>
      <c r="G250" t="e">
        <f>IF(AND(F250&lt;&gt;"",MID(F250,1,1)&lt;&gt;"K"),VLOOKUP(F250,import!$A$2:$B$998,2,FALSE),"")</f>
        <v>#N/A</v>
      </c>
      <c r="I250" s="119">
        <f>IFERROR(IF(F250&lt;&gt;"",VLOOKUP(F250,import!$A$2:$E$598,5,FALSE),0),0)</f>
        <v>0</v>
      </c>
      <c r="J250">
        <v>1</v>
      </c>
      <c r="K250">
        <f t="shared" si="62"/>
        <v>6</v>
      </c>
      <c r="L250" t="str">
        <f t="shared" si="64"/>
        <v/>
      </c>
      <c r="M250" t="str">
        <f t="shared" si="64"/>
        <v/>
      </c>
      <c r="N250" t="str">
        <f t="shared" si="64"/>
        <v/>
      </c>
      <c r="O250" t="str">
        <f t="shared" si="64"/>
        <v/>
      </c>
      <c r="P250" t="str">
        <f t="shared" si="64"/>
        <v/>
      </c>
      <c r="Q250" t="str">
        <f t="shared" si="63"/>
        <v>41220x</v>
      </c>
      <c r="S250" s="119">
        <f t="shared" si="55"/>
        <v>0</v>
      </c>
    </row>
    <row r="251" spans="1:19" x14ac:dyDescent="0.25">
      <c r="B251" s="92" t="str">
        <f t="shared" ca="1" si="61"/>
        <v/>
      </c>
      <c r="D251" s="92">
        <f>IF(MID(F251,1,1)&lt;&gt;"K",IF($H251&lt;&gt;1,$I251,IF(AND(MAX($A$2:$A251)&gt;=30000,$I251&lt;0),$I251,IF(AND(MAX($A$2:$A251)&lt;30000,$I251&gt;0),$I251,0)))+E251,0)+E251</f>
        <v>0</v>
      </c>
      <c r="E251" s="95">
        <f>E248*-1</f>
        <v>0</v>
      </c>
      <c r="F251" t="s">
        <v>370</v>
      </c>
      <c r="I251" s="115">
        <f>IFERROR(IF(F251&lt;&gt;"",VLOOKUP(F251,import!$A$2:$E$598,5,FALSE),0),0)</f>
        <v>0</v>
      </c>
      <c r="J251">
        <v>1</v>
      </c>
      <c r="K251">
        <f t="shared" si="59"/>
        <v>6</v>
      </c>
      <c r="L251" t="str">
        <f t="shared" si="60"/>
        <v/>
      </c>
      <c r="M251" t="str">
        <f t="shared" si="60"/>
        <v/>
      </c>
      <c r="N251" t="str">
        <f t="shared" si="60"/>
        <v/>
      </c>
      <c r="O251" t="str">
        <f t="shared" si="60"/>
        <v/>
      </c>
      <c r="P251" t="str">
        <f t="shared" si="60"/>
        <v/>
      </c>
      <c r="Q251" t="str">
        <f t="shared" si="54"/>
        <v>41220x</v>
      </c>
      <c r="S251" s="92">
        <f t="shared" si="55"/>
        <v>0</v>
      </c>
    </row>
    <row r="252" spans="1:19" x14ac:dyDescent="0.25">
      <c r="A252">
        <v>41300</v>
      </c>
      <c r="B252" s="92">
        <f t="shared" ca="1" si="61"/>
        <v>0</v>
      </c>
      <c r="C252" t="s">
        <v>51</v>
      </c>
      <c r="D252" s="92">
        <f>IF(MID(F252,1,1)&lt;&gt;"K",IF($H252&lt;&gt;1,$I252,IF(AND(MAX($A$2:$A252)&gt;=30000,$I252&lt;0),$I252,IF(AND(MAX($A$2:$A252)&lt;30000,$I252&gt;0),$I252,0)))+E252,0)+E252</f>
        <v>0</v>
      </c>
      <c r="F252" t="s">
        <v>291</v>
      </c>
      <c r="G252" t="str">
        <f>IF(AND(F252&lt;&gt;"",MID(F252,1,1)&lt;&gt;"K"),VLOOKUP(F252,import!$A$2:$B$998,2,FALSE),"")</f>
        <v/>
      </c>
      <c r="I252" s="115">
        <f>IFERROR(IF(F252&lt;&gt;"",VLOOKUP(F252,import!$A$2:$E$598,5,FALSE),0),0)</f>
        <v>0</v>
      </c>
      <c r="J252">
        <v>1</v>
      </c>
      <c r="K252">
        <f t="shared" si="59"/>
        <v>3</v>
      </c>
      <c r="L252" t="str">
        <f t="shared" si="60"/>
        <v>4</v>
      </c>
      <c r="M252" t="str">
        <f t="shared" si="60"/>
        <v>41</v>
      </c>
      <c r="N252" t="str">
        <f t="shared" si="60"/>
        <v>413</v>
      </c>
      <c r="O252" t="str">
        <f t="shared" si="60"/>
        <v>4130</v>
      </c>
      <c r="P252" t="str">
        <f t="shared" si="60"/>
        <v>41300</v>
      </c>
      <c r="Q252" t="str">
        <f t="shared" si="54"/>
        <v>41300x</v>
      </c>
      <c r="S252" s="92">
        <f t="shared" si="55"/>
        <v>0</v>
      </c>
    </row>
    <row r="253" spans="1:19" x14ac:dyDescent="0.25">
      <c r="A253">
        <v>41310</v>
      </c>
      <c r="B253" s="92">
        <f t="shared" ca="1" si="61"/>
        <v>0</v>
      </c>
      <c r="C253" t="s">
        <v>49</v>
      </c>
      <c r="D253" s="92">
        <f>IF(MID(F253,1,1)&lt;&gt;"K",IF($H253&lt;&gt;1,$I253,IF(AND(MAX($A$2:$A253)&gt;=30000,$I253&lt;0),$I253,IF(AND(MAX($A$2:$A253)&lt;30000,$I253&gt;0),$I253,0)))+E253,0)+E253</f>
        <v>0</v>
      </c>
      <c r="F253" t="s">
        <v>291</v>
      </c>
      <c r="G253" t="str">
        <f>IF(AND(F253&lt;&gt;"",MID(F253,1,1)&lt;&gt;"K"),VLOOKUP(F253,import!$A$2:$B$998,2,FALSE),"")</f>
        <v/>
      </c>
      <c r="I253" s="115">
        <f>IFERROR(IF(F253&lt;&gt;"",VLOOKUP(F253,import!$A$2:$E$598,5,FALSE),0),0)</f>
        <v>0</v>
      </c>
      <c r="J253">
        <v>1</v>
      </c>
      <c r="K253">
        <f t="shared" si="59"/>
        <v>4</v>
      </c>
      <c r="L253" t="str">
        <f t="shared" si="60"/>
        <v>4</v>
      </c>
      <c r="M253" t="str">
        <f t="shared" si="60"/>
        <v>41</v>
      </c>
      <c r="N253" t="str">
        <f t="shared" si="60"/>
        <v>413</v>
      </c>
      <c r="O253" t="str">
        <f t="shared" si="60"/>
        <v>4131</v>
      </c>
      <c r="P253" t="str">
        <f t="shared" si="60"/>
        <v>41310</v>
      </c>
      <c r="Q253" t="str">
        <f t="shared" si="54"/>
        <v>41310x</v>
      </c>
      <c r="S253" s="92">
        <f t="shared" si="55"/>
        <v>0</v>
      </c>
    </row>
    <row r="254" spans="1:19" x14ac:dyDescent="0.25">
      <c r="B254" s="92" t="str">
        <f t="shared" ca="1" si="61"/>
        <v/>
      </c>
      <c r="D254" s="92">
        <f>IF(MID(F254,1,1)&lt;&gt;"K",IF($H254&lt;&gt;1,$I254,IF(AND(MAX($A$2:$A254)&gt;=30000,$I254&lt;0),$I254,IF(AND(MAX($A$2:$A254)&lt;30000,$I254&gt;0),$I254,0)))+E254,0)+E254</f>
        <v>0</v>
      </c>
      <c r="F254" t="s">
        <v>291</v>
      </c>
      <c r="G254" t="str">
        <f>IF(AND(F254&lt;&gt;"",MID(F254,1,1)&lt;&gt;"K"),VLOOKUP(F254,import!$A$2:$B$998,2,FALSE),"")</f>
        <v/>
      </c>
      <c r="I254" s="115">
        <f>IFERROR(IF(F254&lt;&gt;"",VLOOKUP(F254,import!$A$2:$E$598,5,FALSE),0),0)</f>
        <v>0</v>
      </c>
      <c r="J254">
        <v>1</v>
      </c>
      <c r="K254">
        <f t="shared" si="59"/>
        <v>6</v>
      </c>
      <c r="L254" t="str">
        <f t="shared" si="60"/>
        <v/>
      </c>
      <c r="M254" t="str">
        <f t="shared" si="60"/>
        <v/>
      </c>
      <c r="N254" t="str">
        <f t="shared" si="60"/>
        <v/>
      </c>
      <c r="O254" t="str">
        <f t="shared" si="60"/>
        <v/>
      </c>
      <c r="P254" t="str">
        <f t="shared" si="60"/>
        <v/>
      </c>
      <c r="Q254" t="str">
        <f t="shared" ref="Q254:Q283" si="65">IF(A254&gt;0,P254&amp;"x",Q253)</f>
        <v>41310x</v>
      </c>
      <c r="S254" s="92">
        <f t="shared" si="55"/>
        <v>0</v>
      </c>
    </row>
    <row r="255" spans="1:19" x14ac:dyDescent="0.25">
      <c r="A255">
        <v>41320</v>
      </c>
      <c r="B255" s="92">
        <f t="shared" ca="1" si="61"/>
        <v>0</v>
      </c>
      <c r="C255" t="s">
        <v>50</v>
      </c>
      <c r="D255" s="92">
        <f>IF(MID(F255,1,1)&lt;&gt;"K",IF($H255&lt;&gt;1,$I255,IF(AND(MAX($A$2:$A255)&gt;=30000,$I255&lt;0),$I255,IF(AND(MAX($A$2:$A255)&lt;30000,$I255&gt;0),$I255,0)))+E255,0)+E255</f>
        <v>0</v>
      </c>
      <c r="F255" t="s">
        <v>291</v>
      </c>
      <c r="G255" t="str">
        <f>IF(AND(F255&lt;&gt;"",MID(F255,1,1)&lt;&gt;"K"),VLOOKUP(F255,import!$A$2:$B$998,2,FALSE),"")</f>
        <v/>
      </c>
      <c r="I255" s="115">
        <f>IFERROR(IF(F255&lt;&gt;"",VLOOKUP(F255,import!$A$2:$E$598,5,FALSE),0),0)</f>
        <v>0</v>
      </c>
      <c r="J255">
        <v>1</v>
      </c>
      <c r="K255">
        <f t="shared" si="59"/>
        <v>4</v>
      </c>
      <c r="L255" t="str">
        <f t="shared" si="60"/>
        <v>4</v>
      </c>
      <c r="M255" t="str">
        <f t="shared" si="60"/>
        <v>41</v>
      </c>
      <c r="N255" t="str">
        <f t="shared" si="60"/>
        <v>413</v>
      </c>
      <c r="O255" t="str">
        <f t="shared" si="60"/>
        <v>4132</v>
      </c>
      <c r="P255" t="str">
        <f t="shared" si="60"/>
        <v>41320</v>
      </c>
      <c r="Q255" t="str">
        <f t="shared" si="65"/>
        <v>41320x</v>
      </c>
      <c r="S255" s="92">
        <f t="shared" si="55"/>
        <v>0</v>
      </c>
    </row>
    <row r="256" spans="1:19" x14ac:dyDescent="0.25">
      <c r="B256" s="92" t="str">
        <f t="shared" ca="1" si="61"/>
        <v/>
      </c>
      <c r="D256" s="92">
        <f>IF(MID(F256,1,1)&lt;&gt;"K",IF($H256&lt;&gt;1,$I256,IF(AND(MAX($A$2:$A256)&gt;=30000,$I256&lt;0),$I256,IF(AND(MAX($A$2:$A256)&lt;30000,$I256&gt;0),$I256,0)))+E256,0)+E256</f>
        <v>0</v>
      </c>
      <c r="F256">
        <v>33040</v>
      </c>
      <c r="G256" t="e">
        <f>IF(AND(F256&lt;&gt;"",MID(F256,1,1)&lt;&gt;"K"),VLOOKUP(F256,import!$A$2:$B$998,2,FALSE),"")</f>
        <v>#N/A</v>
      </c>
      <c r="I256" s="115">
        <f>IFERROR(IF(F256&lt;&gt;"",VLOOKUP(F256,import!$A$2:$E$598,5,FALSE),0),0)</f>
        <v>0</v>
      </c>
      <c r="J256">
        <v>1</v>
      </c>
      <c r="K256">
        <f t="shared" si="59"/>
        <v>6</v>
      </c>
      <c r="L256" t="str">
        <f t="shared" si="60"/>
        <v/>
      </c>
      <c r="M256" t="str">
        <f t="shared" si="60"/>
        <v/>
      </c>
      <c r="N256" t="str">
        <f t="shared" si="60"/>
        <v/>
      </c>
      <c r="O256" t="str">
        <f t="shared" si="60"/>
        <v/>
      </c>
      <c r="P256" t="str">
        <f t="shared" si="60"/>
        <v/>
      </c>
      <c r="Q256" t="str">
        <f t="shared" si="65"/>
        <v>41320x</v>
      </c>
      <c r="S256" s="92">
        <f t="shared" si="55"/>
        <v>0</v>
      </c>
    </row>
    <row r="257" spans="1:19" x14ac:dyDescent="0.25">
      <c r="B257" s="92" t="str">
        <f t="shared" ca="1" si="61"/>
        <v/>
      </c>
      <c r="D257" s="92">
        <f>IF(MID(F257,1,1)&lt;&gt;"K",IF($H257&lt;&gt;1,$I257,IF(AND(MAX($A$2:$A257)&gt;=30000,$I257&lt;0),$I257,IF(AND(MAX($A$2:$A257)&lt;30000,$I257&gt;0),$I257,0)))+E257,0)+E257</f>
        <v>0</v>
      </c>
      <c r="F257">
        <v>33060</v>
      </c>
      <c r="G257" t="e">
        <f>IF(AND(F257&lt;&gt;"",MID(F257,1,1)&lt;&gt;"K"),VLOOKUP(F257,import!$A$2:$B$998,2,FALSE),"")</f>
        <v>#N/A</v>
      </c>
      <c r="I257" s="115">
        <f>IFERROR(IF(F257&lt;&gt;"",VLOOKUP(F257,import!$A$2:$E$598,5,FALSE),0),0)</f>
        <v>0</v>
      </c>
      <c r="J257">
        <v>1</v>
      </c>
      <c r="K257">
        <f t="shared" si="59"/>
        <v>6</v>
      </c>
      <c r="L257" t="str">
        <f t="shared" si="60"/>
        <v/>
      </c>
      <c r="M257" t="str">
        <f t="shared" si="60"/>
        <v/>
      </c>
      <c r="N257" t="str">
        <f t="shared" si="60"/>
        <v/>
      </c>
      <c r="O257" t="str">
        <f t="shared" si="60"/>
        <v/>
      </c>
      <c r="P257" t="str">
        <f t="shared" si="60"/>
        <v/>
      </c>
      <c r="Q257" t="str">
        <f t="shared" si="65"/>
        <v>41320x</v>
      </c>
      <c r="S257" s="92">
        <f t="shared" si="55"/>
        <v>0</v>
      </c>
    </row>
    <row r="258" spans="1:19" x14ac:dyDescent="0.25">
      <c r="B258" s="92" t="str">
        <f t="shared" ca="1" si="61"/>
        <v/>
      </c>
      <c r="D258" s="92">
        <f>IF(MID(F258,1,1)&lt;&gt;"K",IF($H258&lt;&gt;1,$I258,IF(AND(MAX($A$2:$A258)&gt;=30000,$I258&lt;0),$I258,IF(AND(MAX($A$2:$A258)&lt;30000,$I258&gt;0),$I258,0)))+E258,0)+E258</f>
        <v>0</v>
      </c>
      <c r="F258">
        <v>33120</v>
      </c>
      <c r="G258" t="e">
        <f>IF(AND(F258&lt;&gt;"",MID(F258,1,1)&lt;&gt;"K"),VLOOKUP(F258,import!$A$2:$B$998,2,FALSE),"")</f>
        <v>#N/A</v>
      </c>
      <c r="I258" s="115">
        <f>IFERROR(IF(F258&lt;&gt;"",VLOOKUP(F258,import!$A$2:$E$598,5,FALSE),0),0)</f>
        <v>0</v>
      </c>
      <c r="J258">
        <v>1</v>
      </c>
      <c r="K258">
        <f t="shared" si="59"/>
        <v>6</v>
      </c>
      <c r="L258" t="str">
        <f t="shared" si="60"/>
        <v/>
      </c>
      <c r="M258" t="str">
        <f t="shared" si="60"/>
        <v/>
      </c>
      <c r="N258" t="str">
        <f t="shared" si="60"/>
        <v/>
      </c>
      <c r="O258" t="str">
        <f t="shared" si="60"/>
        <v/>
      </c>
      <c r="P258" t="str">
        <f t="shared" si="60"/>
        <v/>
      </c>
      <c r="Q258" t="str">
        <f t="shared" si="65"/>
        <v>41320x</v>
      </c>
      <c r="S258" s="92">
        <f t="shared" si="55"/>
        <v>0</v>
      </c>
    </row>
    <row r="259" spans="1:19" x14ac:dyDescent="0.25">
      <c r="B259" s="92" t="str">
        <f t="shared" ca="1" si="61"/>
        <v/>
      </c>
      <c r="D259" s="92">
        <f>IF(MID(F259,1,1)&lt;&gt;"K",IF($H259&lt;&gt;1,$I259,IF(AND(MAX($A$2:$A259)&gt;=30000,$I259&lt;0),$I259,IF(AND(MAX($A$2:$A259)&lt;30000,$I259&gt;0),$I259,0)))+E259,0)+E259</f>
        <v>0</v>
      </c>
      <c r="F259">
        <v>33125</v>
      </c>
      <c r="G259" t="str">
        <f>IF(AND(F259&lt;&gt;"",MID(F259,1,1)&lt;&gt;"K"),VLOOKUP(F259,import!$A$2:$B$998,2,FALSE),"")</f>
        <v>Rez. RM zal. faktur</v>
      </c>
      <c r="H259">
        <v>1</v>
      </c>
      <c r="I259" s="115">
        <f>IFERROR(IF(F259&lt;&gt;"",VLOOKUP(F259,import!$A$2:$E$598,5,FALSE),0),0)</f>
        <v>0</v>
      </c>
      <c r="J259">
        <v>1</v>
      </c>
      <c r="K259">
        <f t="shared" si="59"/>
        <v>6</v>
      </c>
      <c r="L259" t="str">
        <f t="shared" si="60"/>
        <v/>
      </c>
      <c r="M259" t="str">
        <f t="shared" si="60"/>
        <v/>
      </c>
      <c r="N259" t="str">
        <f t="shared" si="60"/>
        <v/>
      </c>
      <c r="O259" t="str">
        <f t="shared" si="60"/>
        <v/>
      </c>
      <c r="P259" t="str">
        <f t="shared" si="60"/>
        <v/>
      </c>
      <c r="Q259" t="str">
        <f t="shared" si="65"/>
        <v>41320x</v>
      </c>
      <c r="S259" s="92">
        <f t="shared" si="55"/>
        <v>0</v>
      </c>
    </row>
    <row r="260" spans="1:19" x14ac:dyDescent="0.25">
      <c r="B260" s="92" t="str">
        <f t="shared" ca="1" si="61"/>
        <v/>
      </c>
      <c r="D260" s="92">
        <f>IF(MID(F260,1,1)&lt;&gt;"K",IF($H260&lt;&gt;1,$I260,IF(AND(MAX($A$2:$A260)&gt;=30000,$I260&lt;0),$I260,IF(AND(MAX($A$2:$A260)&lt;30000,$I260&gt;0),$I260,0)))+E260,0)+E260</f>
        <v>0</v>
      </c>
      <c r="F260">
        <v>33160</v>
      </c>
      <c r="G260" t="e">
        <f>IF(AND(F260&lt;&gt;"",MID(F260,1,1)&lt;&gt;"K"),VLOOKUP(F260,import!$A$2:$B$998,2,FALSE),"")</f>
        <v>#N/A</v>
      </c>
      <c r="I260" s="115">
        <f>IFERROR(IF(F260&lt;&gt;"",VLOOKUP(F260,import!$A$2:$E$598,5,FALSE),0),0)</f>
        <v>0</v>
      </c>
      <c r="J260">
        <v>1</v>
      </c>
      <c r="K260">
        <f t="shared" si="59"/>
        <v>6</v>
      </c>
      <c r="L260" t="str">
        <f t="shared" si="60"/>
        <v/>
      </c>
      <c r="M260" t="str">
        <f t="shared" si="60"/>
        <v/>
      </c>
      <c r="N260" t="str">
        <f t="shared" si="60"/>
        <v/>
      </c>
      <c r="O260" t="str">
        <f t="shared" si="60"/>
        <v/>
      </c>
      <c r="P260" t="str">
        <f t="shared" si="60"/>
        <v/>
      </c>
      <c r="Q260" t="str">
        <f t="shared" si="65"/>
        <v>41320x</v>
      </c>
      <c r="S260" s="92">
        <f t="shared" si="55"/>
        <v>0</v>
      </c>
    </row>
    <row r="261" spans="1:19" x14ac:dyDescent="0.25">
      <c r="B261" s="92" t="str">
        <f t="shared" ca="1" si="61"/>
        <v/>
      </c>
      <c r="D261" s="92">
        <f>IF(MID(F261,1,1)&lt;&gt;"K",IF($H261&lt;&gt;1,$I261,IF(AND(MAX($A$2:$A261)&gt;=30000,$I261&lt;0),$I261,IF(AND(MAX($A$2:$A261)&lt;30000,$I261&gt;0),$I261,0)))+E261,0)+E261</f>
        <v>0</v>
      </c>
      <c r="F261">
        <v>33210</v>
      </c>
      <c r="G261" t="e">
        <f>IF(AND(F261&lt;&gt;"",MID(F261,1,1)&lt;&gt;"K"),VLOOKUP(F261,import!$A$2:$B$998,2,FALSE),"")</f>
        <v>#N/A</v>
      </c>
      <c r="I261" s="115">
        <f>IFERROR(IF(F261&lt;&gt;"",VLOOKUP(F261,import!$A$2:$E$598,5,FALSE),0),0)</f>
        <v>0</v>
      </c>
      <c r="J261">
        <v>1</v>
      </c>
      <c r="K261">
        <f t="shared" si="59"/>
        <v>6</v>
      </c>
      <c r="L261" t="str">
        <f t="shared" si="60"/>
        <v/>
      </c>
      <c r="M261" t="str">
        <f t="shared" si="60"/>
        <v/>
      </c>
      <c r="N261" t="str">
        <f t="shared" si="60"/>
        <v/>
      </c>
      <c r="O261" t="str">
        <f t="shared" si="60"/>
        <v/>
      </c>
      <c r="P261" t="str">
        <f t="shared" si="60"/>
        <v/>
      </c>
      <c r="Q261" t="str">
        <f t="shared" si="65"/>
        <v>41320x</v>
      </c>
      <c r="S261" s="92">
        <f t="shared" si="55"/>
        <v>0</v>
      </c>
    </row>
    <row r="262" spans="1:19" x14ac:dyDescent="0.25">
      <c r="B262" s="92" t="str">
        <f t="shared" ca="1" si="61"/>
        <v/>
      </c>
      <c r="D262" s="92">
        <f>IF(MID(F262,1,1)&lt;&gt;"K",IF($H262&lt;&gt;1,$I262,IF(AND(MAX($A$2:$A262)&gt;=30000,$I262&lt;0),$I262,IF(AND(MAX($A$2:$A262)&lt;30000,$I262&gt;0),$I262,0)))+E262,0)+E262</f>
        <v>0</v>
      </c>
      <c r="F262">
        <v>33990</v>
      </c>
      <c r="G262" t="e">
        <f>IF(AND(F262&lt;&gt;"",MID(F262,1,1)&lt;&gt;"K"),VLOOKUP(F262,import!$A$2:$B$998,2,FALSE),"")</f>
        <v>#N/A</v>
      </c>
      <c r="I262" s="115">
        <f>IFERROR(IF(F262&lt;&gt;"",VLOOKUP(F262,import!$A$2:$E$598,5,FALSE),0),0)</f>
        <v>0</v>
      </c>
      <c r="J262">
        <v>1</v>
      </c>
      <c r="K262">
        <f>IF(ISERROR(IF(A262&lt;&gt;"",FIND("0",A262,2)-1,"")),5,IF(A262&lt;&gt;"",FIND("0",A262,2)-1,6))</f>
        <v>6</v>
      </c>
      <c r="L262" t="str">
        <f t="shared" ref="L262:P268" si="66">MID($A262,1,L$1)</f>
        <v/>
      </c>
      <c r="M262" t="str">
        <f t="shared" si="66"/>
        <v/>
      </c>
      <c r="N262" t="str">
        <f t="shared" si="66"/>
        <v/>
      </c>
      <c r="O262" t="str">
        <f t="shared" si="66"/>
        <v/>
      </c>
      <c r="P262" t="str">
        <f t="shared" si="66"/>
        <v/>
      </c>
      <c r="Q262" t="str">
        <f t="shared" si="65"/>
        <v>41320x</v>
      </c>
      <c r="S262" s="92">
        <f t="shared" si="55"/>
        <v>0</v>
      </c>
    </row>
    <row r="263" spans="1:19" x14ac:dyDescent="0.25">
      <c r="B263" s="92" t="str">
        <f t="shared" ca="1" si="61"/>
        <v/>
      </c>
      <c r="D263" s="92">
        <f>IF(MID(F263,1,1)&lt;&gt;"K",IF($H263&lt;&gt;1,$I263,IF(AND(MAX($A$2:$A263)&gt;=30000,$I263&lt;0),$I263,IF(AND(MAX($A$2:$A263)&lt;30000,$I263&gt;0),$I263,0)))+E263,0)+E263</f>
        <v>0</v>
      </c>
      <c r="G263" t="str">
        <f>IF(AND(F263&lt;&gt;"",MID(F263,1,1)&lt;&gt;"K"),VLOOKUP(F263,import!$A$2:$B$998,2,FALSE),"")</f>
        <v/>
      </c>
      <c r="I263" s="115">
        <f>IFERROR(IF(F263&lt;&gt;"",VLOOKUP(F263,import!$A$2:$E$598,5,FALSE),0),0)</f>
        <v>0</v>
      </c>
      <c r="J263">
        <v>1</v>
      </c>
      <c r="K263">
        <f t="shared" ref="K263:K268" si="67">IF(ISERROR(IF(A263&lt;&gt;"",FIND("0",A263,2)-1,"")),5,IF(A263&lt;&gt;"",FIND("0",A263,2)-1,6))</f>
        <v>6</v>
      </c>
      <c r="L263" t="str">
        <f t="shared" si="66"/>
        <v/>
      </c>
      <c r="M263" t="str">
        <f t="shared" si="66"/>
        <v/>
      </c>
      <c r="N263" t="str">
        <f t="shared" si="66"/>
        <v/>
      </c>
      <c r="O263" t="str">
        <f t="shared" si="66"/>
        <v/>
      </c>
      <c r="P263" t="str">
        <f t="shared" si="66"/>
        <v/>
      </c>
      <c r="Q263" t="str">
        <f t="shared" si="65"/>
        <v>41320x</v>
      </c>
      <c r="S263" s="92">
        <f t="shared" si="55"/>
        <v>0</v>
      </c>
    </row>
    <row r="264" spans="1:19" x14ac:dyDescent="0.25">
      <c r="B264" s="92" t="str">
        <f t="shared" ca="1" si="61"/>
        <v/>
      </c>
      <c r="D264" s="92">
        <f>IF(MID(F264,1,1)&lt;&gt;"K",IF($H264&lt;&gt;1,$I264,IF(AND(MAX($A$2:$A264)&gt;=30000,$I264&lt;0),$I264,IF(AND(MAX($A$2:$A264)&lt;30000,$I264&gt;0),$I264,0)))+E264,0)+E264</f>
        <v>0</v>
      </c>
      <c r="G264" t="str">
        <f>IF(AND(F264&lt;&gt;"",MID(F264,1,1)&lt;&gt;"K"),VLOOKUP(F264,import!$A$2:$B$998,2,FALSE),"")</f>
        <v/>
      </c>
      <c r="I264" s="115">
        <f>IFERROR(IF(F264&lt;&gt;"",VLOOKUP(F264,import!$A$2:$E$598,5,FALSE),0),0)</f>
        <v>0</v>
      </c>
      <c r="J264">
        <v>1</v>
      </c>
      <c r="K264">
        <f t="shared" si="67"/>
        <v>6</v>
      </c>
      <c r="L264" t="str">
        <f t="shared" si="66"/>
        <v/>
      </c>
      <c r="M264" t="str">
        <f t="shared" si="66"/>
        <v/>
      </c>
      <c r="N264" t="str">
        <f t="shared" si="66"/>
        <v/>
      </c>
      <c r="O264" t="str">
        <f t="shared" si="66"/>
        <v/>
      </c>
      <c r="P264" t="str">
        <f t="shared" si="66"/>
        <v/>
      </c>
      <c r="Q264" t="str">
        <f t="shared" si="65"/>
        <v>41320x</v>
      </c>
      <c r="S264" s="92">
        <f t="shared" si="55"/>
        <v>0</v>
      </c>
    </row>
    <row r="265" spans="1:19" x14ac:dyDescent="0.25">
      <c r="B265" s="92" t="str">
        <f t="shared" ca="1" si="61"/>
        <v/>
      </c>
      <c r="D265" s="92">
        <f>IF(MID(F265,1,1)&lt;&gt;"K",IF($H265&lt;&gt;1,$I265,IF(AND(MAX($A$2:$A265)&gt;=30000,$I265&lt;0),$I265,IF(AND(MAX($A$2:$A265)&lt;30000,$I265&gt;0),$I265,0)))+E265,0)+E265</f>
        <v>0</v>
      </c>
      <c r="E265" s="93"/>
      <c r="F265" t="s">
        <v>390</v>
      </c>
      <c r="I265" s="115">
        <f>IFERROR(IF(F265&lt;&gt;"",VLOOKUP(F265,import!$A$2:$E$598,5,FALSE),0),0)</f>
        <v>0</v>
      </c>
      <c r="J265">
        <v>1</v>
      </c>
      <c r="K265">
        <f t="shared" si="67"/>
        <v>6</v>
      </c>
      <c r="L265" t="str">
        <f t="shared" si="66"/>
        <v/>
      </c>
      <c r="M265" t="str">
        <f t="shared" si="66"/>
        <v/>
      </c>
      <c r="N265" t="str">
        <f t="shared" si="66"/>
        <v/>
      </c>
      <c r="O265" t="str">
        <f t="shared" si="66"/>
        <v/>
      </c>
      <c r="P265" t="str">
        <f t="shared" si="66"/>
        <v/>
      </c>
      <c r="Q265" t="str">
        <f t="shared" si="65"/>
        <v>41320x</v>
      </c>
      <c r="S265" s="92">
        <f t="shared" si="55"/>
        <v>0</v>
      </c>
    </row>
    <row r="266" spans="1:19" x14ac:dyDescent="0.25">
      <c r="A266">
        <v>42000</v>
      </c>
      <c r="B266" s="92">
        <f t="shared" ca="1" si="61"/>
        <v>0</v>
      </c>
      <c r="C266" t="s">
        <v>314</v>
      </c>
      <c r="D266" s="92">
        <f>IF(MID(F266,1,1)&lt;&gt;"K",IF($H266&lt;&gt;1,$I266,IF(AND(MAX($A$2:$A266)&gt;=30000,$I266&lt;0),$I266,IF(AND(MAX($A$2:$A266)&lt;30000,$I266&gt;0),$I266,0)))+E266,0)+E266</f>
        <v>0</v>
      </c>
      <c r="F266" t="s">
        <v>291</v>
      </c>
      <c r="G266" t="str">
        <f>IF(AND(F266&lt;&gt;"",MID(F266,1,1)&lt;&gt;"K"),VLOOKUP(F266,import!$A$2:$B$998,2,FALSE),"")</f>
        <v/>
      </c>
      <c r="I266" s="115">
        <f>IFERROR(IF(F266&lt;&gt;"",VLOOKUP(F266,import!$A$2:$E$598,5,FALSE),0),0)</f>
        <v>0</v>
      </c>
      <c r="J266">
        <v>1</v>
      </c>
      <c r="K266">
        <f t="shared" si="67"/>
        <v>2</v>
      </c>
      <c r="L266" t="str">
        <f t="shared" si="66"/>
        <v>4</v>
      </c>
      <c r="M266" t="str">
        <f t="shared" si="66"/>
        <v>42</v>
      </c>
      <c r="N266" t="str">
        <f t="shared" si="66"/>
        <v>420</v>
      </c>
      <c r="O266" t="str">
        <f t="shared" si="66"/>
        <v>4200</v>
      </c>
      <c r="P266" t="str">
        <f t="shared" si="66"/>
        <v>42000</v>
      </c>
      <c r="Q266" t="str">
        <f t="shared" si="65"/>
        <v>42000x</v>
      </c>
      <c r="S266" s="92">
        <f t="shared" si="55"/>
        <v>0</v>
      </c>
    </row>
    <row r="267" spans="1:19" x14ac:dyDescent="0.25">
      <c r="A267">
        <v>42100</v>
      </c>
      <c r="B267" s="92">
        <f t="shared" ca="1" si="61"/>
        <v>0</v>
      </c>
      <c r="C267" t="s">
        <v>52</v>
      </c>
      <c r="D267" s="92">
        <f>IF(MID(F267,1,1)&lt;&gt;"K",IF($H267&lt;&gt;1,$I267,IF(AND(MAX($A$2:$A267)&gt;=30000,$I267&lt;0),$I267,IF(AND(MAX($A$2:$A267)&lt;30000,$I267&gt;0),$I267,0)))+E267,0)+E267</f>
        <v>0</v>
      </c>
      <c r="F267" t="s">
        <v>291</v>
      </c>
      <c r="G267" t="str">
        <f>IF(AND(F267&lt;&gt;"",MID(F267,1,1)&lt;&gt;"K"),VLOOKUP(F267,import!$A$2:$B$998,2,FALSE),"")</f>
        <v/>
      </c>
      <c r="I267" s="115">
        <f>IFERROR(IF(F267&lt;&gt;"",VLOOKUP(F267,import!$A$2:$E$598,5,FALSE),0),0)</f>
        <v>0</v>
      </c>
      <c r="J267">
        <v>1</v>
      </c>
      <c r="K267">
        <f t="shared" si="67"/>
        <v>3</v>
      </c>
      <c r="L267" t="str">
        <f t="shared" si="66"/>
        <v>4</v>
      </c>
      <c r="M267" t="str">
        <f t="shared" si="66"/>
        <v>42</v>
      </c>
      <c r="N267" t="str">
        <f t="shared" si="66"/>
        <v>421</v>
      </c>
      <c r="O267" t="str">
        <f t="shared" si="66"/>
        <v>4210</v>
      </c>
      <c r="P267" t="str">
        <f t="shared" si="66"/>
        <v>42100</v>
      </c>
      <c r="Q267" t="str">
        <f t="shared" si="65"/>
        <v>42100x</v>
      </c>
      <c r="S267" s="92">
        <f t="shared" si="55"/>
        <v>0</v>
      </c>
    </row>
    <row r="268" spans="1:19" x14ac:dyDescent="0.25">
      <c r="B268" s="92" t="str">
        <f t="shared" ca="1" si="61"/>
        <v/>
      </c>
      <c r="D268" s="92">
        <f>IF(MID(F268,1,1)&lt;&gt;"K",IF($H268&lt;&gt;1,$I268,IF(AND(MAX($A$2:$A268)&gt;=30000,$I268&lt;0),$I268,IF(AND(MAX($A$2:$A268)&lt;30000,$I268&gt;0),$I268,0)))+E268,0)+E268</f>
        <v>0</v>
      </c>
      <c r="E268" s="95">
        <f>-E290</f>
        <v>0</v>
      </c>
      <c r="F268" t="s">
        <v>515</v>
      </c>
      <c r="G268" t="s">
        <v>514</v>
      </c>
      <c r="I268" s="115">
        <f>IFERROR(IF(F268&lt;&gt;"",VLOOKUP(F268,import!$A$2:$E$598,5,FALSE),0),0)</f>
        <v>0</v>
      </c>
      <c r="J268">
        <v>1</v>
      </c>
      <c r="K268">
        <f t="shared" si="67"/>
        <v>6</v>
      </c>
      <c r="L268" t="str">
        <f t="shared" si="66"/>
        <v/>
      </c>
      <c r="M268" t="str">
        <f t="shared" si="66"/>
        <v/>
      </c>
      <c r="N268" t="str">
        <f t="shared" si="66"/>
        <v/>
      </c>
      <c r="O268" t="str">
        <f t="shared" si="66"/>
        <v/>
      </c>
      <c r="P268" t="str">
        <f t="shared" si="66"/>
        <v/>
      </c>
      <c r="Q268" t="str">
        <f t="shared" si="65"/>
        <v>42100x</v>
      </c>
      <c r="S268" s="92">
        <f t="shared" si="55"/>
        <v>0</v>
      </c>
    </row>
    <row r="269" spans="1:19" x14ac:dyDescent="0.25">
      <c r="A269">
        <v>42200</v>
      </c>
      <c r="B269" s="92">
        <f t="shared" ca="1" si="61"/>
        <v>0</v>
      </c>
      <c r="C269" t="s">
        <v>53</v>
      </c>
      <c r="D269" s="92">
        <f>IF(MID(F269,1,1)&lt;&gt;"K",IF($H269&lt;&gt;1,$I269,IF(AND(MAX($A$2:$A269)&gt;=30000,$I269&lt;0),$I269,IF(AND(MAX($A$2:$A269)&lt;30000,$I269&gt;0),$I269,0)))+E269,0)+E269</f>
        <v>0</v>
      </c>
      <c r="F269" t="s">
        <v>291</v>
      </c>
      <c r="G269" t="str">
        <f>IF(AND(F269&lt;&gt;"",MID(F269,1,1)&lt;&gt;"K"),VLOOKUP(F269,import!$A$2:$B$998,2,FALSE),"")</f>
        <v/>
      </c>
      <c r="I269" s="115">
        <f>IFERROR(IF(F269&lt;&gt;"",VLOOKUP(F269,import!$A$2:$E$598,5,FALSE),0),0)</f>
        <v>0</v>
      </c>
      <c r="J269">
        <v>1</v>
      </c>
      <c r="K269">
        <f t="shared" si="59"/>
        <v>3</v>
      </c>
      <c r="L269" t="str">
        <f t="shared" si="60"/>
        <v>4</v>
      </c>
      <c r="M269" t="str">
        <f t="shared" si="60"/>
        <v>42</v>
      </c>
      <c r="N269" t="str">
        <f t="shared" si="60"/>
        <v>422</v>
      </c>
      <c r="O269" t="str">
        <f t="shared" si="60"/>
        <v>4220</v>
      </c>
      <c r="P269" t="str">
        <f t="shared" si="60"/>
        <v>42200</v>
      </c>
      <c r="Q269" t="str">
        <f t="shared" si="65"/>
        <v>42200x</v>
      </c>
      <c r="S269" s="92">
        <f t="shared" si="55"/>
        <v>0</v>
      </c>
    </row>
    <row r="270" spans="1:19" x14ac:dyDescent="0.25">
      <c r="A270">
        <v>42210</v>
      </c>
      <c r="B270" s="92">
        <f t="shared" ca="1" si="61"/>
        <v>0</v>
      </c>
      <c r="C270" t="s">
        <v>54</v>
      </c>
      <c r="D270" s="92">
        <f>IF(MID(F270,1,1)&lt;&gt;"K",IF($H270&lt;&gt;1,$I270,IF(AND(MAX($A$2:$A270)&gt;=30000,$I270&lt;0),$I270,IF(AND(MAX($A$2:$A270)&lt;30000,$I270&gt;0),$I270,0)))+E270,0)+E270</f>
        <v>0</v>
      </c>
      <c r="F270" t="s">
        <v>291</v>
      </c>
      <c r="G270" t="str">
        <f>IF(AND(F270&lt;&gt;"",MID(F270,1,1)&lt;&gt;"K"),VLOOKUP(F270,import!$A$2:$B$998,2,FALSE),"")</f>
        <v/>
      </c>
      <c r="I270" s="115">
        <f>IFERROR(IF(F270&lt;&gt;"",VLOOKUP(F270,import!$A$2:$E$598,5,FALSE),0),0)</f>
        <v>0</v>
      </c>
      <c r="J270">
        <v>1</v>
      </c>
      <c r="K270">
        <f t="shared" si="59"/>
        <v>4</v>
      </c>
      <c r="L270" t="str">
        <f t="shared" si="60"/>
        <v>4</v>
      </c>
      <c r="M270" t="str">
        <f t="shared" si="60"/>
        <v>42</v>
      </c>
      <c r="N270" t="str">
        <f t="shared" si="60"/>
        <v>422</v>
      </c>
      <c r="O270" t="str">
        <f t="shared" si="60"/>
        <v>4221</v>
      </c>
      <c r="P270" t="str">
        <f t="shared" si="60"/>
        <v>42210</v>
      </c>
      <c r="Q270" t="str">
        <f t="shared" si="65"/>
        <v>42210x</v>
      </c>
      <c r="S270" s="92">
        <f t="shared" ref="S270:S285" si="68">IF(P270&lt;&gt;"",SUMIF(Q$2:Q$4412,Q270,$D$2:$D$4412),0)</f>
        <v>0</v>
      </c>
    </row>
    <row r="271" spans="1:19" x14ac:dyDescent="0.25">
      <c r="B271" s="92" t="str">
        <f t="shared" ca="1" si="61"/>
        <v/>
      </c>
      <c r="D271" s="92">
        <f>IF(MID(F271,1,1)&lt;&gt;"K",IF($H271&lt;&gt;1,$I271,IF(AND(MAX($A$2:$A271)&gt;=30000,$I271&lt;0),$I271,IF(AND(MAX($A$2:$A271)&lt;30000,$I271&gt;0),$I271,0)))+E271,0)+E271</f>
        <v>0</v>
      </c>
      <c r="F271" t="s">
        <v>291</v>
      </c>
      <c r="G271" t="str">
        <f>IF(AND(F271&lt;&gt;"",MID(F271,1,1)&lt;&gt;"K"),VLOOKUP(F271,import!$A$2:$B$998,2,FALSE),"")</f>
        <v/>
      </c>
      <c r="I271" s="115">
        <f>IFERROR(IF(F271&lt;&gt;"",VLOOKUP(F271,import!$A$2:$E$598,5,FALSE),0),0)</f>
        <v>0</v>
      </c>
      <c r="J271">
        <v>1</v>
      </c>
      <c r="K271">
        <f t="shared" si="59"/>
        <v>6</v>
      </c>
      <c r="L271" t="str">
        <f t="shared" si="60"/>
        <v/>
      </c>
      <c r="M271" t="str">
        <f t="shared" si="60"/>
        <v/>
      </c>
      <c r="N271" t="str">
        <f t="shared" si="60"/>
        <v/>
      </c>
      <c r="O271" t="str">
        <f t="shared" si="60"/>
        <v/>
      </c>
      <c r="P271" t="str">
        <f t="shared" si="60"/>
        <v/>
      </c>
      <c r="Q271" t="str">
        <f t="shared" si="65"/>
        <v>42210x</v>
      </c>
      <c r="S271" s="92">
        <f t="shared" si="68"/>
        <v>0</v>
      </c>
    </row>
    <row r="272" spans="1:19" x14ac:dyDescent="0.25">
      <c r="A272">
        <v>42220</v>
      </c>
      <c r="B272" s="92">
        <f t="shared" ref="B272:B285" ca="1" si="69">IF(A272&lt;&gt;"",SUMIF(INDIRECT(VLOOKUP(K272,$T$2:$V$7,3,FALSE)),OFFSET(K272,0,K272),$S$2:$S$4412),"")</f>
        <v>0</v>
      </c>
      <c r="C272" t="s">
        <v>55</v>
      </c>
      <c r="D272" s="92">
        <f>IF(MID(F272,1,1)&lt;&gt;"K",IF($H272&lt;&gt;1,$I272,IF(AND(MAX($A$2:$A272)&gt;=30000,$I272&lt;0),$I272,IF(AND(MAX($A$2:$A272)&lt;30000,$I272&gt;0),$I272,0)))+E272,0)+E272</f>
        <v>0</v>
      </c>
      <c r="F272" t="s">
        <v>291</v>
      </c>
      <c r="G272" t="str">
        <f>IF(AND(F272&lt;&gt;"",MID(F272,1,1)&lt;&gt;"K"),VLOOKUP(F272,import!$A$2:$B$998,2,FALSE),"")</f>
        <v/>
      </c>
      <c r="I272" s="115">
        <f>IFERROR(IF(F272&lt;&gt;"",VLOOKUP(F272,import!$A$2:$E$598,5,FALSE),0),0)</f>
        <v>0</v>
      </c>
      <c r="J272">
        <v>1</v>
      </c>
      <c r="K272">
        <f t="shared" si="59"/>
        <v>4</v>
      </c>
      <c r="L272" t="str">
        <f t="shared" si="60"/>
        <v>4</v>
      </c>
      <c r="M272" t="str">
        <f t="shared" si="60"/>
        <v>42</v>
      </c>
      <c r="N272" t="str">
        <f t="shared" si="60"/>
        <v>422</v>
      </c>
      <c r="O272" t="str">
        <f t="shared" si="60"/>
        <v>4222</v>
      </c>
      <c r="P272" t="str">
        <f t="shared" si="60"/>
        <v>42220</v>
      </c>
      <c r="Q272" t="str">
        <f t="shared" si="65"/>
        <v>42220x</v>
      </c>
      <c r="S272" s="92">
        <f t="shared" si="68"/>
        <v>0</v>
      </c>
    </row>
    <row r="273" spans="1:19" x14ac:dyDescent="0.25">
      <c r="A273">
        <v>42230</v>
      </c>
      <c r="B273" s="92">
        <f t="shared" ca="1" si="69"/>
        <v>0</v>
      </c>
      <c r="C273" t="s">
        <v>56</v>
      </c>
      <c r="D273" s="92">
        <f>IF(MID(F273,1,1)&lt;&gt;"K",IF($H273&lt;&gt;1,$I273,IF(AND(MAX($A$2:$A273)&gt;=30000,$I273&lt;0),$I273,IF(AND(MAX($A$2:$A273)&lt;30000,$I273&gt;0),$I273,0)))+E273,0)+E273</f>
        <v>0</v>
      </c>
      <c r="F273" t="s">
        <v>291</v>
      </c>
      <c r="G273" t="str">
        <f>IF(AND(F273&lt;&gt;"",MID(F273,1,1)&lt;&gt;"K"),VLOOKUP(F273,import!$A$2:$B$998,2,FALSE),"")</f>
        <v/>
      </c>
      <c r="I273" s="115">
        <f>IFERROR(IF(F273&lt;&gt;"",VLOOKUP(F273,import!$A$2:$E$598,5,FALSE),0),0)</f>
        <v>0</v>
      </c>
      <c r="J273">
        <v>1</v>
      </c>
      <c r="K273">
        <f t="shared" si="59"/>
        <v>4</v>
      </c>
      <c r="L273" t="str">
        <f t="shared" si="60"/>
        <v>4</v>
      </c>
      <c r="M273" t="str">
        <f t="shared" si="60"/>
        <v>42</v>
      </c>
      <c r="N273" t="str">
        <f t="shared" si="60"/>
        <v>422</v>
      </c>
      <c r="O273" t="str">
        <f t="shared" si="60"/>
        <v>4223</v>
      </c>
      <c r="P273" t="str">
        <f t="shared" si="60"/>
        <v>42230</v>
      </c>
      <c r="Q273" t="str">
        <f t="shared" si="65"/>
        <v>42230x</v>
      </c>
      <c r="S273" s="92">
        <f t="shared" si="68"/>
        <v>0</v>
      </c>
    </row>
    <row r="274" spans="1:19" x14ac:dyDescent="0.25">
      <c r="A274">
        <v>42240</v>
      </c>
      <c r="B274" s="92">
        <f t="shared" ca="1" si="69"/>
        <v>0</v>
      </c>
      <c r="C274" t="s">
        <v>57</v>
      </c>
      <c r="D274" s="92">
        <f>IF(MID(F274,1,1)&lt;&gt;"K",IF($H274&lt;&gt;1,$I274,IF(AND(MAX($A$2:$A274)&gt;=30000,$I274&lt;0),$I274,IF(AND(MAX($A$2:$A274)&lt;30000,$I274&gt;0),$I274,0)))+E274,0)+E274</f>
        <v>0</v>
      </c>
      <c r="F274" t="s">
        <v>291</v>
      </c>
      <c r="G274" t="str">
        <f>IF(AND(F274&lt;&gt;"",MID(F274,1,1)&lt;&gt;"K"),VLOOKUP(F274,import!$A$2:$B$998,2,FALSE),"")</f>
        <v/>
      </c>
      <c r="I274" s="115">
        <f>IFERROR(IF(F274&lt;&gt;"",VLOOKUP(F274,import!$A$2:$E$598,5,FALSE),0),0)</f>
        <v>0</v>
      </c>
      <c r="J274">
        <v>1</v>
      </c>
      <c r="K274">
        <f t="shared" si="59"/>
        <v>4</v>
      </c>
      <c r="L274" t="str">
        <f t="shared" si="60"/>
        <v>4</v>
      </c>
      <c r="M274" t="str">
        <f t="shared" si="60"/>
        <v>42</v>
      </c>
      <c r="N274" t="str">
        <f t="shared" si="60"/>
        <v>422</v>
      </c>
      <c r="O274" t="str">
        <f t="shared" si="60"/>
        <v>4224</v>
      </c>
      <c r="P274" t="str">
        <f t="shared" si="60"/>
        <v>42240</v>
      </c>
      <c r="Q274" t="str">
        <f t="shared" si="65"/>
        <v>42240x</v>
      </c>
      <c r="S274" s="92">
        <f t="shared" si="68"/>
        <v>0</v>
      </c>
    </row>
    <row r="275" spans="1:19" x14ac:dyDescent="0.25">
      <c r="B275" s="92" t="str">
        <f t="shared" ca="1" si="69"/>
        <v/>
      </c>
      <c r="D275" s="92">
        <f>IF(MID(F275,1,1)&lt;&gt;"K",IF($H275&lt;&gt;1,$I275,IF(AND(MAX($A$2:$A275)&gt;=30000,$I275&lt;0),$I275,IF(AND(MAX($A$2:$A275)&lt;30000,$I275&gt;0),$I275,0)))+E275,0)+E275</f>
        <v>0</v>
      </c>
      <c r="F275" t="s">
        <v>291</v>
      </c>
      <c r="G275" t="str">
        <f>IF(AND(F275&lt;&gt;"",MID(F275,1,1)&lt;&gt;"K"),VLOOKUP(F275,import!$A$2:$B$998,2,FALSE),"")</f>
        <v/>
      </c>
      <c r="I275" s="115">
        <f>IFERROR(IF(F275&lt;&gt;"",VLOOKUP(F275,import!$A$2:$E$598,5,FALSE),0),0)</f>
        <v>0</v>
      </c>
      <c r="J275">
        <v>1</v>
      </c>
      <c r="K275">
        <f t="shared" si="59"/>
        <v>6</v>
      </c>
      <c r="L275" t="str">
        <f t="shared" si="60"/>
        <v/>
      </c>
      <c r="M275" t="str">
        <f t="shared" si="60"/>
        <v/>
      </c>
      <c r="N275" t="str">
        <f t="shared" si="60"/>
        <v/>
      </c>
      <c r="O275" t="str">
        <f t="shared" si="60"/>
        <v/>
      </c>
      <c r="P275" t="str">
        <f t="shared" si="60"/>
        <v/>
      </c>
      <c r="Q275" t="str">
        <f t="shared" si="65"/>
        <v>42240x</v>
      </c>
      <c r="S275" s="92">
        <f t="shared" si="68"/>
        <v>0</v>
      </c>
    </row>
    <row r="276" spans="1:19" ht="30" x14ac:dyDescent="0.25">
      <c r="A276">
        <v>43000</v>
      </c>
      <c r="B276" s="92">
        <f t="shared" ca="1" si="69"/>
        <v>-1122812.27</v>
      </c>
      <c r="C276" s="1" t="s">
        <v>315</v>
      </c>
      <c r="D276" s="92">
        <f>IF(MID(F276,1,1)&lt;&gt;"K",IF($H276&lt;&gt;1,$I276,IF(AND(MAX($A$2:$A276)&gt;=30000,$I276&lt;0),$I276,IF(AND(MAX($A$2:$A276)&lt;30000,$I276&gt;0),$I276,0)))+E276,0)+E276</f>
        <v>0</v>
      </c>
      <c r="F276" t="s">
        <v>291</v>
      </c>
      <c r="G276" t="str">
        <f>IF(AND(F276&lt;&gt;"",MID(F276,1,1)&lt;&gt;"K"),VLOOKUP(F276,import!$A$2:$B$998,2,FALSE),"")</f>
        <v/>
      </c>
      <c r="I276" s="115">
        <f>IFERROR(IF(F276&lt;&gt;"",VLOOKUP(F276,import!$A$2:$E$598,5,FALSE),0),0)</f>
        <v>0</v>
      </c>
      <c r="J276">
        <v>1</v>
      </c>
      <c r="K276">
        <f t="shared" si="59"/>
        <v>2</v>
      </c>
      <c r="L276" t="str">
        <f t="shared" si="60"/>
        <v>4</v>
      </c>
      <c r="M276" t="str">
        <f t="shared" si="60"/>
        <v>43</v>
      </c>
      <c r="N276" t="str">
        <f t="shared" si="60"/>
        <v>430</v>
      </c>
      <c r="O276" t="str">
        <f t="shared" si="60"/>
        <v>4300</v>
      </c>
      <c r="P276" t="str">
        <f t="shared" si="60"/>
        <v>43000</v>
      </c>
      <c r="Q276" t="str">
        <f t="shared" si="65"/>
        <v>43000x</v>
      </c>
      <c r="S276" s="92">
        <f t="shared" si="68"/>
        <v>0</v>
      </c>
    </row>
    <row r="277" spans="1:19" ht="30" x14ac:dyDescent="0.25">
      <c r="A277">
        <v>43100</v>
      </c>
      <c r="B277" s="92">
        <f t="shared" ca="1" si="69"/>
        <v>-855514.57</v>
      </c>
      <c r="C277" s="1" t="s">
        <v>52</v>
      </c>
      <c r="D277" s="92">
        <f>IF(MID(F277,1,1)&lt;&gt;"K",IF($H277&lt;&gt;1,$I277,IF(AND(MAX($A$2:$A277)&gt;=30000,$I277&lt;0),$I277,IF(AND(MAX($A$2:$A277)&lt;30000,$I277&gt;0),$I277,0)))+E277,0)+E277</f>
        <v>0</v>
      </c>
      <c r="F277" t="s">
        <v>291</v>
      </c>
      <c r="G277" t="str">
        <f>IF(AND(F277&lt;&gt;"",MID(F277,1,1)&lt;&gt;"K"),VLOOKUP(F277,import!$A$2:$B$998,2,FALSE),"")</f>
        <v/>
      </c>
      <c r="I277" s="115">
        <f>IFERROR(IF(F277&lt;&gt;"",VLOOKUP(F277,import!$A$2:$E$598,5,FALSE),0),0)</f>
        <v>0</v>
      </c>
      <c r="J277">
        <v>1</v>
      </c>
      <c r="K277">
        <f t="shared" si="59"/>
        <v>3</v>
      </c>
      <c r="L277" t="str">
        <f t="shared" si="60"/>
        <v>4</v>
      </c>
      <c r="M277" t="str">
        <f t="shared" si="60"/>
        <v>43</v>
      </c>
      <c r="N277" t="str">
        <f t="shared" si="60"/>
        <v>431</v>
      </c>
      <c r="O277" t="str">
        <f t="shared" si="60"/>
        <v>4310</v>
      </c>
      <c r="P277" t="str">
        <f t="shared" si="60"/>
        <v>43100</v>
      </c>
      <c r="Q277" t="str">
        <f t="shared" si="65"/>
        <v>43100x</v>
      </c>
      <c r="S277" s="92">
        <f t="shared" si="68"/>
        <v>0</v>
      </c>
    </row>
    <row r="278" spans="1:19" x14ac:dyDescent="0.25">
      <c r="A278">
        <v>43110</v>
      </c>
      <c r="B278" s="92">
        <f t="shared" ca="1" si="69"/>
        <v>-855514.57</v>
      </c>
      <c r="C278" t="s">
        <v>26</v>
      </c>
      <c r="D278" s="92">
        <f>IF(MID(F278,1,1)&lt;&gt;"K",IF($H278&lt;&gt;1,$I278,IF(AND(MAX($A$2:$A278)&gt;=30000,$I278&lt;0),$I278,IF(AND(MAX($A$2:$A278)&lt;30000,$I278&gt;0),$I278,0)))+E278,0)+E278</f>
        <v>0</v>
      </c>
      <c r="F278" t="s">
        <v>291</v>
      </c>
      <c r="G278" t="str">
        <f>IF(AND(F278&lt;&gt;"",MID(F278,1,1)&lt;&gt;"K"),VLOOKUP(F278,import!$A$2:$B$998,2,FALSE),"")</f>
        <v/>
      </c>
      <c r="I278" s="115">
        <f>IFERROR(IF(F278&lt;&gt;"",VLOOKUP(F278,import!$A$2:$E$598,5,FALSE),0),0)</f>
        <v>0</v>
      </c>
      <c r="J278">
        <v>1</v>
      </c>
      <c r="K278">
        <f t="shared" si="59"/>
        <v>4</v>
      </c>
      <c r="L278" t="str">
        <f t="shared" si="60"/>
        <v>4</v>
      </c>
      <c r="M278" t="str">
        <f t="shared" si="60"/>
        <v>43</v>
      </c>
      <c r="N278" t="str">
        <f t="shared" si="60"/>
        <v>431</v>
      </c>
      <c r="O278" t="str">
        <f t="shared" si="60"/>
        <v>4311</v>
      </c>
      <c r="P278" t="str">
        <f t="shared" si="60"/>
        <v>43110</v>
      </c>
      <c r="Q278" t="str">
        <f t="shared" si="65"/>
        <v>43110x</v>
      </c>
      <c r="S278" s="92">
        <f t="shared" si="68"/>
        <v>0</v>
      </c>
    </row>
    <row r="279" spans="1:19" x14ac:dyDescent="0.25">
      <c r="A279">
        <v>43111</v>
      </c>
      <c r="B279" s="92">
        <f t="shared" ca="1" si="69"/>
        <v>-855514.57</v>
      </c>
      <c r="C279" s="89" t="s">
        <v>300</v>
      </c>
      <c r="D279" s="92">
        <f>IF(MID(F279,1,1)&lt;&gt;"K",IF($H279&lt;&gt;1,$I279,IF(AND(MAX($A$2:$A279)&gt;=30000,$I279&lt;0),$I279,IF(AND(MAX($A$2:$A279)&lt;30000,$I279&gt;0),$I279,0)))+E279,0)+E279</f>
        <v>0</v>
      </c>
      <c r="F279" t="s">
        <v>291</v>
      </c>
      <c r="G279" t="str">
        <f>IF(AND(F279&lt;&gt;"",MID(F279,1,1)&lt;&gt;"K"),VLOOKUP(F279,import!$A$2:$B$998,2,FALSE),"")</f>
        <v/>
      </c>
      <c r="I279" s="115">
        <f>IFERROR(IF(F279&lt;&gt;"",VLOOKUP(F279,import!$A$2:$E$598,5,FALSE),0),0)</f>
        <v>0</v>
      </c>
      <c r="J279">
        <v>1</v>
      </c>
      <c r="K279">
        <f t="shared" si="59"/>
        <v>5</v>
      </c>
      <c r="L279" t="str">
        <f t="shared" si="60"/>
        <v>4</v>
      </c>
      <c r="M279" t="str">
        <f t="shared" si="60"/>
        <v>43</v>
      </c>
      <c r="N279" t="str">
        <f t="shared" si="60"/>
        <v>431</v>
      </c>
      <c r="O279" t="str">
        <f t="shared" si="60"/>
        <v>4311</v>
      </c>
      <c r="P279" t="str">
        <f t="shared" si="60"/>
        <v>43111</v>
      </c>
      <c r="Q279" t="str">
        <f t="shared" si="65"/>
        <v>43111x</v>
      </c>
      <c r="S279" s="92">
        <f t="shared" si="68"/>
        <v>-855514.57</v>
      </c>
    </row>
    <row r="280" spans="1:19" x14ac:dyDescent="0.25">
      <c r="B280" s="92" t="str">
        <f t="shared" ca="1" si="69"/>
        <v/>
      </c>
      <c r="D280" s="92">
        <f>IF(MID(F280,1,1)&lt;&gt;"K",IF($H280&lt;&gt;1,$I280,IF(AND(MAX($A$2:$A280)&gt;=30000,$I280&lt;0),$I280,IF(AND(MAX($A$2:$A280)&lt;30000,$I280&gt;0),$I280,0)))+E280,0)+E280</f>
        <v>0</v>
      </c>
      <c r="F280">
        <v>162000</v>
      </c>
      <c r="G280" t="e">
        <f>IF(AND(F280&lt;&gt;"",MID(F280,1,1)&lt;&gt;"K"),VLOOKUP(F280,import!$A$2:$B$998,2,FALSE),"")</f>
        <v>#N/A</v>
      </c>
      <c r="I280" s="115">
        <f>IFERROR(IF(F280&lt;&gt;"",VLOOKUP(F280,import!$A$2:$E$598,5,FALSE),0),0)</f>
        <v>0</v>
      </c>
      <c r="J280">
        <v>1</v>
      </c>
      <c r="K280">
        <f t="shared" si="59"/>
        <v>6</v>
      </c>
      <c r="L280" t="str">
        <f t="shared" si="60"/>
        <v/>
      </c>
      <c r="M280" t="str">
        <f t="shared" si="60"/>
        <v/>
      </c>
      <c r="N280" t="str">
        <f t="shared" si="60"/>
        <v/>
      </c>
      <c r="O280" t="str">
        <f t="shared" si="60"/>
        <v/>
      </c>
      <c r="P280" t="str">
        <f t="shared" si="60"/>
        <v/>
      </c>
      <c r="Q280" t="str">
        <f t="shared" si="65"/>
        <v>43111x</v>
      </c>
      <c r="S280" s="92">
        <f t="shared" si="68"/>
        <v>0</v>
      </c>
    </row>
    <row r="281" spans="1:19" x14ac:dyDescent="0.25">
      <c r="B281" s="92" t="str">
        <f t="shared" ca="1" si="69"/>
        <v/>
      </c>
      <c r="D281" s="92">
        <f>IF(MID(F281,1,1)&lt;&gt;"K",IF($H281&lt;&gt;1,$I281,IF(AND(MAX($A$2:$A281)&gt;=30000,$I281&lt;0),$I281,IF(AND(MAX($A$2:$A281)&lt;30000,$I281&gt;0),$I281,0)))+E281,0)+E281</f>
        <v>0</v>
      </c>
      <c r="E281" s="93">
        <v>0</v>
      </c>
      <c r="F281" t="s">
        <v>367</v>
      </c>
      <c r="I281" s="115">
        <f>IFERROR(IF(F281&lt;&gt;"",VLOOKUP(F281,import!$A$2:$E$598,5,FALSE),0),0)</f>
        <v>0</v>
      </c>
      <c r="J281">
        <v>1</v>
      </c>
      <c r="K281">
        <f t="shared" si="59"/>
        <v>6</v>
      </c>
      <c r="L281" t="str">
        <f t="shared" si="60"/>
        <v/>
      </c>
      <c r="M281" t="str">
        <f t="shared" si="60"/>
        <v/>
      </c>
      <c r="N281" t="str">
        <f t="shared" si="60"/>
        <v/>
      </c>
      <c r="O281" t="str">
        <f t="shared" si="60"/>
        <v/>
      </c>
      <c r="P281" t="str">
        <f t="shared" si="60"/>
        <v/>
      </c>
      <c r="Q281" t="str">
        <f t="shared" si="65"/>
        <v>43111x</v>
      </c>
      <c r="S281" s="92">
        <f t="shared" si="68"/>
        <v>0</v>
      </c>
    </row>
    <row r="282" spans="1:19" x14ac:dyDescent="0.25">
      <c r="B282" s="92" t="str">
        <f t="shared" ca="1" si="69"/>
        <v/>
      </c>
      <c r="D282" s="92">
        <f>IF(MID(F282,1,1)&lt;&gt;"K",IF($H282&lt;&gt;1,$I282,IF(AND(MAX($A$2:$A282)&gt;=30000,$I282&lt;0),$I282,IF(AND(MAX($A$2:$A282)&lt;30000,$I282&gt;0),$I282,0)))+E282,0)+E282</f>
        <v>-855514.57</v>
      </c>
      <c r="F282">
        <v>162400</v>
      </c>
      <c r="G282" t="str">
        <f>IF(AND(F282&lt;&gt;"",MID(F282,1,1)&lt;&gt;"K"),VLOOKUP(F282,import!$A$2:$B$998,2,FALSE),"")</f>
        <v>Zob.SpPow.Rhen.- DiU</v>
      </c>
      <c r="I282" s="115">
        <f>IFERROR(IF(F282&lt;&gt;"",VLOOKUP(F282,import!$A$2:$E$598,5,FALSE),0),0)</f>
        <v>-855514.57</v>
      </c>
      <c r="J282">
        <v>1</v>
      </c>
      <c r="K282">
        <f t="shared" si="59"/>
        <v>6</v>
      </c>
      <c r="L282" t="str">
        <f t="shared" si="60"/>
        <v/>
      </c>
      <c r="M282" t="str">
        <f t="shared" si="60"/>
        <v/>
      </c>
      <c r="N282" t="str">
        <f t="shared" si="60"/>
        <v/>
      </c>
      <c r="O282" t="str">
        <f t="shared" si="60"/>
        <v/>
      </c>
      <c r="P282" t="str">
        <f t="shared" si="60"/>
        <v/>
      </c>
      <c r="Q282" t="str">
        <f t="shared" si="65"/>
        <v>43111x</v>
      </c>
      <c r="S282" s="92">
        <f t="shared" si="68"/>
        <v>0</v>
      </c>
    </row>
    <row r="283" spans="1:19" x14ac:dyDescent="0.25">
      <c r="B283" s="92" t="str">
        <f t="shared" ca="1" si="69"/>
        <v/>
      </c>
      <c r="D283" s="92">
        <f>IF(MID(F283,1,1)&lt;&gt;"K",IF($H283&lt;&gt;1,$I283,IF(AND(MAX($A$2:$A283)&gt;=30000,$I283&lt;0),$I283,IF(AND(MAX($A$2:$A283)&lt;30000,$I283&gt;0),$I283,0)))+E283,0)+E283</f>
        <v>0</v>
      </c>
      <c r="E283" s="93">
        <v>0</v>
      </c>
      <c r="F283" t="s">
        <v>376</v>
      </c>
      <c r="I283" s="115">
        <f>IFERROR(IF(F283&lt;&gt;"",VLOOKUP(F283,import!$A$2:$E$598,5,FALSE),0),0)</f>
        <v>0</v>
      </c>
      <c r="J283">
        <v>1</v>
      </c>
      <c r="K283">
        <f t="shared" si="59"/>
        <v>6</v>
      </c>
      <c r="L283" t="str">
        <f t="shared" si="60"/>
        <v/>
      </c>
      <c r="M283" t="str">
        <f t="shared" si="60"/>
        <v/>
      </c>
      <c r="N283" t="str">
        <f t="shared" si="60"/>
        <v/>
      </c>
      <c r="O283" t="str">
        <f t="shared" si="60"/>
        <v/>
      </c>
      <c r="P283" t="str">
        <f t="shared" si="60"/>
        <v/>
      </c>
      <c r="Q283" t="str">
        <f t="shared" si="65"/>
        <v>43111x</v>
      </c>
      <c r="S283" s="92">
        <f t="shared" si="68"/>
        <v>0</v>
      </c>
    </row>
    <row r="284" spans="1:19" x14ac:dyDescent="0.25">
      <c r="B284" s="92" t="str">
        <f t="shared" ca="1" si="69"/>
        <v/>
      </c>
      <c r="D284" s="92">
        <f>IF(MID(F284,1,1)&lt;&gt;"K",IF($H284&lt;&gt;1,$I284,IF(AND(MAX($A$2:$A284)&gt;=30000,$I284&lt;0),$I284,IF(AND(MAX($A$2:$A284)&lt;30000,$I284&gt;0),$I284,0)))+E284,0)+E284</f>
        <v>0</v>
      </c>
      <c r="E284" s="95">
        <f>-E108</f>
        <v>0</v>
      </c>
      <c r="F284" t="s">
        <v>371</v>
      </c>
      <c r="I284" s="119">
        <f>IFERROR(IF(F284&lt;&gt;"",VLOOKUP(F284,import!$A$2:$E$598,5,FALSE),0),0)</f>
        <v>0</v>
      </c>
      <c r="J284">
        <v>1</v>
      </c>
      <c r="K284">
        <f t="shared" ref="K284:K290" si="70">IF(ISERROR(IF(A284&lt;&gt;"",FIND("0",A284,2)-1,"")),5,IF(A284&lt;&gt;"",FIND("0",A284,2)-1,6))</f>
        <v>6</v>
      </c>
      <c r="L284" t="str">
        <f t="shared" si="60"/>
        <v/>
      </c>
      <c r="M284" t="str">
        <f t="shared" si="60"/>
        <v/>
      </c>
      <c r="N284" t="str">
        <f t="shared" si="60"/>
        <v/>
      </c>
      <c r="O284" t="str">
        <f t="shared" si="60"/>
        <v/>
      </c>
      <c r="P284" t="str">
        <f t="shared" si="60"/>
        <v/>
      </c>
      <c r="Q284" t="str">
        <f t="shared" ref="Q284:Q288" si="71">IF(A284&gt;0,P284&amp;"x",Q283)</f>
        <v>43111x</v>
      </c>
      <c r="S284" s="92">
        <f t="shared" si="68"/>
        <v>0</v>
      </c>
    </row>
    <row r="285" spans="1:19" x14ac:dyDescent="0.25">
      <c r="B285" s="92" t="str">
        <f t="shared" ca="1" si="69"/>
        <v/>
      </c>
      <c r="D285" s="119">
        <f>IF(MID(F285,1,1)&lt;&gt;"K",IF($H285&lt;&gt;1,$I285,IF(AND(MAX($A$2:$A285)&gt;=30000,$I285&lt;0),$I285,IF(AND(MAX($A$2:$A285)&lt;30000,$I285&gt;0),$I285,0)))+E285,0)+E285</f>
        <v>0</v>
      </c>
      <c r="E285" s="95">
        <f>-E113</f>
        <v>0</v>
      </c>
      <c r="F285" t="s">
        <v>373</v>
      </c>
      <c r="I285" s="119">
        <f>IFERROR(IF(F285&lt;&gt;"",VLOOKUP(F285,import!$A$2:$E$598,5,FALSE),0),0)</f>
        <v>0</v>
      </c>
      <c r="J285">
        <v>1</v>
      </c>
      <c r="K285">
        <f t="shared" si="70"/>
        <v>6</v>
      </c>
      <c r="L285" t="str">
        <f t="shared" si="60"/>
        <v/>
      </c>
      <c r="M285" t="str">
        <f t="shared" si="60"/>
        <v/>
      </c>
      <c r="N285" t="str">
        <f t="shared" si="60"/>
        <v/>
      </c>
      <c r="O285" t="str">
        <f t="shared" si="60"/>
        <v/>
      </c>
      <c r="P285" t="str">
        <f t="shared" si="60"/>
        <v/>
      </c>
      <c r="Q285" t="str">
        <f t="shared" si="71"/>
        <v>43111x</v>
      </c>
      <c r="S285" s="92">
        <f t="shared" si="68"/>
        <v>0</v>
      </c>
    </row>
    <row r="286" spans="1:19" x14ac:dyDescent="0.25">
      <c r="B286" s="119"/>
      <c r="D286" s="119">
        <f>IF(MID(F286,1,1)&lt;&gt;"K",IF($H286&lt;&gt;1,$I286,IF(AND(MAX($A$2:$A286)&gt;=30000,$I286&lt;0),$I286,IF(AND(MAX($A$2:$A286)&lt;30000,$I286&gt;0),$I286,0)))+E286,0)+E286</f>
        <v>0</v>
      </c>
      <c r="E286" s="119"/>
      <c r="F286">
        <v>162510</v>
      </c>
      <c r="G286" t="str">
        <f>IF(AND(F286&lt;&gt;"",MID(F286,1,1)&lt;&gt;"K"),VLOOKUP(F286,import!$A$2:$B$998,2,FALSE),"")</f>
        <v>Zob. sp. Rhen.- poż.</v>
      </c>
      <c r="I286" s="119">
        <f>IFERROR(IF(F286&lt;&gt;"",VLOOKUP(F286,import!$A$2:$E$598,5,FALSE),0),0)</f>
        <v>0</v>
      </c>
      <c r="J286">
        <v>1</v>
      </c>
      <c r="K286">
        <f t="shared" si="70"/>
        <v>6</v>
      </c>
      <c r="L286" t="str">
        <f t="shared" si="60"/>
        <v/>
      </c>
      <c r="M286" t="str">
        <f t="shared" si="60"/>
        <v/>
      </c>
      <c r="N286" t="str">
        <f t="shared" si="60"/>
        <v/>
      </c>
      <c r="O286" t="str">
        <f t="shared" si="60"/>
        <v/>
      </c>
      <c r="P286" t="str">
        <f t="shared" si="60"/>
        <v/>
      </c>
      <c r="Q286" t="str">
        <f t="shared" si="71"/>
        <v>43111x</v>
      </c>
      <c r="S286" s="119"/>
    </row>
    <row r="287" spans="1:19" x14ac:dyDescent="0.25">
      <c r="B287" s="92" t="str">
        <f ca="1">IF(A287&lt;&gt;"",SUMIF(INDIRECT(VLOOKUP(K287,$T$2:$V$7,3,FALSE)),OFFSET(K287,0,K287),$S$2:$S$4412),"")</f>
        <v/>
      </c>
      <c r="D287" s="119">
        <f>IF(MID(F287,1,1)&lt;&gt;"K",IF($H287&lt;&gt;1,$I287,IF(AND(MAX($A$2:$A287)&gt;=30000,$I287&lt;0),$I287,IF(AND(MAX($A$2:$A287)&lt;30000,$I287&gt;0),$I287,0)))+E287,0)+E287</f>
        <v>0</v>
      </c>
      <c r="F287">
        <v>162002</v>
      </c>
      <c r="G287" t="e">
        <f>IF(AND(F287&lt;&gt;"",MID(F287,1,1)&lt;&gt;"K"),VLOOKUP(F287,import!$A$2:$B$998,2,FALSE),"")</f>
        <v>#N/A</v>
      </c>
      <c r="I287" s="119">
        <f>IFERROR(IF(F287&lt;&gt;"",VLOOKUP(F287,import!$A$2:$E$598,5,FALSE),0),0)</f>
        <v>0</v>
      </c>
      <c r="J287">
        <v>1</v>
      </c>
      <c r="K287">
        <f t="shared" si="70"/>
        <v>6</v>
      </c>
      <c r="L287" t="str">
        <f t="shared" si="60"/>
        <v/>
      </c>
      <c r="M287" t="str">
        <f t="shared" si="60"/>
        <v/>
      </c>
      <c r="N287" t="str">
        <f t="shared" si="60"/>
        <v/>
      </c>
      <c r="O287" t="str">
        <f t="shared" si="60"/>
        <v/>
      </c>
      <c r="P287" t="str">
        <f t="shared" si="60"/>
        <v/>
      </c>
      <c r="Q287" t="str">
        <f t="shared" si="71"/>
        <v>43111x</v>
      </c>
      <c r="S287" s="92">
        <f t="shared" ref="S287:S318" si="72">IF(P287&lt;&gt;"",SUMIF(Q$2:Q$4412,Q287,$D$2:$D$4412),0)</f>
        <v>0</v>
      </c>
    </row>
    <row r="288" spans="1:19" x14ac:dyDescent="0.25">
      <c r="B288" s="92" t="str">
        <f ca="1">IF(A288&lt;&gt;"",SUMIF(INDIRECT(VLOOKUP(K288,$T$2:$V$7,3,FALSE)),OFFSET(K288,0,K288),$S$2:$S$4412),"")</f>
        <v/>
      </c>
      <c r="D288" s="119">
        <f>IF(MID(F288,1,1)&lt;&gt;"K",IF($H288&lt;&gt;1,$I288,IF(AND(MAX($A$2:$A288)&gt;=30000,$I288&lt;0),$I288,IF(AND(MAX($A$2:$A288)&lt;30000,$I288&gt;0),$I288,0)))+E288,0)+E288</f>
        <v>0</v>
      </c>
      <c r="F288">
        <v>162402</v>
      </c>
      <c r="G288" t="e">
        <f>IF(AND(F288&lt;&gt;"",MID(F288,1,1)&lt;&gt;"K"),VLOOKUP(F288,import!$A$2:$B$998,2,FALSE),"")</f>
        <v>#N/A</v>
      </c>
      <c r="I288" s="119">
        <f>IFERROR(IF(F288&lt;&gt;"",VLOOKUP(F288,import!$A$2:$E$598,5,FALSE),0),0)</f>
        <v>0</v>
      </c>
      <c r="J288">
        <v>1</v>
      </c>
      <c r="K288">
        <f t="shared" si="70"/>
        <v>6</v>
      </c>
      <c r="L288" t="str">
        <f t="shared" si="60"/>
        <v/>
      </c>
      <c r="M288" t="str">
        <f t="shared" si="60"/>
        <v/>
      </c>
      <c r="N288" t="str">
        <f t="shared" si="60"/>
        <v/>
      </c>
      <c r="O288" t="str">
        <f t="shared" si="60"/>
        <v/>
      </c>
      <c r="P288" t="str">
        <f t="shared" si="60"/>
        <v/>
      </c>
      <c r="Q288" t="str">
        <f t="shared" si="71"/>
        <v>43111x</v>
      </c>
      <c r="S288" s="92">
        <f t="shared" si="72"/>
        <v>0</v>
      </c>
    </row>
    <row r="289" spans="1:19" x14ac:dyDescent="0.25">
      <c r="B289" s="119"/>
      <c r="D289" s="119">
        <f>IF(MID(F289,1,1)&lt;&gt;"K",IF($H289&lt;&gt;1,$I289,IF(AND(MAX($A$2:$A289)&gt;=30000,$I289&lt;0),$I289,IF(AND(MAX($A$2:$A289)&lt;30000,$I289&gt;0),$I289,0)))+E289,0)+E289</f>
        <v>0</v>
      </c>
      <c r="E289" s="117"/>
      <c r="F289" t="s">
        <v>515</v>
      </c>
      <c r="G289" t="s">
        <v>513</v>
      </c>
      <c r="I289" s="119">
        <f>IFERROR(IF(F289&lt;&gt;"",VLOOKUP(F289,import!$A$2:$E$598,5,FALSE),0),0)</f>
        <v>0</v>
      </c>
      <c r="J289">
        <v>1</v>
      </c>
      <c r="K289">
        <f t="shared" ref="K289" si="73">IF(ISERROR(IF(A289&lt;&gt;"",FIND("0",A289,2)-1,"")),5,IF(A289&lt;&gt;"",FIND("0",A289,2)-1,6))</f>
        <v>6</v>
      </c>
      <c r="L289" t="str">
        <f t="shared" si="60"/>
        <v/>
      </c>
      <c r="M289" t="str">
        <f t="shared" si="60"/>
        <v/>
      </c>
      <c r="N289" t="str">
        <f t="shared" si="60"/>
        <v/>
      </c>
      <c r="O289" t="str">
        <f t="shared" si="60"/>
        <v/>
      </c>
      <c r="P289" t="str">
        <f t="shared" si="60"/>
        <v/>
      </c>
      <c r="Q289" t="str">
        <f t="shared" ref="Q289" si="74">IF(A289&gt;0,P289&amp;"x",Q288)</f>
        <v>43111x</v>
      </c>
      <c r="S289" s="119">
        <f t="shared" si="72"/>
        <v>0</v>
      </c>
    </row>
    <row r="290" spans="1:19" x14ac:dyDescent="0.25">
      <c r="B290" s="119"/>
      <c r="D290" s="119">
        <f>IF(MID(F290,1,1)&lt;&gt;"K",IF($H290&lt;&gt;1,$I290,IF(AND(MAX($A$2:$A290)&gt;=30000,$I290&lt;0),$I290,IF(AND(MAX($A$2:$A290)&lt;30000,$I290&gt;0),$I290,0)))+E290,0)+E290</f>
        <v>0</v>
      </c>
      <c r="E290" s="117"/>
      <c r="F290" t="s">
        <v>515</v>
      </c>
      <c r="G290" t="s">
        <v>514</v>
      </c>
      <c r="I290" s="119">
        <f>IFERROR(IF(F290&lt;&gt;"",VLOOKUP(F290,import!$A$2:$E$598,5,FALSE),0),0)</f>
        <v>0</v>
      </c>
      <c r="J290">
        <v>1</v>
      </c>
      <c r="K290">
        <f t="shared" si="70"/>
        <v>6</v>
      </c>
      <c r="L290" t="str">
        <f t="shared" si="60"/>
        <v/>
      </c>
      <c r="M290" t="str">
        <f t="shared" si="60"/>
        <v/>
      </c>
      <c r="N290" t="str">
        <f t="shared" si="60"/>
        <v/>
      </c>
      <c r="O290" t="str">
        <f t="shared" si="60"/>
        <v/>
      </c>
      <c r="P290" t="str">
        <f t="shared" si="60"/>
        <v/>
      </c>
      <c r="Q290" t="str">
        <f t="shared" ref="Q290" si="75">IF(A290&gt;0,P290&amp;"x",Q288)</f>
        <v>43111x</v>
      </c>
      <c r="S290" s="119">
        <f t="shared" si="72"/>
        <v>0</v>
      </c>
    </row>
    <row r="291" spans="1:19" x14ac:dyDescent="0.25">
      <c r="A291">
        <v>43112</v>
      </c>
      <c r="B291" s="92">
        <f t="shared" ref="B291:B326" ca="1" si="76">IF(A291&lt;&gt;"",SUMIF(INDIRECT(VLOOKUP(K291,$T$2:$V$7,3,FALSE)),OFFSET(K291,0,K291),$S$2:$S$4412),"")</f>
        <v>0</v>
      </c>
      <c r="C291" s="89" t="s">
        <v>301</v>
      </c>
      <c r="D291" s="119">
        <f>IF(MID(F291,1,1)&lt;&gt;"K",IF($H291&lt;&gt;1,$I291,IF(AND(MAX($A$2:$A291)&gt;=30000,$I291&lt;0),$I291,IF(AND(MAX($A$2:$A291)&lt;30000,$I291&gt;0),$I291,0)))+E291,0)+E291</f>
        <v>0</v>
      </c>
      <c r="F291" t="s">
        <v>291</v>
      </c>
      <c r="G291" t="str">
        <f>IF(AND(F291&lt;&gt;"",MID(F291,1,1)&lt;&gt;"K"),VLOOKUP(F291,import!$A$2:$B$998,2,FALSE),"")</f>
        <v/>
      </c>
      <c r="I291" s="119">
        <f>IFERROR(IF(F291&lt;&gt;"",VLOOKUP(F291,import!$A$2:$E$598,5,FALSE),0),0)</f>
        <v>0</v>
      </c>
      <c r="J291">
        <v>1</v>
      </c>
      <c r="K291">
        <f t="shared" ref="K291:K335" si="77">IF(ISERROR(IF(A291&lt;&gt;"",FIND("0",A291,2)-1,"")),5,IF(A291&lt;&gt;"",FIND("0",A291,2)-1,6))</f>
        <v>5</v>
      </c>
      <c r="L291" t="str">
        <f t="shared" ref="L291:P335" si="78">MID($A291,1,L$1)</f>
        <v>4</v>
      </c>
      <c r="M291" t="str">
        <f t="shared" si="78"/>
        <v>43</v>
      </c>
      <c r="N291" t="str">
        <f t="shared" si="78"/>
        <v>431</v>
      </c>
      <c r="O291" t="str">
        <f t="shared" si="78"/>
        <v>4311</v>
      </c>
      <c r="P291" t="str">
        <f t="shared" si="78"/>
        <v>43112</v>
      </c>
      <c r="Q291" t="str">
        <f t="shared" ref="Q291:Q335" si="79">IF(A291&gt;0,P291&amp;"x",Q290)</f>
        <v>43112x</v>
      </c>
      <c r="S291" s="119">
        <f t="shared" si="72"/>
        <v>0</v>
      </c>
    </row>
    <row r="292" spans="1:19" x14ac:dyDescent="0.25">
      <c r="A292">
        <v>43120</v>
      </c>
      <c r="B292" s="119">
        <f t="shared" ca="1" si="76"/>
        <v>0</v>
      </c>
      <c r="C292" s="89" t="s">
        <v>28</v>
      </c>
      <c r="D292" s="119">
        <f>IF(MID(F292,1,1)&lt;&gt;"K",IF($H292&lt;&gt;1,$I292,IF(AND(MAX($A$2:$A292)&gt;=30000,$I292&lt;0),$I292,IF(AND(MAX($A$2:$A292)&lt;30000,$I292&gt;0),$I292,0)))+E292,0)+E292</f>
        <v>0</v>
      </c>
      <c r="E292" s="95">
        <f>-E289</f>
        <v>0</v>
      </c>
      <c r="F292" t="s">
        <v>516</v>
      </c>
      <c r="G292" t="s">
        <v>513</v>
      </c>
      <c r="I292" s="119">
        <f>IFERROR(IF(F292&lt;&gt;"",VLOOKUP(F292,import!$A$2:$E$598,5,FALSE),0),0)</f>
        <v>0</v>
      </c>
      <c r="J292">
        <v>1</v>
      </c>
      <c r="K292">
        <f t="shared" si="77"/>
        <v>4</v>
      </c>
      <c r="L292" t="str">
        <f t="shared" si="78"/>
        <v>4</v>
      </c>
      <c r="M292" t="str">
        <f t="shared" si="78"/>
        <v>43</v>
      </c>
      <c r="N292" t="str">
        <f t="shared" si="78"/>
        <v>431</v>
      </c>
      <c r="O292" t="str">
        <f t="shared" si="78"/>
        <v>4312</v>
      </c>
      <c r="P292" t="str">
        <f t="shared" si="78"/>
        <v>43120</v>
      </c>
      <c r="Q292" t="str">
        <f t="shared" si="79"/>
        <v>43120x</v>
      </c>
      <c r="S292" s="119">
        <f t="shared" si="72"/>
        <v>0</v>
      </c>
    </row>
    <row r="293" spans="1:19" x14ac:dyDescent="0.25">
      <c r="A293">
        <v>43200</v>
      </c>
      <c r="B293" s="92">
        <f t="shared" ca="1" si="76"/>
        <v>-267297.7</v>
      </c>
      <c r="C293" t="s">
        <v>53</v>
      </c>
      <c r="D293" s="119">
        <f>IF(MID(F293,1,1)&lt;&gt;"K",IF($H293&lt;&gt;1,$I293,IF(AND(MAX($A$2:$A293)&gt;=30000,$I293&lt;0),$I293,IF(AND(MAX($A$2:$A293)&lt;30000,$I293&gt;0),$I293,0)))+E293,0)+E293</f>
        <v>0</v>
      </c>
      <c r="F293" t="s">
        <v>291</v>
      </c>
      <c r="G293" t="str">
        <f>IF(AND(F293&lt;&gt;"",MID(F293,1,1)&lt;&gt;"K"),VLOOKUP(F293,import!$A$2:$B$998,2,FALSE),"")</f>
        <v/>
      </c>
      <c r="I293" s="119">
        <f>IFERROR(IF(F293&lt;&gt;"",VLOOKUP(F293,import!$A$2:$E$598,5,FALSE),0),0)</f>
        <v>0</v>
      </c>
      <c r="J293">
        <v>1</v>
      </c>
      <c r="K293">
        <f t="shared" si="77"/>
        <v>3</v>
      </c>
      <c r="L293" t="str">
        <f t="shared" si="78"/>
        <v>4</v>
      </c>
      <c r="M293" t="str">
        <f t="shared" si="78"/>
        <v>43</v>
      </c>
      <c r="N293" t="str">
        <f t="shared" si="78"/>
        <v>432</v>
      </c>
      <c r="O293" t="str">
        <f t="shared" si="78"/>
        <v>4320</v>
      </c>
      <c r="P293" t="str">
        <f t="shared" si="78"/>
        <v>43200</v>
      </c>
      <c r="Q293" t="str">
        <f t="shared" si="79"/>
        <v>43200x</v>
      </c>
      <c r="S293" s="119">
        <f t="shared" si="72"/>
        <v>0</v>
      </c>
    </row>
    <row r="294" spans="1:19" x14ac:dyDescent="0.25">
      <c r="A294">
        <v>43240</v>
      </c>
      <c r="B294" s="92">
        <f t="shared" ca="1" si="76"/>
        <v>-41944.65</v>
      </c>
      <c r="C294" t="s">
        <v>316</v>
      </c>
      <c r="D294" s="119">
        <f>IF(MID(F294,1,1)&lt;&gt;"K",IF($H294&lt;&gt;1,$I294,IF(AND(MAX($A$2:$A294)&gt;=30000,$I294&lt;0),$I294,IF(AND(MAX($A$2:$A294)&lt;30000,$I294&gt;0),$I294,0)))+E294,0)+E294</f>
        <v>0</v>
      </c>
      <c r="F294" t="s">
        <v>291</v>
      </c>
      <c r="G294" t="str">
        <f>IF(AND(F294&lt;&gt;"",MID(F294,1,1)&lt;&gt;"K"),VLOOKUP(F294,import!$A$2:$B$998,2,FALSE),"")</f>
        <v/>
      </c>
      <c r="I294" s="119">
        <f>IFERROR(IF(F294&lt;&gt;"",VLOOKUP(F294,import!$A$2:$E$598,5,FALSE),0),0)</f>
        <v>0</v>
      </c>
      <c r="J294">
        <v>1</v>
      </c>
      <c r="K294">
        <f t="shared" si="77"/>
        <v>4</v>
      </c>
      <c r="L294" t="str">
        <f t="shared" si="78"/>
        <v>4</v>
      </c>
      <c r="M294" t="str">
        <f t="shared" si="78"/>
        <v>43</v>
      </c>
      <c r="N294" t="str">
        <f t="shared" si="78"/>
        <v>432</v>
      </c>
      <c r="O294" t="str">
        <f t="shared" si="78"/>
        <v>4324</v>
      </c>
      <c r="P294" t="str">
        <f t="shared" si="78"/>
        <v>43240</v>
      </c>
      <c r="Q294" t="str">
        <f t="shared" si="79"/>
        <v>43240x</v>
      </c>
      <c r="S294" s="119">
        <f t="shared" si="72"/>
        <v>0</v>
      </c>
    </row>
    <row r="295" spans="1:19" x14ac:dyDescent="0.25">
      <c r="A295">
        <v>43241</v>
      </c>
      <c r="B295" s="92">
        <f t="shared" ca="1" si="76"/>
        <v>-41944.65</v>
      </c>
      <c r="C295" s="89" t="s">
        <v>300</v>
      </c>
      <c r="D295" s="119">
        <f>IF(MID(F295,1,1)&lt;&gt;"K",IF($H295&lt;&gt;1,$I295,IF(AND(MAX($A$2:$A295)&gt;=30000,$I295&lt;0),$I295,IF(AND(MAX($A$2:$A295)&lt;30000,$I295&gt;0),$I295,0)))+E295,0)+E295</f>
        <v>0</v>
      </c>
      <c r="F295" t="s">
        <v>291</v>
      </c>
      <c r="G295" t="str">
        <f>IF(AND(F295&lt;&gt;"",MID(F295,1,1)&lt;&gt;"K"),VLOOKUP(F295,import!$A$2:$B$998,2,FALSE),"")</f>
        <v/>
      </c>
      <c r="I295" s="119">
        <f>IFERROR(IF(F295&lt;&gt;"",VLOOKUP(F295,import!$A$2:$E$598,5,FALSE),0),0)</f>
        <v>0</v>
      </c>
      <c r="J295">
        <v>1</v>
      </c>
      <c r="K295">
        <f t="shared" si="77"/>
        <v>5</v>
      </c>
      <c r="L295" t="str">
        <f t="shared" si="78"/>
        <v>4</v>
      </c>
      <c r="M295" t="str">
        <f t="shared" si="78"/>
        <v>43</v>
      </c>
      <c r="N295" t="str">
        <f t="shared" si="78"/>
        <v>432</v>
      </c>
      <c r="O295" t="str">
        <f t="shared" si="78"/>
        <v>4324</v>
      </c>
      <c r="P295" t="str">
        <f t="shared" si="78"/>
        <v>43241</v>
      </c>
      <c r="Q295" t="str">
        <f t="shared" si="79"/>
        <v>43241x</v>
      </c>
      <c r="S295" s="119">
        <f t="shared" si="72"/>
        <v>-41944.65</v>
      </c>
    </row>
    <row r="296" spans="1:19" x14ac:dyDescent="0.25">
      <c r="B296" s="92" t="str">
        <f t="shared" ca="1" si="76"/>
        <v/>
      </c>
      <c r="D296" s="119">
        <f>IF(MID(F296,1,1)&lt;&gt;"K",IF($H296&lt;&gt;1,$I296,IF(AND(MAX($A$2:$A296)&gt;=30000,$I296&lt;0),$I296,IF(AND(MAX($A$2:$A296)&lt;30000,$I296&gt;0),$I296,0)))+E296,0)+E296</f>
        <v>-42073.85</v>
      </c>
      <c r="F296">
        <v>161000</v>
      </c>
      <c r="G296" t="str">
        <f>IF(AND(F296&lt;&gt;"",MID(F296,1,1)&lt;&gt;"K"),VLOOKUP(F296,import!$A$2:$B$998,2,FALSE),"")</f>
        <v>Zob. wobec zew. -kr.</v>
      </c>
      <c r="I296" s="119">
        <f>IFERROR(IF(F296&lt;&gt;"",VLOOKUP(F296,import!$A$2:$E$598,5,FALSE),0),0)</f>
        <v>-42073.85</v>
      </c>
      <c r="J296">
        <v>1</v>
      </c>
      <c r="K296">
        <f t="shared" si="77"/>
        <v>6</v>
      </c>
      <c r="L296" t="str">
        <f t="shared" si="78"/>
        <v/>
      </c>
      <c r="M296" t="str">
        <f t="shared" si="78"/>
        <v/>
      </c>
      <c r="N296" t="str">
        <f t="shared" si="78"/>
        <v/>
      </c>
      <c r="O296" t="str">
        <f t="shared" si="78"/>
        <v/>
      </c>
      <c r="P296" t="str">
        <f t="shared" si="78"/>
        <v/>
      </c>
      <c r="Q296" t="str">
        <f t="shared" si="79"/>
        <v>43241x</v>
      </c>
      <c r="S296" s="119">
        <f t="shared" si="72"/>
        <v>0</v>
      </c>
    </row>
    <row r="297" spans="1:19" x14ac:dyDescent="0.25">
      <c r="B297" s="92" t="str">
        <f t="shared" ca="1" si="76"/>
        <v/>
      </c>
      <c r="D297" s="92">
        <f>IF(MID(F297,1,1)&lt;&gt;"K",IF($H297&lt;&gt;1,$I297,IF(AND(MAX($A$2:$A297)&gt;=30000,$I297&lt;0),$I297,IF(AND(MAX($A$2:$A297)&lt;30000,$I297&gt;0),$I297,0)))+E297,0)+E297</f>
        <v>0</v>
      </c>
      <c r="E297" s="93">
        <v>0</v>
      </c>
      <c r="F297" t="s">
        <v>363</v>
      </c>
      <c r="I297" s="119">
        <f>IFERROR(IF(F297&lt;&gt;"",VLOOKUP(F297,import!$A$2:$E$598,5,FALSE),0),0)</f>
        <v>0</v>
      </c>
      <c r="J297">
        <v>1</v>
      </c>
      <c r="K297">
        <f t="shared" si="77"/>
        <v>6</v>
      </c>
      <c r="L297" t="str">
        <f t="shared" si="78"/>
        <v/>
      </c>
      <c r="M297" t="str">
        <f t="shared" si="78"/>
        <v/>
      </c>
      <c r="N297" t="str">
        <f t="shared" si="78"/>
        <v/>
      </c>
      <c r="O297" t="str">
        <f t="shared" si="78"/>
        <v/>
      </c>
      <c r="P297" t="str">
        <f t="shared" si="78"/>
        <v/>
      </c>
      <c r="Q297" t="str">
        <f t="shared" si="79"/>
        <v>43241x</v>
      </c>
      <c r="S297" s="119">
        <f t="shared" si="72"/>
        <v>0</v>
      </c>
    </row>
    <row r="298" spans="1:19" x14ac:dyDescent="0.25">
      <c r="B298" s="92" t="str">
        <f t="shared" ca="1" si="76"/>
        <v/>
      </c>
      <c r="D298" s="92">
        <f>IF(MID(F298,1,1)&lt;&gt;"K",IF($H298&lt;&gt;1,$I298,IF(AND(MAX($A$2:$A298)&gt;=30000,$I298&lt;0),$I298,IF(AND(MAX($A$2:$A298)&lt;30000,$I298&gt;0),$I298,0)))+E298,0)+E298</f>
        <v>129.19999999999999</v>
      </c>
      <c r="F298">
        <v>161100</v>
      </c>
      <c r="G298" t="str">
        <f>IF(AND(F298&lt;&gt;"",MID(F298,1,1)&lt;&gt;"K"),VLOOKUP(F298,import!$A$2:$B$998,2,FALSE),"")</f>
        <v>Zobow.wob.zew. zagr.</v>
      </c>
      <c r="I298" s="119">
        <f>IFERROR(IF(F298&lt;&gt;"",VLOOKUP(F298,import!$A$2:$E$598,5,FALSE),0),0)</f>
        <v>129.19999999999999</v>
      </c>
      <c r="J298">
        <v>1</v>
      </c>
      <c r="K298">
        <f t="shared" si="77"/>
        <v>6</v>
      </c>
      <c r="L298" t="str">
        <f t="shared" si="78"/>
        <v/>
      </c>
      <c r="M298" t="str">
        <f t="shared" si="78"/>
        <v/>
      </c>
      <c r="N298" t="str">
        <f t="shared" si="78"/>
        <v/>
      </c>
      <c r="O298" t="str">
        <f t="shared" si="78"/>
        <v/>
      </c>
      <c r="P298" t="str">
        <f t="shared" si="78"/>
        <v/>
      </c>
      <c r="Q298" t="str">
        <f t="shared" si="79"/>
        <v>43241x</v>
      </c>
      <c r="S298" s="119">
        <f t="shared" si="72"/>
        <v>0</v>
      </c>
    </row>
    <row r="299" spans="1:19" x14ac:dyDescent="0.25">
      <c r="B299" s="92" t="str">
        <f t="shared" ca="1" si="76"/>
        <v/>
      </c>
      <c r="D299" s="92">
        <f>IF(MID(F299,1,1)&lt;&gt;"K",IF($H299&lt;&gt;1,$I299,IF(AND(MAX($A$2:$A299)&gt;=30000,$I299&lt;0),$I299,IF(AND(MAX($A$2:$A299)&lt;30000,$I299&gt;0),$I299,0)))+E299,0)+E299</f>
        <v>0</v>
      </c>
      <c r="E299" s="93"/>
      <c r="F299" t="s">
        <v>364</v>
      </c>
      <c r="I299" s="119">
        <f>IFERROR(IF(F299&lt;&gt;"",VLOOKUP(F299,import!$A$2:$E$598,5,FALSE),0),0)</f>
        <v>0</v>
      </c>
      <c r="J299">
        <v>1</v>
      </c>
      <c r="K299">
        <f t="shared" si="77"/>
        <v>6</v>
      </c>
      <c r="L299" t="str">
        <f t="shared" si="78"/>
        <v/>
      </c>
      <c r="M299" t="str">
        <f t="shared" si="78"/>
        <v/>
      </c>
      <c r="N299" t="str">
        <f t="shared" si="78"/>
        <v/>
      </c>
      <c r="O299" t="str">
        <f t="shared" si="78"/>
        <v/>
      </c>
      <c r="P299" t="str">
        <f t="shared" si="78"/>
        <v/>
      </c>
      <c r="Q299" t="str">
        <f t="shared" si="79"/>
        <v>43241x</v>
      </c>
      <c r="S299" s="119">
        <f t="shared" si="72"/>
        <v>0</v>
      </c>
    </row>
    <row r="300" spans="1:19" x14ac:dyDescent="0.25">
      <c r="B300" s="92" t="str">
        <f t="shared" ca="1" si="76"/>
        <v/>
      </c>
      <c r="D300" s="92">
        <f>IF(MID(F300,1,1)&lt;&gt;"K",IF($H300&lt;&gt;1,$I300,IF(AND(MAX($A$2:$A300)&gt;=30000,$I300&lt;0),$I300,IF(AND(MAX($A$2:$A300)&lt;30000,$I300&gt;0),$I300,0)))+E300,0)+E300</f>
        <v>0</v>
      </c>
      <c r="E300" s="95">
        <f>-E124</f>
        <v>0</v>
      </c>
      <c r="F300" t="s">
        <v>381</v>
      </c>
      <c r="I300" s="119">
        <f>IFERROR(IF(F300&lt;&gt;"",VLOOKUP(F300,import!$A$2:$E$598,5,FALSE),0),0)</f>
        <v>0</v>
      </c>
      <c r="J300">
        <v>1</v>
      </c>
      <c r="K300">
        <f t="shared" si="77"/>
        <v>6</v>
      </c>
      <c r="L300" t="str">
        <f t="shared" si="78"/>
        <v/>
      </c>
      <c r="M300" t="str">
        <f t="shared" si="78"/>
        <v/>
      </c>
      <c r="N300" t="str">
        <f t="shared" si="78"/>
        <v/>
      </c>
      <c r="O300" t="str">
        <f t="shared" si="78"/>
        <v/>
      </c>
      <c r="P300" t="str">
        <f t="shared" si="78"/>
        <v/>
      </c>
      <c r="Q300" t="str">
        <f t="shared" si="79"/>
        <v>43241x</v>
      </c>
      <c r="S300" s="119">
        <f t="shared" si="72"/>
        <v>0</v>
      </c>
    </row>
    <row r="301" spans="1:19" x14ac:dyDescent="0.25">
      <c r="B301" s="92" t="str">
        <f t="shared" ca="1" si="76"/>
        <v/>
      </c>
      <c r="D301" s="92">
        <f>IF(MID(F301,1,1)&lt;&gt;"K",IF($H301&lt;&gt;1,$I301,IF(AND(MAX($A$2:$A301)&gt;=30000,$I301&lt;0),$I301,IF(AND(MAX($A$2:$A301)&lt;30000,$I301&gt;0),$I301,0)))+E301,0)+E301</f>
        <v>0</v>
      </c>
      <c r="E301" s="95">
        <f>-E126</f>
        <v>0</v>
      </c>
      <c r="F301" t="s">
        <v>382</v>
      </c>
      <c r="I301" s="119">
        <f>IFERROR(IF(F301&lt;&gt;"",VLOOKUP(F301,import!$A$2:$E$598,5,FALSE),0),0)</f>
        <v>0</v>
      </c>
      <c r="J301">
        <v>1</v>
      </c>
      <c r="K301">
        <f t="shared" si="77"/>
        <v>6</v>
      </c>
      <c r="L301" t="str">
        <f t="shared" si="78"/>
        <v/>
      </c>
      <c r="M301" t="str">
        <f t="shared" si="78"/>
        <v/>
      </c>
      <c r="N301" t="str">
        <f t="shared" si="78"/>
        <v/>
      </c>
      <c r="O301" t="str">
        <f t="shared" si="78"/>
        <v/>
      </c>
      <c r="P301" t="str">
        <f t="shared" si="78"/>
        <v/>
      </c>
      <c r="Q301" t="str">
        <f t="shared" si="79"/>
        <v>43241x</v>
      </c>
      <c r="S301" s="119">
        <f t="shared" si="72"/>
        <v>0</v>
      </c>
    </row>
    <row r="302" spans="1:19" x14ac:dyDescent="0.25">
      <c r="B302" s="92" t="str">
        <f t="shared" ca="1" si="76"/>
        <v/>
      </c>
      <c r="D302" s="92">
        <f>IF(MID(F302,1,1)&lt;&gt;"K",IF($H302&lt;&gt;1,$I302,IF(AND(MAX($A$2:$A302)&gt;=30000,$I302&lt;0),$I302,IF(AND(MAX($A$2:$A302)&lt;30000,$I302&gt;0),$I302,0)))+E302,0)+E302</f>
        <v>0</v>
      </c>
      <c r="F302">
        <v>161010</v>
      </c>
      <c r="G302" t="e">
        <f>IF(AND(F302&lt;&gt;"",MID(F302,1,1)&lt;&gt;"K"),VLOOKUP(F302,import!$A$2:$B$998,2,FALSE),"")</f>
        <v>#N/A</v>
      </c>
      <c r="I302" s="119">
        <f>IFERROR(IF(F302&lt;&gt;"",VLOOKUP(F302,import!$A$2:$E$598,5,FALSE),0),0)</f>
        <v>0</v>
      </c>
      <c r="J302">
        <v>1</v>
      </c>
      <c r="K302">
        <f t="shared" si="77"/>
        <v>6</v>
      </c>
      <c r="L302" t="str">
        <f t="shared" si="78"/>
        <v/>
      </c>
      <c r="M302" t="str">
        <f t="shared" si="78"/>
        <v/>
      </c>
      <c r="N302" t="str">
        <f t="shared" si="78"/>
        <v/>
      </c>
      <c r="O302" t="str">
        <f t="shared" si="78"/>
        <v/>
      </c>
      <c r="P302" t="str">
        <f t="shared" si="78"/>
        <v/>
      </c>
      <c r="Q302" t="str">
        <f t="shared" si="79"/>
        <v>43241x</v>
      </c>
      <c r="S302" s="119">
        <f t="shared" si="72"/>
        <v>0</v>
      </c>
    </row>
    <row r="303" spans="1:19" x14ac:dyDescent="0.25">
      <c r="B303" s="92" t="str">
        <f t="shared" ca="1" si="76"/>
        <v/>
      </c>
      <c r="D303" s="92">
        <f>IF(MID(F303,1,1)&lt;&gt;"K",IF($H303&lt;&gt;1,$I303,IF(AND(MAX($A$2:$A303)&gt;=30000,$I303&lt;0),$I303,IF(AND(MAX($A$2:$A303)&lt;30000,$I303&gt;0),$I303,0)))+E303,0)+E303</f>
        <v>0</v>
      </c>
      <c r="F303">
        <v>161002</v>
      </c>
      <c r="G303" t="e">
        <f>IF(AND(F303&lt;&gt;"",MID(F303,1,1)&lt;&gt;"K"),VLOOKUP(F303,import!$A$2:$B$998,2,FALSE),"")</f>
        <v>#N/A</v>
      </c>
      <c r="I303" s="119">
        <f>IFERROR(IF(F303&lt;&gt;"",VLOOKUP(F303,import!$A$2:$E$598,5,FALSE),0),0)</f>
        <v>0</v>
      </c>
      <c r="J303">
        <v>1</v>
      </c>
      <c r="K303">
        <f t="shared" si="77"/>
        <v>6</v>
      </c>
      <c r="L303" t="str">
        <f t="shared" si="78"/>
        <v/>
      </c>
      <c r="M303" t="str">
        <f t="shared" si="78"/>
        <v/>
      </c>
      <c r="N303" t="str">
        <f t="shared" si="78"/>
        <v/>
      </c>
      <c r="O303" t="str">
        <f t="shared" si="78"/>
        <v/>
      </c>
      <c r="P303" t="str">
        <f t="shared" si="78"/>
        <v/>
      </c>
      <c r="Q303" t="str">
        <f t="shared" si="79"/>
        <v>43241x</v>
      </c>
      <c r="S303" s="119">
        <f t="shared" si="72"/>
        <v>0</v>
      </c>
    </row>
    <row r="304" spans="1:19" x14ac:dyDescent="0.25">
      <c r="B304" s="92" t="str">
        <f t="shared" ca="1" si="76"/>
        <v/>
      </c>
      <c r="D304" s="92">
        <f>IF(MID(F304,1,1)&lt;&gt;"K",IF($H304&lt;&gt;1,$I304,IF(AND(MAX($A$2:$A304)&gt;=30000,$I304&lt;0),$I304,IF(AND(MAX($A$2:$A304)&lt;30000,$I304&gt;0),$I304,0)))+E304,0)+E304</f>
        <v>0</v>
      </c>
      <c r="F304">
        <v>161102</v>
      </c>
      <c r="G304" t="e">
        <f>IF(AND(F304&lt;&gt;"",MID(F304,1,1)&lt;&gt;"K"),VLOOKUP(F304,import!$A$2:$B$998,2,FALSE),"")</f>
        <v>#N/A</v>
      </c>
      <c r="I304" s="119">
        <f>IFERROR(IF(F304&lt;&gt;"",VLOOKUP(F304,import!$A$2:$E$598,5,FALSE),0),0)</f>
        <v>0</v>
      </c>
      <c r="J304">
        <v>1</v>
      </c>
      <c r="K304">
        <f t="shared" si="77"/>
        <v>6</v>
      </c>
      <c r="L304" t="str">
        <f t="shared" si="78"/>
        <v/>
      </c>
      <c r="M304" t="str">
        <f t="shared" si="78"/>
        <v/>
      </c>
      <c r="N304" t="str">
        <f t="shared" si="78"/>
        <v/>
      </c>
      <c r="O304" t="str">
        <f t="shared" si="78"/>
        <v/>
      </c>
      <c r="P304" t="str">
        <f t="shared" si="78"/>
        <v/>
      </c>
      <c r="Q304" t="str">
        <f t="shared" si="79"/>
        <v>43241x</v>
      </c>
      <c r="S304" s="119">
        <f t="shared" si="72"/>
        <v>0</v>
      </c>
    </row>
    <row r="305" spans="1:19" x14ac:dyDescent="0.25">
      <c r="B305" s="92" t="str">
        <f t="shared" ca="1" si="76"/>
        <v/>
      </c>
      <c r="D305" s="92">
        <f>IF(MID(F305,1,1)&lt;&gt;"K",IF($H305&lt;&gt;1,$I305,IF(AND(MAX($A$2:$A305)&gt;=30000,$I305&lt;0),$I305,IF(AND(MAX($A$2:$A305)&lt;30000,$I305&gt;0),$I305,0)))+E305,0)+E305</f>
        <v>0</v>
      </c>
      <c r="E305" s="117"/>
      <c r="F305" t="s">
        <v>387</v>
      </c>
      <c r="I305" s="119">
        <f>IFERROR(IF(F305&lt;&gt;"",VLOOKUP(F305,import!$A$2:$E$598,5,FALSE),0),0)</f>
        <v>0</v>
      </c>
      <c r="J305">
        <v>1</v>
      </c>
      <c r="K305">
        <f t="shared" si="77"/>
        <v>6</v>
      </c>
      <c r="L305" t="str">
        <f t="shared" si="78"/>
        <v/>
      </c>
      <c r="M305" t="str">
        <f t="shared" si="78"/>
        <v/>
      </c>
      <c r="N305" t="str">
        <f t="shared" si="78"/>
        <v/>
      </c>
      <c r="O305" t="str">
        <f t="shared" si="78"/>
        <v/>
      </c>
      <c r="P305" t="str">
        <f t="shared" si="78"/>
        <v/>
      </c>
      <c r="Q305" t="str">
        <f t="shared" si="79"/>
        <v>43241x</v>
      </c>
      <c r="S305" s="119">
        <f t="shared" si="72"/>
        <v>0</v>
      </c>
    </row>
    <row r="306" spans="1:19" x14ac:dyDescent="0.25">
      <c r="A306">
        <v>43242</v>
      </c>
      <c r="B306" s="92">
        <f t="shared" ca="1" si="76"/>
        <v>0</v>
      </c>
      <c r="C306" s="89" t="s">
        <v>301</v>
      </c>
      <c r="D306" s="92">
        <f>IF(MID(F306,1,1)&lt;&gt;"K",IF($H306&lt;&gt;1,$I306,IF(AND(MAX($A$2:$A306)&gt;=30000,$I306&lt;0),$I306,IF(AND(MAX($A$2:$A306)&lt;30000,$I306&gt;0),$I306,0)))+E306,0)+E306</f>
        <v>0</v>
      </c>
      <c r="G306" t="str">
        <f>IF(AND(F306&lt;&gt;"",MID(F306,1,1)&lt;&gt;"K"),VLOOKUP(F306,import!$A$2:$B$998,2,FALSE),"")</f>
        <v/>
      </c>
      <c r="I306" s="119">
        <f>IFERROR(IF(F306&lt;&gt;"",VLOOKUP(F306,import!$A$2:$E$598,5,FALSE),0),0)</f>
        <v>0</v>
      </c>
      <c r="J306">
        <v>1</v>
      </c>
      <c r="K306">
        <f t="shared" si="77"/>
        <v>5</v>
      </c>
      <c r="L306" t="str">
        <f t="shared" si="78"/>
        <v>4</v>
      </c>
      <c r="M306" t="str">
        <f t="shared" si="78"/>
        <v>43</v>
      </c>
      <c r="N306" t="str">
        <f t="shared" si="78"/>
        <v>432</v>
      </c>
      <c r="O306" t="str">
        <f t="shared" si="78"/>
        <v>4324</v>
      </c>
      <c r="P306" t="str">
        <f t="shared" si="78"/>
        <v>43242</v>
      </c>
      <c r="Q306" t="str">
        <f t="shared" si="79"/>
        <v>43242x</v>
      </c>
      <c r="S306" s="119">
        <f t="shared" si="72"/>
        <v>0</v>
      </c>
    </row>
    <row r="307" spans="1:19" x14ac:dyDescent="0.25">
      <c r="B307" s="92" t="str">
        <f t="shared" ca="1" si="76"/>
        <v/>
      </c>
      <c r="C307" t="s">
        <v>317</v>
      </c>
      <c r="D307" s="92">
        <f>IF(MID(F307,1,1)&lt;&gt;"K",IF($H307&lt;&gt;1,$I307,IF(AND(MAX($A$2:$A307)&gt;=30000,$I307&lt;0),$I307,IF(AND(MAX($A$2:$A307)&lt;30000,$I307&gt;0),$I307,0)))+E307,0)+E307</f>
        <v>0</v>
      </c>
      <c r="G307" t="str">
        <f>IF(AND(F307&lt;&gt;"",MID(F307,1,1)&lt;&gt;"K"),VLOOKUP(F307,import!$A$2:$B$998,2,FALSE),"")</f>
        <v/>
      </c>
      <c r="I307" s="119">
        <f>IFERROR(IF(F307&lt;&gt;"",VLOOKUP(F307,import!$A$2:$E$598,5,FALSE),0),0)</f>
        <v>0</v>
      </c>
      <c r="J307">
        <v>1</v>
      </c>
      <c r="K307">
        <f t="shared" si="77"/>
        <v>6</v>
      </c>
      <c r="L307" t="str">
        <f t="shared" si="78"/>
        <v/>
      </c>
      <c r="M307" t="str">
        <f t="shared" si="78"/>
        <v/>
      </c>
      <c r="N307" t="str">
        <f t="shared" si="78"/>
        <v/>
      </c>
      <c r="O307" t="str">
        <f t="shared" si="78"/>
        <v/>
      </c>
      <c r="P307" t="str">
        <f t="shared" si="78"/>
        <v/>
      </c>
      <c r="Q307" t="str">
        <f t="shared" si="79"/>
        <v>43242x</v>
      </c>
      <c r="S307" s="119">
        <f t="shared" si="72"/>
        <v>0</v>
      </c>
    </row>
    <row r="308" spans="1:19" x14ac:dyDescent="0.25">
      <c r="B308" s="92" t="str">
        <f t="shared" ca="1" si="76"/>
        <v/>
      </c>
      <c r="D308" s="92">
        <f>IF(MID(F308,1,1)&lt;&gt;"K",IF($H308&lt;&gt;1,$I308,IF(AND(MAX($A$2:$A308)&gt;=30000,$I308&lt;0),$I308,IF(AND(MAX($A$2:$A308)&lt;30000,$I308&gt;0),$I308,0)))+E308,0)+E308</f>
        <v>0</v>
      </c>
      <c r="G308" t="str">
        <f>IF(AND(F308&lt;&gt;"",MID(F308,1,1)&lt;&gt;"K"),VLOOKUP(F308,import!$A$2:$B$998,2,FALSE),"")</f>
        <v/>
      </c>
      <c r="I308" s="119">
        <f>IFERROR(IF(F308&lt;&gt;"",VLOOKUP(F308,import!$A$2:$E$598,5,FALSE),0),0)</f>
        <v>0</v>
      </c>
      <c r="J308">
        <v>1</v>
      </c>
      <c r="K308">
        <f t="shared" si="77"/>
        <v>6</v>
      </c>
      <c r="L308" t="str">
        <f t="shared" si="78"/>
        <v/>
      </c>
      <c r="M308" t="str">
        <f t="shared" si="78"/>
        <v/>
      </c>
      <c r="N308" t="str">
        <f t="shared" si="78"/>
        <v/>
      </c>
      <c r="O308" t="str">
        <f t="shared" si="78"/>
        <v/>
      </c>
      <c r="P308" t="str">
        <f t="shared" si="78"/>
        <v/>
      </c>
      <c r="Q308" t="str">
        <f t="shared" si="79"/>
        <v>43242x</v>
      </c>
      <c r="S308" s="119">
        <f t="shared" si="72"/>
        <v>0</v>
      </c>
    </row>
    <row r="309" spans="1:19" x14ac:dyDescent="0.25">
      <c r="B309" s="92" t="str">
        <f t="shared" ca="1" si="76"/>
        <v/>
      </c>
      <c r="C309" t="s">
        <v>318</v>
      </c>
      <c r="D309" s="92">
        <f>IF(MID(F309,1,1)&lt;&gt;"K",IF($H309&lt;&gt;1,$I309,IF(AND(MAX($A$2:$A309)&gt;=30000,$I309&lt;0),$I309,IF(AND(MAX($A$2:$A309)&lt;30000,$I309&gt;0),$I309,0)))+E309,0)+E309</f>
        <v>0</v>
      </c>
      <c r="G309" t="str">
        <f>IF(AND(F309&lt;&gt;"",MID(F309,1,1)&lt;&gt;"K"),VLOOKUP(F309,import!$A$2:$B$998,2,FALSE),"")</f>
        <v/>
      </c>
      <c r="I309" s="119">
        <f>IFERROR(IF(F309&lt;&gt;"",VLOOKUP(F309,import!$A$2:$E$598,5,FALSE),0),0)</f>
        <v>0</v>
      </c>
      <c r="J309">
        <v>1</v>
      </c>
      <c r="K309">
        <f t="shared" si="77"/>
        <v>6</v>
      </c>
      <c r="L309" t="str">
        <f t="shared" si="78"/>
        <v/>
      </c>
      <c r="M309" t="str">
        <f t="shared" si="78"/>
        <v/>
      </c>
      <c r="N309" t="str">
        <f t="shared" si="78"/>
        <v/>
      </c>
      <c r="O309" t="str">
        <f t="shared" si="78"/>
        <v/>
      </c>
      <c r="P309" t="str">
        <f t="shared" si="78"/>
        <v/>
      </c>
      <c r="Q309" t="str">
        <f t="shared" si="79"/>
        <v>43242x</v>
      </c>
      <c r="S309" s="119">
        <f t="shared" si="72"/>
        <v>0</v>
      </c>
    </row>
    <row r="310" spans="1:19" x14ac:dyDescent="0.25">
      <c r="A310">
        <v>43210</v>
      </c>
      <c r="B310" s="92">
        <f t="shared" ca="1" si="76"/>
        <v>0</v>
      </c>
      <c r="C310" t="s">
        <v>54</v>
      </c>
      <c r="D310" s="92">
        <f>IF(MID(F310,1,1)&lt;&gt;"K",IF($H310&lt;&gt;1,$I310,IF(AND(MAX($A$2:$A310)&gt;=30000,$I310&lt;0),$I310,IF(AND(MAX($A$2:$A310)&lt;30000,$I310&gt;0),$I310,0)))+E310,0)+E310</f>
        <v>0</v>
      </c>
      <c r="G310" t="str">
        <f>IF(AND(F310&lt;&gt;"",MID(F310,1,1)&lt;&gt;"K"),VLOOKUP(F310,import!$A$2:$B$998,2,FALSE),"")</f>
        <v/>
      </c>
      <c r="H310">
        <v>1</v>
      </c>
      <c r="I310" s="119">
        <f>IFERROR(IF(F310&lt;&gt;"",VLOOKUP(F310,import!$A$2:$E$598,5,FALSE),0),0)</f>
        <v>0</v>
      </c>
      <c r="J310">
        <v>1</v>
      </c>
      <c r="K310">
        <f t="shared" si="77"/>
        <v>4</v>
      </c>
      <c r="L310" t="str">
        <f t="shared" si="78"/>
        <v>4</v>
      </c>
      <c r="M310" t="str">
        <f t="shared" si="78"/>
        <v>43</v>
      </c>
      <c r="N310" t="str">
        <f t="shared" si="78"/>
        <v>432</v>
      </c>
      <c r="O310" t="str">
        <f t="shared" si="78"/>
        <v>4321</v>
      </c>
      <c r="P310" t="str">
        <f t="shared" si="78"/>
        <v>43210</v>
      </c>
      <c r="Q310" t="str">
        <f t="shared" si="79"/>
        <v>43210x</v>
      </c>
      <c r="S310" s="119">
        <f t="shared" si="72"/>
        <v>0</v>
      </c>
    </row>
    <row r="311" spans="1:19" x14ac:dyDescent="0.25">
      <c r="B311" s="92" t="str">
        <f t="shared" ca="1" si="76"/>
        <v/>
      </c>
      <c r="D311" s="92">
        <f>IF(MID(F311,1,1)&lt;&gt;"K",IF($H311&lt;&gt;1,$I311,IF(AND(MAX($A$2:$A311)&gt;=30000,$I311&lt;0),$I311,IF(AND(MAX($A$2:$A311)&lt;30000,$I311&gt;0),$I311,0)))+E311,0)+E311</f>
        <v>0</v>
      </c>
      <c r="G311" t="str">
        <f>IF(AND(F311&lt;&gt;"",MID(F311,1,1)&lt;&gt;"K"),VLOOKUP(F311,import!$A$2:$B$998,2,FALSE),"")</f>
        <v/>
      </c>
      <c r="H311">
        <v>1</v>
      </c>
      <c r="I311" s="119">
        <f>IFERROR(IF(F311&lt;&gt;"",VLOOKUP(F311,import!$A$2:$E$598,5,FALSE),0),0)</f>
        <v>0</v>
      </c>
      <c r="J311">
        <v>1</v>
      </c>
      <c r="K311">
        <f t="shared" si="77"/>
        <v>6</v>
      </c>
      <c r="L311" t="str">
        <f t="shared" si="78"/>
        <v/>
      </c>
      <c r="M311" t="str">
        <f t="shared" si="78"/>
        <v/>
      </c>
      <c r="N311" t="str">
        <f t="shared" si="78"/>
        <v/>
      </c>
      <c r="O311" t="str">
        <f t="shared" si="78"/>
        <v/>
      </c>
      <c r="P311" t="str">
        <f t="shared" si="78"/>
        <v/>
      </c>
      <c r="Q311" t="str">
        <f t="shared" si="79"/>
        <v>43210x</v>
      </c>
      <c r="S311" s="119">
        <f t="shared" si="72"/>
        <v>0</v>
      </c>
    </row>
    <row r="312" spans="1:19" x14ac:dyDescent="0.25">
      <c r="B312" s="92" t="str">
        <f t="shared" ca="1" si="76"/>
        <v/>
      </c>
      <c r="D312" s="92">
        <f>IF(MID(F312,1,1)&lt;&gt;"K",IF($H312&lt;&gt;1,$I312,IF(AND(MAX($A$2:$A312)&gt;=30000,$I312&lt;0),$I312,IF(AND(MAX($A$2:$A312)&lt;30000,$I312&gt;0),$I312,0)))+E312,0)+E312</f>
        <v>0</v>
      </c>
      <c r="G312" t="str">
        <f>IF(AND(F312&lt;&gt;"",MID(F312,1,1)&lt;&gt;"K"),VLOOKUP(F312,import!$A$2:$B$998,2,FALSE),"")</f>
        <v/>
      </c>
      <c r="I312" s="119">
        <f>IFERROR(IF(F312&lt;&gt;"",VLOOKUP(F312,import!$A$2:$E$598,5,FALSE),0),0)</f>
        <v>0</v>
      </c>
      <c r="J312">
        <v>1</v>
      </c>
      <c r="K312">
        <f t="shared" si="77"/>
        <v>6</v>
      </c>
      <c r="L312" t="str">
        <f t="shared" si="78"/>
        <v/>
      </c>
      <c r="M312" t="str">
        <f t="shared" si="78"/>
        <v/>
      </c>
      <c r="N312" t="str">
        <f t="shared" si="78"/>
        <v/>
      </c>
      <c r="O312" t="str">
        <f t="shared" si="78"/>
        <v/>
      </c>
      <c r="P312" t="str">
        <f t="shared" si="78"/>
        <v/>
      </c>
      <c r="Q312" t="str">
        <f t="shared" si="79"/>
        <v>43210x</v>
      </c>
      <c r="S312" s="119">
        <f t="shared" si="72"/>
        <v>0</v>
      </c>
    </row>
    <row r="313" spans="1:19" x14ac:dyDescent="0.25">
      <c r="A313">
        <v>43220</v>
      </c>
      <c r="B313" s="92">
        <f t="shared" ca="1" si="76"/>
        <v>0</v>
      </c>
      <c r="C313" t="s">
        <v>55</v>
      </c>
      <c r="D313" s="92">
        <f>IF(MID(F313,1,1)&lt;&gt;"K",IF($H313&lt;&gt;1,$I313,IF(AND(MAX($A$2:$A313)&gt;=30000,$I313&lt;0),$I313,IF(AND(MAX($A$2:$A313)&lt;30000,$I313&gt;0),$I313,0)))+E313,0)+E313</f>
        <v>0</v>
      </c>
      <c r="G313" t="str">
        <f>IF(AND(F313&lt;&gt;"",MID(F313,1,1)&lt;&gt;"K"),VLOOKUP(F313,import!$A$2:$B$998,2,FALSE),"")</f>
        <v/>
      </c>
      <c r="I313" s="119">
        <f>IFERROR(IF(F313&lt;&gt;"",VLOOKUP(F313,import!$A$2:$E$598,5,FALSE),0),0)</f>
        <v>0</v>
      </c>
      <c r="J313">
        <v>1</v>
      </c>
      <c r="K313">
        <f t="shared" si="77"/>
        <v>4</v>
      </c>
      <c r="L313" t="str">
        <f t="shared" si="78"/>
        <v>4</v>
      </c>
      <c r="M313" t="str">
        <f t="shared" si="78"/>
        <v>43</v>
      </c>
      <c r="N313" t="str">
        <f t="shared" si="78"/>
        <v>432</v>
      </c>
      <c r="O313" t="str">
        <f t="shared" si="78"/>
        <v>4322</v>
      </c>
      <c r="P313" t="str">
        <f t="shared" si="78"/>
        <v>43220</v>
      </c>
      <c r="Q313" t="str">
        <f t="shared" si="79"/>
        <v>43220x</v>
      </c>
      <c r="S313" s="119">
        <f t="shared" si="72"/>
        <v>0</v>
      </c>
    </row>
    <row r="314" spans="1:19" x14ac:dyDescent="0.25">
      <c r="A314">
        <v>43230</v>
      </c>
      <c r="B314" s="92">
        <f t="shared" ca="1" si="76"/>
        <v>0</v>
      </c>
      <c r="C314" t="s">
        <v>56</v>
      </c>
      <c r="D314" s="92">
        <f>IF(MID(F314,1,1)&lt;&gt;"K",IF($H314&lt;&gt;1,$I314,IF(AND(MAX($A$2:$A314)&gt;=30000,$I314&lt;0),$I314,IF(AND(MAX($A$2:$A314)&lt;30000,$I314&gt;0),$I314,0)))+E314,0)+E314</f>
        <v>0</v>
      </c>
      <c r="G314" t="str">
        <f>IF(AND(F314&lt;&gt;"",MID(F314,1,1)&lt;&gt;"K"),VLOOKUP(F314,import!$A$2:$B$998,2,FALSE),"")</f>
        <v/>
      </c>
      <c r="I314" s="119">
        <f>IFERROR(IF(F314&lt;&gt;"",VLOOKUP(F314,import!$A$2:$E$598,5,FALSE),0),0)</f>
        <v>0</v>
      </c>
      <c r="J314">
        <v>1</v>
      </c>
      <c r="K314">
        <f t="shared" si="77"/>
        <v>4</v>
      </c>
      <c r="L314" t="str">
        <f t="shared" si="78"/>
        <v>4</v>
      </c>
      <c r="M314" t="str">
        <f t="shared" si="78"/>
        <v>43</v>
      </c>
      <c r="N314" t="str">
        <f t="shared" si="78"/>
        <v>432</v>
      </c>
      <c r="O314" t="str">
        <f t="shared" si="78"/>
        <v>4323</v>
      </c>
      <c r="P314" t="str">
        <f t="shared" si="78"/>
        <v>43230</v>
      </c>
      <c r="Q314" t="str">
        <f t="shared" si="79"/>
        <v>43230x</v>
      </c>
      <c r="S314" s="119">
        <f t="shared" si="72"/>
        <v>0</v>
      </c>
    </row>
    <row r="315" spans="1:19" x14ac:dyDescent="0.25">
      <c r="A315">
        <v>43250</v>
      </c>
      <c r="B315" s="92">
        <f t="shared" ca="1" si="76"/>
        <v>0</v>
      </c>
      <c r="C315" t="s">
        <v>58</v>
      </c>
      <c r="D315" s="92">
        <f>IF(MID(F315,1,1)&lt;&gt;"K",IF($H315&lt;&gt;1,$I315,IF(AND(MAX($A$2:$A315)&gt;=30000,$I315&lt;0),$I315,IF(AND(MAX($A$2:$A315)&lt;30000,$I315&gt;0),$I315,0)))+E315,0)+E315</f>
        <v>0</v>
      </c>
      <c r="G315" t="str">
        <f>IF(AND(F315&lt;&gt;"",MID(F315,1,1)&lt;&gt;"K"),VLOOKUP(F315,import!$A$2:$B$998,2,FALSE),"")</f>
        <v/>
      </c>
      <c r="I315" s="119">
        <f>IFERROR(IF(F315&lt;&gt;"",VLOOKUP(F315,import!$A$2:$E$598,5,FALSE),0),0)</f>
        <v>0</v>
      </c>
      <c r="J315">
        <v>1</v>
      </c>
      <c r="K315">
        <f t="shared" si="77"/>
        <v>4</v>
      </c>
      <c r="L315" t="str">
        <f t="shared" si="78"/>
        <v>4</v>
      </c>
      <c r="M315" t="str">
        <f t="shared" si="78"/>
        <v>43</v>
      </c>
      <c r="N315" t="str">
        <f t="shared" si="78"/>
        <v>432</v>
      </c>
      <c r="O315" t="str">
        <f t="shared" si="78"/>
        <v>4325</v>
      </c>
      <c r="P315" t="str">
        <f t="shared" si="78"/>
        <v>43250</v>
      </c>
      <c r="Q315" t="str">
        <f t="shared" si="79"/>
        <v>43250x</v>
      </c>
      <c r="S315" s="119">
        <f t="shared" si="72"/>
        <v>0</v>
      </c>
    </row>
    <row r="316" spans="1:19" x14ac:dyDescent="0.25">
      <c r="B316" s="92" t="str">
        <f t="shared" ca="1" si="76"/>
        <v/>
      </c>
      <c r="D316" s="92">
        <f>IF(MID(F316,1,1)&lt;&gt;"K",IF($H316&lt;&gt;1,$I316,IF(AND(MAX($A$2:$A316)&gt;=30000,$I316&lt;0),$I316,IF(AND(MAX($A$2:$A316)&lt;30000,$I316&gt;0),$I316,0)))+E316,0)+E316</f>
        <v>0</v>
      </c>
      <c r="G316" t="str">
        <f>IF(AND(F316&lt;&gt;"",MID(F316,1,1)&lt;&gt;"K"),VLOOKUP(F316,import!$A$2:$B$998,2,FALSE),"")</f>
        <v/>
      </c>
      <c r="I316" s="119">
        <f>IFERROR(IF(F316&lt;&gt;"",VLOOKUP(F316,import!$A$2:$E$598,5,FALSE),0),0)</f>
        <v>0</v>
      </c>
      <c r="J316">
        <v>1</v>
      </c>
      <c r="K316">
        <f t="shared" si="77"/>
        <v>6</v>
      </c>
      <c r="L316" t="str">
        <f t="shared" si="78"/>
        <v/>
      </c>
      <c r="M316" t="str">
        <f t="shared" si="78"/>
        <v/>
      </c>
      <c r="N316" t="str">
        <f t="shared" si="78"/>
        <v/>
      </c>
      <c r="O316" t="str">
        <f t="shared" si="78"/>
        <v/>
      </c>
      <c r="P316" t="str">
        <f t="shared" si="78"/>
        <v/>
      </c>
      <c r="Q316" t="str">
        <f t="shared" si="79"/>
        <v>43250x</v>
      </c>
      <c r="S316" s="119">
        <f t="shared" si="72"/>
        <v>0</v>
      </c>
    </row>
    <row r="317" spans="1:19" x14ac:dyDescent="0.25">
      <c r="A317">
        <v>43260</v>
      </c>
      <c r="B317" s="92">
        <f t="shared" ca="1" si="76"/>
        <v>0</v>
      </c>
      <c r="C317" t="s">
        <v>59</v>
      </c>
      <c r="D317" s="92">
        <f>IF(MID(F317,1,1)&lt;&gt;"K",IF($H317&lt;&gt;1,$I317,IF(AND(MAX($A$2:$A317)&gt;=30000,$I317&lt;0),$I317,IF(AND(MAX($A$2:$A317)&lt;30000,$I317&gt;0),$I317,0)))+E317,0)+E317</f>
        <v>0</v>
      </c>
      <c r="G317" t="str">
        <f>IF(AND(F317&lt;&gt;"",MID(F317,1,1)&lt;&gt;"K"),VLOOKUP(F317,import!$A$2:$B$998,2,FALSE),"")</f>
        <v/>
      </c>
      <c r="I317" s="119">
        <f>IFERROR(IF(F317&lt;&gt;"",VLOOKUP(F317,import!$A$2:$E$598,5,FALSE),0),0)</f>
        <v>0</v>
      </c>
      <c r="J317">
        <v>1</v>
      </c>
      <c r="K317">
        <f t="shared" si="77"/>
        <v>4</v>
      </c>
      <c r="L317" t="str">
        <f t="shared" si="78"/>
        <v>4</v>
      </c>
      <c r="M317" t="str">
        <f t="shared" si="78"/>
        <v>43</v>
      </c>
      <c r="N317" t="str">
        <f t="shared" si="78"/>
        <v>432</v>
      </c>
      <c r="O317" t="str">
        <f t="shared" si="78"/>
        <v>4326</v>
      </c>
      <c r="P317" t="str">
        <f t="shared" si="78"/>
        <v>43260</v>
      </c>
      <c r="Q317" t="str">
        <f t="shared" si="79"/>
        <v>43260x</v>
      </c>
      <c r="S317" s="119">
        <f t="shared" si="72"/>
        <v>0</v>
      </c>
    </row>
    <row r="318" spans="1:19" x14ac:dyDescent="0.25">
      <c r="A318">
        <v>43270</v>
      </c>
      <c r="B318" s="92">
        <f t="shared" ca="1" si="76"/>
        <v>-220658.68</v>
      </c>
      <c r="C318" t="s">
        <v>60</v>
      </c>
      <c r="D318" s="92">
        <f>IF(MID(F318,1,1)&lt;&gt;"K",IF($H318&lt;&gt;1,$I318,IF(AND(MAX($A$2:$A318)&gt;=30000,$I318&lt;0),$I318,IF(AND(MAX($A$2:$A318)&lt;30000,$I318&gt;0),$I318,0)))+E318,0)+E318</f>
        <v>0</v>
      </c>
      <c r="G318" t="str">
        <f>IF(AND(F318&lt;&gt;"",MID(F318,1,1)&lt;&gt;"K"),VLOOKUP(F318,import!$A$2:$B$998,2,FALSE),"")</f>
        <v/>
      </c>
      <c r="I318" s="119">
        <f>IFERROR(IF(F318&lt;&gt;"",VLOOKUP(F318,import!$A$2:$E$598,5,FALSE),0),0)</f>
        <v>0</v>
      </c>
      <c r="J318">
        <v>1</v>
      </c>
      <c r="K318">
        <f t="shared" si="77"/>
        <v>4</v>
      </c>
      <c r="L318" t="str">
        <f t="shared" si="78"/>
        <v>4</v>
      </c>
      <c r="M318" t="str">
        <f t="shared" si="78"/>
        <v>43</v>
      </c>
      <c r="N318" t="str">
        <f t="shared" si="78"/>
        <v>432</v>
      </c>
      <c r="O318" t="str">
        <f t="shared" si="78"/>
        <v>4327</v>
      </c>
      <c r="P318" t="str">
        <f t="shared" si="78"/>
        <v>43270</v>
      </c>
      <c r="Q318" t="str">
        <f t="shared" si="79"/>
        <v>43270x</v>
      </c>
      <c r="S318" s="119">
        <f t="shared" si="72"/>
        <v>-220658.68</v>
      </c>
    </row>
    <row r="319" spans="1:19" x14ac:dyDescent="0.25">
      <c r="B319" s="92" t="str">
        <f t="shared" ca="1" si="76"/>
        <v/>
      </c>
      <c r="D319" s="92">
        <f>IF(MID(F319,1,1)&lt;&gt;"K",IF($H319&lt;&gt;1,$I319,IF(AND(MAX($A$2:$A319)&gt;=30000,$I319&lt;0),$I319,IF(AND(MAX($A$2:$A319)&lt;30000,$I319&gt;0),$I319,0)))+E319,0)+E319</f>
        <v>-167749.28</v>
      </c>
      <c r="F319">
        <v>171340</v>
      </c>
      <c r="G319" t="str">
        <f>IF(AND(F319&lt;&gt;"",MID(F319,1,1)&lt;&gt;"K"),VLOOKUP(F319,import!$A$2:$B$998,2,FALSE),"")</f>
        <v>VAT Polska</v>
      </c>
      <c r="I319" s="119">
        <f>IFERROR(IF(F319&lt;&gt;"",VLOOKUP(F319,import!$A$2:$E$598,5,FALSE),0),0)</f>
        <v>-167749.28</v>
      </c>
      <c r="J319">
        <v>1</v>
      </c>
      <c r="K319">
        <f t="shared" si="77"/>
        <v>6</v>
      </c>
      <c r="L319" t="str">
        <f t="shared" si="78"/>
        <v/>
      </c>
      <c r="M319" t="str">
        <f t="shared" si="78"/>
        <v/>
      </c>
      <c r="N319" t="str">
        <f t="shared" si="78"/>
        <v/>
      </c>
      <c r="O319" t="str">
        <f t="shared" si="78"/>
        <v/>
      </c>
      <c r="P319" t="str">
        <f t="shared" si="78"/>
        <v/>
      </c>
      <c r="Q319" t="str">
        <f t="shared" si="79"/>
        <v>43270x</v>
      </c>
      <c r="S319" s="119">
        <f t="shared" ref="S319:S349" si="80">IF(P319&lt;&gt;"",SUMIF(Q$2:Q$4412,Q319,$D$2:$D$4412),0)</f>
        <v>0</v>
      </c>
    </row>
    <row r="320" spans="1:19" x14ac:dyDescent="0.25">
      <c r="B320" s="92" t="str">
        <f t="shared" ca="1" si="76"/>
        <v/>
      </c>
      <c r="D320" s="92">
        <f>IF(MID(F320,1,1)&lt;&gt;"K",IF($H320&lt;&gt;1,$I320,IF(AND(MAX($A$2:$A320)&gt;=30000,$I320&lt;0),$I320,IF(AND(MAX($A$2:$A320)&lt;30000,$I320&gt;0),$I320,0)))+E320,0)+E320</f>
        <v>-0.62</v>
      </c>
      <c r="F320">
        <v>171341</v>
      </c>
      <c r="G320" t="str">
        <f>IF(AND(F320&lt;&gt;"",MID(F320,1,1)&lt;&gt;"K"),VLOOKUP(F320,import!$A$2:$B$998,2,FALSE),"")</f>
        <v>Obsł. VAT PL</v>
      </c>
      <c r="I320" s="119">
        <f>IFERROR(IF(F320&lt;&gt;"",VLOOKUP(F320,import!$A$2:$E$598,5,FALSE),0),0)</f>
        <v>-0.62</v>
      </c>
      <c r="J320">
        <v>1</v>
      </c>
      <c r="K320">
        <f t="shared" si="77"/>
        <v>6</v>
      </c>
      <c r="L320" t="str">
        <f t="shared" si="78"/>
        <v/>
      </c>
      <c r="M320" t="str">
        <f t="shared" si="78"/>
        <v/>
      </c>
      <c r="N320" t="str">
        <f t="shared" si="78"/>
        <v/>
      </c>
      <c r="O320" t="str">
        <f t="shared" si="78"/>
        <v/>
      </c>
      <c r="P320" t="str">
        <f t="shared" si="78"/>
        <v/>
      </c>
      <c r="Q320" t="str">
        <f t="shared" si="79"/>
        <v>43270x</v>
      </c>
      <c r="S320" s="119">
        <f t="shared" si="80"/>
        <v>0</v>
      </c>
    </row>
    <row r="321" spans="1:19" x14ac:dyDescent="0.25">
      <c r="B321" s="92" t="str">
        <f t="shared" ca="1" si="76"/>
        <v/>
      </c>
      <c r="D321" s="92">
        <f>IF(MID(F321,1,1)&lt;&gt;"K",IF($H321&lt;&gt;1,$I321,IF(AND(MAX($A$2:$A321)&gt;=30000,$I321&lt;0),$I321,IF(AND(MAX($A$2:$A321)&lt;30000,$I321&gt;0),$I321,0)))+E321,0)+E321</f>
        <v>-13807.43</v>
      </c>
      <c r="F321">
        <v>171600</v>
      </c>
      <c r="G321" t="str">
        <f>IF(AND(F321&lt;&gt;"",MID(F321,1,1)&lt;&gt;"K"),VLOOKUP(F321,import!$A$2:$B$998,2,FALSE),"")</f>
        <v>VAT-obciążenie odwr.</v>
      </c>
      <c r="I321" s="119">
        <f>IFERROR(IF(F321&lt;&gt;"",VLOOKUP(F321,import!$A$2:$E$598,5,FALSE),0),0)</f>
        <v>-13807.43</v>
      </c>
      <c r="J321">
        <v>1</v>
      </c>
      <c r="K321">
        <f t="shared" si="77"/>
        <v>6</v>
      </c>
      <c r="L321" t="str">
        <f t="shared" si="78"/>
        <v/>
      </c>
      <c r="M321" t="str">
        <f t="shared" si="78"/>
        <v/>
      </c>
      <c r="N321" t="str">
        <f t="shared" si="78"/>
        <v/>
      </c>
      <c r="O321" t="str">
        <f t="shared" si="78"/>
        <v/>
      </c>
      <c r="P321" t="str">
        <f t="shared" si="78"/>
        <v/>
      </c>
      <c r="Q321" t="str">
        <f t="shared" si="79"/>
        <v>43270x</v>
      </c>
      <c r="S321" s="119">
        <f t="shared" si="80"/>
        <v>0</v>
      </c>
    </row>
    <row r="322" spans="1:19" x14ac:dyDescent="0.25">
      <c r="B322" s="92" t="str">
        <f t="shared" ca="1" si="76"/>
        <v/>
      </c>
      <c r="D322" s="92">
        <f>IF(MID(F322,1,1)&lt;&gt;"K",IF($H322&lt;&gt;1,$I322,IF(AND(MAX($A$2:$A322)&gt;=30000,$I322&lt;0),$I322,IF(AND(MAX($A$2:$A322)&lt;30000,$I322&gt;0),$I322,0)))+E322,0)+E322</f>
        <v>0</v>
      </c>
      <c r="F322">
        <v>172040</v>
      </c>
      <c r="G322" t="str">
        <f>IF(AND(F322&lt;&gt;"",MID(F322,1,1)&lt;&gt;"K"),VLOOKUP(F322,import!$A$2:$B$998,2,FALSE),"")</f>
        <v>Zob. wob. UrzSk IRAP</v>
      </c>
      <c r="I322" s="119">
        <f>IFERROR(IF(F322&lt;&gt;"",VLOOKUP(F322,import!$A$2:$E$598,5,FALSE),0),0)</f>
        <v>0</v>
      </c>
      <c r="J322">
        <v>1</v>
      </c>
      <c r="K322">
        <f t="shared" si="77"/>
        <v>6</v>
      </c>
      <c r="L322" t="str">
        <f t="shared" si="78"/>
        <v/>
      </c>
      <c r="M322" t="str">
        <f t="shared" si="78"/>
        <v/>
      </c>
      <c r="N322" t="str">
        <f t="shared" si="78"/>
        <v/>
      </c>
      <c r="O322" t="str">
        <f t="shared" si="78"/>
        <v/>
      </c>
      <c r="P322" t="str">
        <f t="shared" si="78"/>
        <v/>
      </c>
      <c r="Q322" t="str">
        <f t="shared" si="79"/>
        <v>43270x</v>
      </c>
      <c r="S322" s="119">
        <f t="shared" si="80"/>
        <v>0</v>
      </c>
    </row>
    <row r="323" spans="1:19" x14ac:dyDescent="0.25">
      <c r="B323" s="92" t="str">
        <f t="shared" ca="1" si="76"/>
        <v/>
      </c>
      <c r="D323" s="92">
        <f>IF(MID(F323,1,1)&lt;&gt;"K",IF($H323&lt;&gt;1,$I323,IF(AND(MAX($A$2:$A323)&gt;=30000,$I323&lt;0),$I323,IF(AND(MAX($A$2:$A323)&lt;30000,$I323&gt;0),$I323,0)))+E323,0)+E323</f>
        <v>-35451</v>
      </c>
      <c r="F323">
        <v>172500</v>
      </c>
      <c r="G323" t="str">
        <f>IF(AND(F323&lt;&gt;"",MID(F323,1,1)&lt;&gt;"K"),VLOOKUP(F323,import!$A$2:$B$998,2,FALSE),"")</f>
        <v>Zobow.pod.wyn./kośc.</v>
      </c>
      <c r="I323" s="119">
        <f>IFERROR(IF(F323&lt;&gt;"",VLOOKUP(F323,import!$A$2:$E$598,5,FALSE),0),0)</f>
        <v>-35451</v>
      </c>
      <c r="J323">
        <v>1</v>
      </c>
      <c r="K323">
        <f t="shared" si="77"/>
        <v>6</v>
      </c>
      <c r="L323" t="str">
        <f t="shared" si="78"/>
        <v/>
      </c>
      <c r="M323" t="str">
        <f t="shared" si="78"/>
        <v/>
      </c>
      <c r="N323" t="str">
        <f t="shared" si="78"/>
        <v/>
      </c>
      <c r="O323" t="str">
        <f t="shared" si="78"/>
        <v/>
      </c>
      <c r="P323" t="str">
        <f t="shared" si="78"/>
        <v/>
      </c>
      <c r="Q323" t="str">
        <f t="shared" si="79"/>
        <v>43270x</v>
      </c>
      <c r="S323" s="119">
        <f t="shared" si="80"/>
        <v>0</v>
      </c>
    </row>
    <row r="324" spans="1:19" x14ac:dyDescent="0.25">
      <c r="B324" s="92" t="str">
        <f t="shared" ca="1" si="76"/>
        <v/>
      </c>
      <c r="D324" s="92">
        <f>IF(MID(F324,1,1)&lt;&gt;"K",IF($H324&lt;&gt;1,$I324,IF(AND(MAX($A$2:$A324)&gt;=30000,$I324&lt;0),$I324,IF(AND(MAX($A$2:$A324)&lt;30000,$I324&gt;0),$I324,0)))+E324,0)+E324</f>
        <v>-3650.35</v>
      </c>
      <c r="F324">
        <v>173500</v>
      </c>
      <c r="G324" t="str">
        <f>IF(AND(F324&lt;&gt;"",MID(F324,1,1)&lt;&gt;"K"),VLOOKUP(F324,import!$A$2:$B$998,2,FALSE),"")</f>
        <v>Zob. skł. ubezp. sp.</v>
      </c>
      <c r="I324" s="119">
        <f>IFERROR(IF(F324&lt;&gt;"",VLOOKUP(F324,import!$A$2:$E$598,5,FALSE),0),0)</f>
        <v>-3650.35</v>
      </c>
      <c r="J324">
        <v>1</v>
      </c>
      <c r="K324">
        <f t="shared" si="77"/>
        <v>6</v>
      </c>
      <c r="L324" t="str">
        <f t="shared" si="78"/>
        <v/>
      </c>
      <c r="M324" t="str">
        <f t="shared" si="78"/>
        <v/>
      </c>
      <c r="N324" t="str">
        <f t="shared" si="78"/>
        <v/>
      </c>
      <c r="O324" t="str">
        <f t="shared" si="78"/>
        <v/>
      </c>
      <c r="P324" t="str">
        <f t="shared" si="78"/>
        <v/>
      </c>
      <c r="Q324" t="str">
        <f t="shared" si="79"/>
        <v>43270x</v>
      </c>
      <c r="S324" s="119">
        <f t="shared" si="80"/>
        <v>0</v>
      </c>
    </row>
    <row r="325" spans="1:19" x14ac:dyDescent="0.25">
      <c r="B325" s="92" t="str">
        <f t="shared" ca="1" si="76"/>
        <v/>
      </c>
      <c r="D325" s="92">
        <f>IF(MID(F325,1,1)&lt;&gt;"K",IF($H325&lt;&gt;1,$I325,IF(AND(MAX($A$2:$A325)&gt;=30000,$I325&lt;0),$I325,IF(AND(MAX($A$2:$A325)&lt;30000,$I325&gt;0),$I325,0)))+E325,0)+E325</f>
        <v>0</v>
      </c>
      <c r="G325" t="str">
        <f>IF(AND(F325&lt;&gt;"",MID(F325,1,1)&lt;&gt;"K"),VLOOKUP(F325,import!$A$2:$B$998,2,FALSE),"")</f>
        <v/>
      </c>
      <c r="I325" s="119">
        <f>IFERROR(IF(F325&lt;&gt;"",VLOOKUP(F325,import!$A$2:$E$598,5,FALSE),0),0)</f>
        <v>0</v>
      </c>
      <c r="J325">
        <v>1</v>
      </c>
      <c r="K325">
        <f t="shared" si="77"/>
        <v>6</v>
      </c>
      <c r="L325" t="str">
        <f t="shared" si="78"/>
        <v/>
      </c>
      <c r="M325" t="str">
        <f t="shared" si="78"/>
        <v/>
      </c>
      <c r="N325" t="str">
        <f t="shared" si="78"/>
        <v/>
      </c>
      <c r="O325" t="str">
        <f t="shared" si="78"/>
        <v/>
      </c>
      <c r="P325" t="str">
        <f t="shared" si="78"/>
        <v/>
      </c>
      <c r="Q325" t="str">
        <f t="shared" si="79"/>
        <v>43270x</v>
      </c>
      <c r="S325" s="119">
        <f t="shared" si="80"/>
        <v>0</v>
      </c>
    </row>
    <row r="326" spans="1:19" x14ac:dyDescent="0.25">
      <c r="B326" s="92" t="str">
        <f t="shared" ca="1" si="76"/>
        <v/>
      </c>
      <c r="D326" s="92">
        <f>IF(MID(F326,1,1)&lt;&gt;"K",IF($H326&lt;&gt;1,$I326,IF(AND(MAX($A$2:$A326)&gt;=30000,$I326&lt;0),$I326,IF(AND(MAX($A$2:$A326)&lt;30000,$I326&gt;0),$I326,0)))+E326,0)+E326</f>
        <v>0</v>
      </c>
      <c r="G326" t="str">
        <f>IF(AND(F326&lt;&gt;"",MID(F326,1,1)&lt;&gt;"K"),VLOOKUP(F326,import!$A$2:$B$998,2,FALSE),"")</f>
        <v/>
      </c>
      <c r="I326" s="119">
        <f>IFERROR(IF(F326&lt;&gt;"",VLOOKUP(F326,import!$A$2:$E$598,5,FALSE),0),0)</f>
        <v>0</v>
      </c>
      <c r="J326">
        <v>1</v>
      </c>
      <c r="K326">
        <f t="shared" si="77"/>
        <v>6</v>
      </c>
      <c r="L326" t="str">
        <f t="shared" si="78"/>
        <v/>
      </c>
      <c r="M326" t="str">
        <f t="shared" si="78"/>
        <v/>
      </c>
      <c r="N326" t="str">
        <f t="shared" si="78"/>
        <v/>
      </c>
      <c r="O326" t="str">
        <f t="shared" si="78"/>
        <v/>
      </c>
      <c r="P326" t="str">
        <f t="shared" si="78"/>
        <v/>
      </c>
      <c r="Q326" t="str">
        <f t="shared" si="79"/>
        <v>43270x</v>
      </c>
      <c r="S326" s="119">
        <f t="shared" si="80"/>
        <v>0</v>
      </c>
    </row>
    <row r="327" spans="1:19" x14ac:dyDescent="0.25">
      <c r="B327" s="92"/>
      <c r="D327" s="92">
        <f>IF(MID(F327,1,1)&lt;&gt;"K",IF($H327&lt;&gt;1,$I327,IF(AND(MAX($A$2:$A327)&gt;=30000,$I327&lt;0),$I327,IF(AND(MAX($A$2:$A327)&lt;30000,$I327&gt;0),$I327,0)))+E327,0)+E327</f>
        <v>0</v>
      </c>
      <c r="G327" t="str">
        <f>IF(AND(F327&lt;&gt;"",MID(F327,1,1)&lt;&gt;"K"),VLOOKUP(F327,import!$A$2:$B$998,2,FALSE),"")</f>
        <v/>
      </c>
      <c r="I327" s="119">
        <f>IFERROR(IF(F327&lt;&gt;"",VLOOKUP(F327,import!$A$2:$E$598,5,FALSE),0),0)</f>
        <v>0</v>
      </c>
      <c r="J327">
        <v>1</v>
      </c>
      <c r="K327">
        <f t="shared" si="77"/>
        <v>6</v>
      </c>
      <c r="L327" t="str">
        <f t="shared" si="78"/>
        <v/>
      </c>
      <c r="M327" t="str">
        <f t="shared" si="78"/>
        <v/>
      </c>
      <c r="N327" t="str">
        <f t="shared" si="78"/>
        <v/>
      </c>
      <c r="O327" t="str">
        <f t="shared" si="78"/>
        <v/>
      </c>
      <c r="P327" t="str">
        <f t="shared" si="78"/>
        <v/>
      </c>
      <c r="Q327" t="str">
        <f t="shared" si="79"/>
        <v>43270x</v>
      </c>
      <c r="S327" s="119">
        <f t="shared" si="80"/>
        <v>0</v>
      </c>
    </row>
    <row r="328" spans="1:19" x14ac:dyDescent="0.25">
      <c r="B328" s="92" t="str">
        <f t="shared" ref="B328:B349" ca="1" si="81">IF(A328&lt;&gt;"",SUMIF(INDIRECT(VLOOKUP(K328,$T$2:$V$7,3,FALSE)),OFFSET(K328,0,K328),$S$2:$S$4412),"")</f>
        <v/>
      </c>
      <c r="D328" s="92">
        <f>IF(MID(F328,1,1)&lt;&gt;"K",IF($H328&lt;&gt;1,$I328,IF(AND(MAX($A$2:$A328)&gt;=30000,$I328&lt;0),$I328,IF(AND(MAX($A$2:$A328)&lt;30000,$I328&gt;0),$I328,0)))+E328,0)+E328</f>
        <v>0</v>
      </c>
      <c r="E328" s="104">
        <f>-E144</f>
        <v>0</v>
      </c>
      <c r="F328" t="s">
        <v>391</v>
      </c>
      <c r="I328" s="119">
        <f>IFERROR(IF(F328&lt;&gt;"",VLOOKUP(F328,import!$A$2:$E$598,5,FALSE),0),0)</f>
        <v>0</v>
      </c>
      <c r="J328">
        <v>1</v>
      </c>
      <c r="K328">
        <f t="shared" si="77"/>
        <v>6</v>
      </c>
      <c r="L328" t="str">
        <f t="shared" si="78"/>
        <v/>
      </c>
      <c r="M328" t="str">
        <f t="shared" si="78"/>
        <v/>
      </c>
      <c r="N328" t="str">
        <f t="shared" si="78"/>
        <v/>
      </c>
      <c r="O328" t="str">
        <f t="shared" si="78"/>
        <v/>
      </c>
      <c r="P328" t="str">
        <f t="shared" si="78"/>
        <v/>
      </c>
      <c r="Q328" t="str">
        <f t="shared" si="79"/>
        <v>43270x</v>
      </c>
      <c r="S328" s="119">
        <f t="shared" si="80"/>
        <v>0</v>
      </c>
    </row>
    <row r="329" spans="1:19" x14ac:dyDescent="0.25">
      <c r="B329" s="92" t="str">
        <f t="shared" ca="1" si="81"/>
        <v/>
      </c>
      <c r="D329" s="92">
        <f>IF(MID(F329,1,1)&lt;&gt;"K",IF($H329&lt;&gt;1,$I329,IF(AND(MAX($A$2:$A329)&gt;=30000,$I329&lt;0),$I329,IF(AND(MAX($A$2:$A329)&lt;30000,$I329&gt;0),$I329,0)))+E329,0)+E329</f>
        <v>0</v>
      </c>
      <c r="E329" s="104">
        <f>-D221</f>
        <v>0</v>
      </c>
      <c r="F329" t="s">
        <v>353</v>
      </c>
      <c r="G329" t="str">
        <f>IF(AND(F329&lt;&gt;"",MID(F329,1,1)&lt;&gt;"K"),VLOOKUP(F329,import!$A$2:$B$998,2,FALSE),"")</f>
        <v/>
      </c>
      <c r="I329" s="119">
        <f>IFERROR(IF(F329&lt;&gt;"",VLOOKUP(F329,import!$A$2:$E$598,5,FALSE),0),0)</f>
        <v>0</v>
      </c>
      <c r="J329">
        <v>1</v>
      </c>
      <c r="K329">
        <f t="shared" si="77"/>
        <v>6</v>
      </c>
      <c r="L329" t="str">
        <f t="shared" si="78"/>
        <v/>
      </c>
      <c r="M329" t="str">
        <f t="shared" si="78"/>
        <v/>
      </c>
      <c r="N329" t="str">
        <f t="shared" si="78"/>
        <v/>
      </c>
      <c r="O329" t="str">
        <f t="shared" si="78"/>
        <v/>
      </c>
      <c r="P329" t="str">
        <f t="shared" si="78"/>
        <v/>
      </c>
      <c r="Q329" t="str">
        <f t="shared" si="79"/>
        <v>43270x</v>
      </c>
      <c r="S329" s="119">
        <f t="shared" si="80"/>
        <v>0</v>
      </c>
    </row>
    <row r="330" spans="1:19" x14ac:dyDescent="0.25">
      <c r="B330" s="92" t="str">
        <f t="shared" ca="1" si="81"/>
        <v/>
      </c>
      <c r="D330" s="92">
        <f>IF(MID(F330,1,1)&lt;&gt;"K",IF($H330&lt;&gt;1,$I330,IF(AND(MAX($A$2:$A330)&gt;=30000,$I330&lt;0),$I330,IF(AND(MAX($A$2:$A330)&lt;30000,$I330&gt;0),$I330,0)))+E330,0)+E330</f>
        <v>0</v>
      </c>
      <c r="F330" t="s">
        <v>291</v>
      </c>
      <c r="G330" t="str">
        <f>IF(AND(F330&lt;&gt;"",MID(F330,1,1)&lt;&gt;"K"),VLOOKUP(F330,import!$A$2:$B$998,2,FALSE),"")</f>
        <v/>
      </c>
      <c r="I330" s="119">
        <f>IFERROR(IF(F330&lt;&gt;"",VLOOKUP(F330,import!$A$2:$E$598,5,FALSE),0),0)</f>
        <v>0</v>
      </c>
      <c r="J330">
        <v>1</v>
      </c>
      <c r="K330">
        <f t="shared" si="77"/>
        <v>6</v>
      </c>
      <c r="L330" t="str">
        <f t="shared" si="78"/>
        <v/>
      </c>
      <c r="M330" t="str">
        <f t="shared" si="78"/>
        <v/>
      </c>
      <c r="N330" t="str">
        <f t="shared" si="78"/>
        <v/>
      </c>
      <c r="O330" t="str">
        <f t="shared" si="78"/>
        <v/>
      </c>
      <c r="P330" t="str">
        <f t="shared" si="78"/>
        <v/>
      </c>
      <c r="Q330" t="str">
        <f t="shared" si="79"/>
        <v>43270x</v>
      </c>
      <c r="S330" s="119">
        <f t="shared" si="80"/>
        <v>0</v>
      </c>
    </row>
    <row r="331" spans="1:19" x14ac:dyDescent="0.25">
      <c r="A331">
        <v>43280</v>
      </c>
      <c r="B331" s="92">
        <f t="shared" ca="1" si="81"/>
        <v>-182.37</v>
      </c>
      <c r="C331" t="s">
        <v>61</v>
      </c>
      <c r="D331" s="92">
        <f>IF(MID(F331,1,1)&lt;&gt;"K",IF($H331&lt;&gt;1,$I331,IF(AND(MAX($A$2:$A331)&gt;=30000,$I331&lt;0),$I331,IF(AND(MAX($A$2:$A331)&lt;30000,$I331&gt;0),$I331,0)))+E331,0)+E331</f>
        <v>0</v>
      </c>
      <c r="F331" t="s">
        <v>291</v>
      </c>
      <c r="G331" t="str">
        <f>IF(AND(F331&lt;&gt;"",MID(F331,1,1)&lt;&gt;"K"),VLOOKUP(F331,import!$A$2:$B$998,2,FALSE),"")</f>
        <v/>
      </c>
      <c r="I331" s="119">
        <f>IFERROR(IF(F331&lt;&gt;"",VLOOKUP(F331,import!$A$2:$E$598,5,FALSE),0),0)</f>
        <v>0</v>
      </c>
      <c r="J331">
        <v>1</v>
      </c>
      <c r="K331">
        <f t="shared" si="77"/>
        <v>4</v>
      </c>
      <c r="L331" t="str">
        <f t="shared" si="78"/>
        <v>4</v>
      </c>
      <c r="M331" t="str">
        <f t="shared" si="78"/>
        <v>43</v>
      </c>
      <c r="N331" t="str">
        <f t="shared" si="78"/>
        <v>432</v>
      </c>
      <c r="O331" t="str">
        <f t="shared" si="78"/>
        <v>4328</v>
      </c>
      <c r="P331" t="str">
        <f t="shared" si="78"/>
        <v>43280</v>
      </c>
      <c r="Q331" t="str">
        <f t="shared" si="79"/>
        <v>43280x</v>
      </c>
      <c r="S331" s="119">
        <f t="shared" si="80"/>
        <v>-182.37</v>
      </c>
    </row>
    <row r="332" spans="1:19" x14ac:dyDescent="0.25">
      <c r="B332" s="92" t="str">
        <f t="shared" ca="1" si="81"/>
        <v/>
      </c>
      <c r="D332" s="92">
        <f>IF(MID(F332,1,1)&lt;&gt;"K",IF($H332&lt;&gt;1,$I332,IF(AND(MAX($A$2:$A332)&gt;=30000,$I332&lt;0),$I332,IF(AND(MAX($A$2:$A332)&lt;30000,$I332&gt;0),$I332,0)))+E332,0)+E332</f>
        <v>-182.37</v>
      </c>
      <c r="F332">
        <v>176250</v>
      </c>
      <c r="G332" t="str">
        <f>IF(AND(F332&lt;&gt;"",MID(F332,1,1)&lt;&gt;"K"),VLOOKUP(F332,import!$A$2:$B$998,2,FALSE),"")</f>
        <v>Zobow. wynagrodz.</v>
      </c>
      <c r="H332">
        <v>1</v>
      </c>
      <c r="I332" s="119">
        <f>IFERROR(IF(F332&lt;&gt;"",VLOOKUP(F332,import!$A$2:$E$598,5,FALSE),0),0)</f>
        <v>-182.37</v>
      </c>
      <c r="J332">
        <v>1</v>
      </c>
      <c r="K332">
        <f t="shared" si="77"/>
        <v>6</v>
      </c>
      <c r="L332" t="str">
        <f t="shared" si="78"/>
        <v/>
      </c>
      <c r="M332" t="str">
        <f t="shared" si="78"/>
        <v/>
      </c>
      <c r="N332" t="str">
        <f t="shared" si="78"/>
        <v/>
      </c>
      <c r="O332" t="str">
        <f t="shared" si="78"/>
        <v/>
      </c>
      <c r="P332" t="str">
        <f t="shared" si="78"/>
        <v/>
      </c>
      <c r="Q332" t="str">
        <f t="shared" si="79"/>
        <v>43280x</v>
      </c>
      <c r="S332" s="119">
        <f t="shared" si="80"/>
        <v>0</v>
      </c>
    </row>
    <row r="333" spans="1:19" x14ac:dyDescent="0.25">
      <c r="B333" s="92" t="str">
        <f t="shared" ca="1" si="81"/>
        <v/>
      </c>
      <c r="D333" s="92">
        <f>IF(MID(F333,1,1)&lt;&gt;"K",IF($H333&lt;&gt;1,$I333,IF(AND(MAX($A$2:$A333)&gt;=30000,$I333&lt;0),$I333,IF(AND(MAX($A$2:$A333)&lt;30000,$I333&gt;0),$I333,0)))+E333,0)+E333</f>
        <v>0</v>
      </c>
      <c r="G333" t="str">
        <f>IF(AND(F333&lt;&gt;"",MID(F333,1,1)&lt;&gt;"K"),VLOOKUP(F333,import!$A$2:$B$998,2,FALSE),"")</f>
        <v/>
      </c>
      <c r="H333">
        <v>1</v>
      </c>
      <c r="I333" s="119">
        <f>IFERROR(IF(F333&lt;&gt;"",VLOOKUP(F333,import!$A$2:$E$598,5,FALSE),0),0)</f>
        <v>0</v>
      </c>
      <c r="J333">
        <v>1</v>
      </c>
      <c r="K333">
        <f t="shared" si="77"/>
        <v>6</v>
      </c>
      <c r="L333" t="str">
        <f t="shared" si="78"/>
        <v/>
      </c>
      <c r="M333" t="str">
        <f t="shared" si="78"/>
        <v/>
      </c>
      <c r="N333" t="str">
        <f t="shared" si="78"/>
        <v/>
      </c>
      <c r="O333" t="str">
        <f t="shared" si="78"/>
        <v/>
      </c>
      <c r="P333" t="str">
        <f t="shared" si="78"/>
        <v/>
      </c>
      <c r="Q333" t="str">
        <f t="shared" si="79"/>
        <v>43280x</v>
      </c>
      <c r="S333" s="119">
        <f t="shared" si="80"/>
        <v>0</v>
      </c>
    </row>
    <row r="334" spans="1:19" x14ac:dyDescent="0.25">
      <c r="A334">
        <v>43290</v>
      </c>
      <c r="B334" s="92">
        <f t="shared" ca="1" si="81"/>
        <v>-4512</v>
      </c>
      <c r="C334" t="s">
        <v>62</v>
      </c>
      <c r="D334" s="119">
        <f>IF(MID(F334,1,1)&lt;&gt;"K",IF($H334&lt;&gt;1,$I334,IF(AND(MAX($A$2:$A334)&gt;=30000,$I334&lt;0),$I334,IF(AND(MAX($A$2:$A334)&lt;30000,$I334&gt;0),$I334,0)))+E334,0)+E334</f>
        <v>0</v>
      </c>
      <c r="G334" t="str">
        <f>IF(AND(F334&lt;&gt;"",MID(F334,1,1)&lt;&gt;"K"),VLOOKUP(F334,import!$A$2:$B$998,2,FALSE),"")</f>
        <v/>
      </c>
      <c r="I334" s="119">
        <f>IFERROR(IF(F334&lt;&gt;"",VLOOKUP(F334,import!$A$2:$E$598,5,FALSE),0),0)</f>
        <v>0</v>
      </c>
      <c r="J334">
        <v>1</v>
      </c>
      <c r="K334">
        <f t="shared" si="77"/>
        <v>4</v>
      </c>
      <c r="L334" t="str">
        <f t="shared" si="78"/>
        <v>4</v>
      </c>
      <c r="M334" t="str">
        <f t="shared" si="78"/>
        <v>43</v>
      </c>
      <c r="N334" t="str">
        <f t="shared" si="78"/>
        <v>432</v>
      </c>
      <c r="O334" t="str">
        <f t="shared" si="78"/>
        <v>4329</v>
      </c>
      <c r="P334" t="str">
        <f t="shared" si="78"/>
        <v>43290</v>
      </c>
      <c r="Q334" t="str">
        <f t="shared" si="79"/>
        <v>43290x</v>
      </c>
      <c r="S334" s="119">
        <f t="shared" si="80"/>
        <v>-4512</v>
      </c>
    </row>
    <row r="335" spans="1:19" x14ac:dyDescent="0.25">
      <c r="B335" s="92" t="str">
        <f t="shared" ca="1" si="81"/>
        <v/>
      </c>
      <c r="D335" s="119">
        <f>IF(MID(F335,1,1)&lt;&gt;"K",IF($H335&lt;&gt;1,$I335,IF(AND(MAX($A$2:$A335)&gt;=30000,$I335&lt;0),$I335,IF(AND(MAX($A$2:$A335)&lt;30000,$I335&gt;0),$I335,0)))+E335,0)+E335</f>
        <v>-4512</v>
      </c>
      <c r="F335">
        <v>174000</v>
      </c>
      <c r="G335" t="str">
        <f>IF(AND(F335&lt;&gt;"",MID(F335,1,1)&lt;&gt;"K"),VLOOKUP(F335,import!$A$2:$B$998,2,FALSE),"")</f>
        <v>Zobowiąz. ubezpiecz.</v>
      </c>
      <c r="H335">
        <v>1</v>
      </c>
      <c r="I335" s="119">
        <f>IFERROR(IF(F335&lt;&gt;"",VLOOKUP(F335,import!$A$2:$E$598,5,FALSE),0),0)</f>
        <v>-4512</v>
      </c>
      <c r="J335">
        <v>1</v>
      </c>
      <c r="K335">
        <f t="shared" si="77"/>
        <v>6</v>
      </c>
      <c r="L335" t="str">
        <f t="shared" si="78"/>
        <v/>
      </c>
      <c r="M335" t="str">
        <f t="shared" si="78"/>
        <v/>
      </c>
      <c r="N335" t="str">
        <f t="shared" si="78"/>
        <v/>
      </c>
      <c r="O335" t="str">
        <f t="shared" si="78"/>
        <v/>
      </c>
      <c r="P335" t="str">
        <f t="shared" si="78"/>
        <v/>
      </c>
      <c r="Q335" t="str">
        <f t="shared" si="79"/>
        <v>43290x</v>
      </c>
      <c r="S335" s="119">
        <f t="shared" si="80"/>
        <v>0</v>
      </c>
    </row>
    <row r="336" spans="1:19" x14ac:dyDescent="0.25">
      <c r="B336" s="92" t="str">
        <f t="shared" ca="1" si="81"/>
        <v/>
      </c>
      <c r="D336" s="119">
        <f>IF(MID(F336,1,1)&lt;&gt;"K",IF($H336&lt;&gt;1,$I336,IF(AND(MAX($A$2:$A336)&gt;=30000,$I336&lt;0),$I336,IF(AND(MAX($A$2:$A336)&lt;30000,$I336&gt;0),$I336,0)))+E336,0)+E336</f>
        <v>0</v>
      </c>
      <c r="E336" s="93"/>
      <c r="F336" t="s">
        <v>354</v>
      </c>
      <c r="I336" s="119">
        <f>IFERROR(IF(F336&lt;&gt;"",VLOOKUP(F336,import!$A$2:$E$598,5,FALSE),0),0)</f>
        <v>0</v>
      </c>
      <c r="J336">
        <v>1</v>
      </c>
      <c r="K336">
        <f t="shared" ref="K336:K362" si="82">IF(ISERROR(IF(A336&lt;&gt;"",FIND("0",A336,2)-1,"")),5,IF(A336&lt;&gt;"",FIND("0",A336,2)-1,6))</f>
        <v>6</v>
      </c>
      <c r="L336" t="str">
        <f t="shared" ref="L336:P346" si="83">MID($A336,1,L$1)</f>
        <v/>
      </c>
      <c r="M336" t="str">
        <f t="shared" si="83"/>
        <v/>
      </c>
      <c r="N336" t="str">
        <f t="shared" si="83"/>
        <v/>
      </c>
      <c r="O336" t="str">
        <f t="shared" si="83"/>
        <v/>
      </c>
      <c r="P336" t="str">
        <f t="shared" si="83"/>
        <v/>
      </c>
      <c r="Q336" t="str">
        <f t="shared" ref="Q336:Q371" si="84">IF(A336&gt;0,P336&amp;"x",Q335)</f>
        <v>43290x</v>
      </c>
      <c r="S336" s="92">
        <f t="shared" si="80"/>
        <v>0</v>
      </c>
    </row>
    <row r="337" spans="1:19" x14ac:dyDescent="0.25">
      <c r="B337" s="92" t="str">
        <f t="shared" ca="1" si="81"/>
        <v/>
      </c>
      <c r="D337" s="119">
        <f>IF(MID(F337,1,1)&lt;&gt;"K",IF($H337&lt;&gt;1,$I337,IF(AND(MAX($A$2:$A337)&gt;=30000,$I337&lt;0),$I337,IF(AND(MAX($A$2:$A337)&lt;30000,$I337&gt;0),$I337,0)))+E337,0)+E337</f>
        <v>0</v>
      </c>
      <c r="E337" s="104">
        <f>-E305</f>
        <v>0</v>
      </c>
      <c r="F337" t="s">
        <v>387</v>
      </c>
      <c r="I337" s="119">
        <f>IFERROR(IF(F337&lt;&gt;"",VLOOKUP(F337,import!$A$2:$E$598,5,FALSE),0),0)</f>
        <v>0</v>
      </c>
      <c r="J337">
        <v>1</v>
      </c>
      <c r="K337">
        <f t="shared" si="82"/>
        <v>6</v>
      </c>
      <c r="L337" t="str">
        <f t="shared" si="83"/>
        <v/>
      </c>
      <c r="M337" t="str">
        <f t="shared" si="83"/>
        <v/>
      </c>
      <c r="N337" t="str">
        <f t="shared" si="83"/>
        <v/>
      </c>
      <c r="O337" t="str">
        <f t="shared" si="83"/>
        <v/>
      </c>
      <c r="P337" t="str">
        <f t="shared" si="83"/>
        <v/>
      </c>
      <c r="Q337" t="str">
        <f t="shared" si="84"/>
        <v>43290x</v>
      </c>
      <c r="S337" s="92">
        <f t="shared" si="80"/>
        <v>0</v>
      </c>
    </row>
    <row r="338" spans="1:19" x14ac:dyDescent="0.25">
      <c r="B338" s="92" t="str">
        <f t="shared" ca="1" si="81"/>
        <v/>
      </c>
      <c r="D338" s="119">
        <f>IF(MID(F338,1,1)&lt;&gt;"K",IF($H338&lt;&gt;1,$I338,IF(AND(MAX($A$2:$A338)&gt;=30000,$I338&lt;0),$I338,IF(AND(MAX($A$2:$A338)&lt;30000,$I338&gt;0),$I338,0)))+E338,0)+E338</f>
        <v>0</v>
      </c>
      <c r="F338">
        <v>179900</v>
      </c>
      <c r="G338" t="e">
        <f>IF(AND(F338&lt;&gt;"",MID(F338,1,1)&lt;&gt;"K"),VLOOKUP(F338,import!$A$2:$B$998,2,FALSE),"")</f>
        <v>#N/A</v>
      </c>
      <c r="I338" s="119">
        <f>IFERROR(IF(F338&lt;&gt;"",VLOOKUP(F338,import!$A$2:$E$598,5,FALSE),0),0)</f>
        <v>0</v>
      </c>
      <c r="J338">
        <v>1</v>
      </c>
      <c r="K338">
        <f t="shared" si="82"/>
        <v>6</v>
      </c>
      <c r="L338" t="str">
        <f t="shared" si="83"/>
        <v/>
      </c>
      <c r="M338" t="str">
        <f t="shared" si="83"/>
        <v/>
      </c>
      <c r="N338" t="str">
        <f t="shared" si="83"/>
        <v/>
      </c>
      <c r="O338" t="str">
        <f t="shared" si="83"/>
        <v/>
      </c>
      <c r="P338" t="str">
        <f t="shared" si="83"/>
        <v/>
      </c>
      <c r="Q338" t="str">
        <f t="shared" si="84"/>
        <v>43290x</v>
      </c>
      <c r="S338" s="92">
        <f t="shared" si="80"/>
        <v>0</v>
      </c>
    </row>
    <row r="339" spans="1:19" x14ac:dyDescent="0.25">
      <c r="B339" s="92" t="str">
        <f t="shared" ca="1" si="81"/>
        <v/>
      </c>
      <c r="D339" s="119">
        <f>IF(MID(F339,1,1)&lt;&gt;"K",IF($H339&lt;&gt;1,$I339,IF(AND(MAX($A$2:$A339)&gt;=30000,$I339&lt;0),$I339,IF(AND(MAX($A$2:$A339)&lt;30000,$I339&gt;0),$I339,0)))+E339,0)+E339</f>
        <v>0</v>
      </c>
      <c r="G339" t="str">
        <f>IF(AND(F339&lt;&gt;"",MID(F339,1,1)&lt;&gt;"K"),VLOOKUP(F339,import!$A$2:$B$998,2,FALSE),"")</f>
        <v/>
      </c>
      <c r="I339" s="119">
        <f>IFERROR(IF(F339&lt;&gt;"",VLOOKUP(F339,import!$A$2:$E$598,5,FALSE),0),0)</f>
        <v>0</v>
      </c>
      <c r="J339">
        <v>1</v>
      </c>
      <c r="K339">
        <f t="shared" ref="K339:K345" si="85">IF(ISERROR(IF(A339&lt;&gt;"",FIND("0",A339,2)-1,"")),5,IF(A339&lt;&gt;"",FIND("0",A339,2)-1,6))</f>
        <v>6</v>
      </c>
      <c r="L339" t="str">
        <f t="shared" si="83"/>
        <v/>
      </c>
      <c r="M339" t="str">
        <f t="shared" si="83"/>
        <v/>
      </c>
      <c r="N339" t="str">
        <f t="shared" si="83"/>
        <v/>
      </c>
      <c r="O339" t="str">
        <f t="shared" si="83"/>
        <v/>
      </c>
      <c r="P339" t="str">
        <f t="shared" si="83"/>
        <v/>
      </c>
      <c r="Q339" t="str">
        <f t="shared" ref="Q339:Q345" si="86">IF(A339&gt;0,P339&amp;"x",Q338)</f>
        <v>43290x</v>
      </c>
      <c r="S339" s="119">
        <f t="shared" si="80"/>
        <v>0</v>
      </c>
    </row>
    <row r="340" spans="1:19" x14ac:dyDescent="0.25">
      <c r="A340">
        <v>43300</v>
      </c>
      <c r="B340" s="92">
        <f t="shared" ca="1" si="81"/>
        <v>0</v>
      </c>
      <c r="C340" t="s">
        <v>319</v>
      </c>
      <c r="D340" s="119">
        <f>IF(MID(F340,1,1)&lt;&gt;"K",IF($H340&lt;&gt;1,$I340,IF(AND(MAX($A$2:$A340)&gt;=30000,$I340&lt;0),$I340,IF(AND(MAX($A$2:$A340)&lt;30000,$I340&gt;0),$I340,0)))+E340,0)+E340</f>
        <v>0</v>
      </c>
      <c r="F340" t="s">
        <v>291</v>
      </c>
      <c r="G340" t="str">
        <f>IF(AND(F340&lt;&gt;"",MID(F340,1,1)&lt;&gt;"K"),VLOOKUP(F340,import!$A$2:$B$998,2,FALSE),"")</f>
        <v/>
      </c>
      <c r="I340" s="119">
        <f>IFERROR(IF(F340&lt;&gt;"",VLOOKUP(F340,import!$A$2:$E$598,5,FALSE),0),0)</f>
        <v>0</v>
      </c>
      <c r="J340">
        <v>1</v>
      </c>
      <c r="K340">
        <f t="shared" si="85"/>
        <v>3</v>
      </c>
      <c r="L340" t="str">
        <f t="shared" si="83"/>
        <v>4</v>
      </c>
      <c r="M340" t="str">
        <f t="shared" si="83"/>
        <v>43</v>
      </c>
      <c r="N340" t="str">
        <f t="shared" si="83"/>
        <v>433</v>
      </c>
      <c r="O340" t="str">
        <f t="shared" si="83"/>
        <v>4330</v>
      </c>
      <c r="P340" t="str">
        <f t="shared" si="83"/>
        <v>43300</v>
      </c>
      <c r="Q340" t="str">
        <f t="shared" si="86"/>
        <v>43300x</v>
      </c>
      <c r="S340" s="119">
        <f t="shared" si="80"/>
        <v>0</v>
      </c>
    </row>
    <row r="341" spans="1:19" x14ac:dyDescent="0.25">
      <c r="B341" s="92" t="str">
        <f t="shared" ca="1" si="81"/>
        <v/>
      </c>
      <c r="D341" s="92">
        <f>IF(MID(F341,1,1)&lt;&gt;"K",IF($H341&lt;&gt;1,$I341,IF(AND(MAX($A$2:$A341)&gt;=30000,$I341&lt;0),$I341,IF(AND(MAX($A$2:$A341)&lt;30000,$I341&gt;0),$I341,0)))+E341,0)+E341</f>
        <v>0</v>
      </c>
      <c r="F341">
        <v>173050</v>
      </c>
      <c r="G341" t="e">
        <f>IF(AND(F341&lt;&gt;"",MID(F341,1,1)&lt;&gt;"K"),VLOOKUP(F341,import!$A$2:$B$998,2,FALSE),"")</f>
        <v>#N/A</v>
      </c>
      <c r="I341" s="119">
        <f>IFERROR(IF(F341&lt;&gt;"",VLOOKUP(F341,import!$A$2:$E$598,5,FALSE),0),0)</f>
        <v>0</v>
      </c>
      <c r="J341">
        <v>1</v>
      </c>
      <c r="K341">
        <f t="shared" si="85"/>
        <v>6</v>
      </c>
      <c r="L341" t="str">
        <f t="shared" si="83"/>
        <v/>
      </c>
      <c r="M341" t="str">
        <f t="shared" si="83"/>
        <v/>
      </c>
      <c r="N341" t="str">
        <f t="shared" si="83"/>
        <v/>
      </c>
      <c r="O341" t="str">
        <f t="shared" si="83"/>
        <v/>
      </c>
      <c r="P341" t="str">
        <f t="shared" si="83"/>
        <v/>
      </c>
      <c r="Q341" t="str">
        <f t="shared" si="86"/>
        <v>43300x</v>
      </c>
      <c r="S341" s="119">
        <f t="shared" si="80"/>
        <v>0</v>
      </c>
    </row>
    <row r="342" spans="1:19" x14ac:dyDescent="0.25">
      <c r="A342">
        <v>44000</v>
      </c>
      <c r="B342" s="92">
        <f t="shared" ca="1" si="81"/>
        <v>0</v>
      </c>
      <c r="C342" t="s">
        <v>320</v>
      </c>
      <c r="D342" s="92">
        <f>IF(MID(F342,1,1)&lt;&gt;"K",IF($H342&lt;&gt;1,$I342,IF(AND(MAX($A$2:$A342)&gt;=30000,$I342&lt;0),$I342,IF(AND(MAX($A$2:$A342)&lt;30000,$I342&gt;0),$I342,0)))+E342,0)+E342</f>
        <v>0</v>
      </c>
      <c r="F342" t="s">
        <v>291</v>
      </c>
      <c r="G342" t="str">
        <f>IF(AND(F342&lt;&gt;"",MID(F342,1,1)&lt;&gt;"K"),VLOOKUP(F342,import!$A$2:$B$998,2,FALSE),"")</f>
        <v/>
      </c>
      <c r="I342" s="119">
        <f>IFERROR(IF(F342&lt;&gt;"",VLOOKUP(F342,import!$A$2:$E$598,5,FALSE),0),0)</f>
        <v>0</v>
      </c>
      <c r="J342">
        <v>1</v>
      </c>
      <c r="K342">
        <f t="shared" si="85"/>
        <v>2</v>
      </c>
      <c r="L342" t="str">
        <f t="shared" si="83"/>
        <v>4</v>
      </c>
      <c r="M342" t="str">
        <f t="shared" si="83"/>
        <v>44</v>
      </c>
      <c r="N342" t="str">
        <f t="shared" si="83"/>
        <v>440</v>
      </c>
      <c r="O342" t="str">
        <f t="shared" si="83"/>
        <v>4400</v>
      </c>
      <c r="P342" t="str">
        <f t="shared" si="83"/>
        <v>44000</v>
      </c>
      <c r="Q342" t="str">
        <f t="shared" si="86"/>
        <v>44000x</v>
      </c>
      <c r="S342" s="119">
        <f t="shared" si="80"/>
        <v>0</v>
      </c>
    </row>
    <row r="343" spans="1:19" x14ac:dyDescent="0.25">
      <c r="A343">
        <v>44100</v>
      </c>
      <c r="B343" s="92">
        <f t="shared" ca="1" si="81"/>
        <v>0</v>
      </c>
      <c r="C343" t="s">
        <v>63</v>
      </c>
      <c r="D343" s="92">
        <f>IF(MID(F343,1,1)&lt;&gt;"K",IF($H343&lt;&gt;1,$I343,IF(AND(MAX($A$2:$A343)&gt;=30000,$I343&lt;0),$I343,IF(AND(MAX($A$2:$A343)&lt;30000,$I343&gt;0),$I343,0)))+E343,0)+E343</f>
        <v>0</v>
      </c>
      <c r="F343" t="s">
        <v>291</v>
      </c>
      <c r="G343" t="str">
        <f>IF(AND(F343&lt;&gt;"",MID(F343,1,1)&lt;&gt;"K"),VLOOKUP(F343,import!$A$2:$B$998,2,FALSE),"")</f>
        <v/>
      </c>
      <c r="I343" s="119">
        <f>IFERROR(IF(F343&lt;&gt;"",VLOOKUP(F343,import!$A$2:$E$598,5,FALSE),0),0)</f>
        <v>0</v>
      </c>
      <c r="J343">
        <v>1</v>
      </c>
      <c r="K343">
        <f t="shared" si="85"/>
        <v>3</v>
      </c>
      <c r="L343" t="str">
        <f t="shared" si="83"/>
        <v>4</v>
      </c>
      <c r="M343" t="str">
        <f t="shared" si="83"/>
        <v>44</v>
      </c>
      <c r="N343" t="str">
        <f t="shared" si="83"/>
        <v>441</v>
      </c>
      <c r="O343" t="str">
        <f t="shared" si="83"/>
        <v>4410</v>
      </c>
      <c r="P343" t="str">
        <f t="shared" si="83"/>
        <v>44100</v>
      </c>
      <c r="Q343" t="str">
        <f t="shared" si="86"/>
        <v>44100x</v>
      </c>
      <c r="S343" s="119">
        <f t="shared" si="80"/>
        <v>0</v>
      </c>
    </row>
    <row r="344" spans="1:19" x14ac:dyDescent="0.25">
      <c r="A344">
        <v>44200</v>
      </c>
      <c r="B344" s="92">
        <f t="shared" ca="1" si="81"/>
        <v>0</v>
      </c>
      <c r="C344" t="s">
        <v>36</v>
      </c>
      <c r="D344" s="92">
        <f>IF(MID(F344,1,1)&lt;&gt;"K",IF($H344&lt;&gt;1,$I344,IF(AND(MAX($A$2:$A344)&gt;=30000,$I344&lt;0),$I344,IF(AND(MAX($A$2:$A344)&lt;30000,$I344&gt;0),$I344,0)))+E344,0)+E344</f>
        <v>0</v>
      </c>
      <c r="F344" t="s">
        <v>291</v>
      </c>
      <c r="G344" t="str">
        <f>IF(AND(F344&lt;&gt;"",MID(F344,1,1)&lt;&gt;"K"),VLOOKUP(F344,import!$A$2:$B$998,2,FALSE),"")</f>
        <v/>
      </c>
      <c r="I344" s="119">
        <f>IFERROR(IF(F344&lt;&gt;"",VLOOKUP(F344,import!$A$2:$E$598,5,FALSE),0),0)</f>
        <v>0</v>
      </c>
      <c r="J344">
        <v>1</v>
      </c>
      <c r="K344">
        <f t="shared" si="85"/>
        <v>3</v>
      </c>
      <c r="L344" t="str">
        <f t="shared" si="83"/>
        <v>4</v>
      </c>
      <c r="M344" t="str">
        <f t="shared" si="83"/>
        <v>44</v>
      </c>
      <c r="N344" t="str">
        <f t="shared" si="83"/>
        <v>442</v>
      </c>
      <c r="O344" t="str">
        <f t="shared" si="83"/>
        <v>4420</v>
      </c>
      <c r="P344" t="str">
        <f t="shared" si="83"/>
        <v>44200</v>
      </c>
      <c r="Q344" t="str">
        <f t="shared" si="86"/>
        <v>44200x</v>
      </c>
      <c r="S344" s="119">
        <f t="shared" si="80"/>
        <v>0</v>
      </c>
    </row>
    <row r="345" spans="1:19" x14ac:dyDescent="0.25">
      <c r="A345">
        <v>44210</v>
      </c>
      <c r="B345" s="92">
        <f t="shared" ca="1" si="81"/>
        <v>0</v>
      </c>
      <c r="C345" t="s">
        <v>64</v>
      </c>
      <c r="D345" s="92">
        <f>IF(MID(F345,1,1)&lt;&gt;"K",IF($H345&lt;&gt;1,$I345,IF(AND(MAX($A$2:$A345)&gt;=30000,$I345&lt;0),$I345,IF(AND(MAX($A$2:$A345)&lt;30000,$I345&gt;0),$I345,0)))+E345,0)+E345</f>
        <v>0</v>
      </c>
      <c r="F345" t="s">
        <v>291</v>
      </c>
      <c r="G345" t="str">
        <f>IF(AND(F345&lt;&gt;"",MID(F345,1,1)&lt;&gt;"K"),VLOOKUP(F345,import!$A$2:$B$998,2,FALSE),"")</f>
        <v/>
      </c>
      <c r="I345" s="119">
        <f>IFERROR(IF(F345&lt;&gt;"",VLOOKUP(F345,import!$A$2:$E$598,5,FALSE),0),0)</f>
        <v>0</v>
      </c>
      <c r="J345">
        <v>1</v>
      </c>
      <c r="K345">
        <f t="shared" si="85"/>
        <v>4</v>
      </c>
      <c r="L345" t="str">
        <f t="shared" si="83"/>
        <v>4</v>
      </c>
      <c r="M345" t="str">
        <f t="shared" si="83"/>
        <v>44</v>
      </c>
      <c r="N345" t="str">
        <f t="shared" si="83"/>
        <v>442</v>
      </c>
      <c r="O345" t="str">
        <f t="shared" si="83"/>
        <v>4421</v>
      </c>
      <c r="P345" t="str">
        <f t="shared" si="83"/>
        <v>44210</v>
      </c>
      <c r="Q345" t="str">
        <f t="shared" si="86"/>
        <v>44210x</v>
      </c>
      <c r="S345" s="119">
        <f t="shared" si="80"/>
        <v>0</v>
      </c>
    </row>
    <row r="346" spans="1:19" x14ac:dyDescent="0.25">
      <c r="B346" s="92" t="str">
        <f t="shared" ca="1" si="81"/>
        <v/>
      </c>
      <c r="D346" s="92">
        <f>IF(MID(F346,1,1)&lt;&gt;"K",IF($H346&lt;&gt;1,$I346,IF(AND(MAX($A$2:$A346)&gt;=30000,$I346&lt;0),$I346,IF(AND(MAX($A$2:$A346)&lt;30000,$I346&gt;0),$I346,0)))+E346,0)+E346</f>
        <v>0</v>
      </c>
      <c r="F346">
        <v>52200</v>
      </c>
      <c r="G346" t="e">
        <f>IF(AND(F346&lt;&gt;"",MID(F346,1,1)&lt;&gt;"K"),VLOOKUP(F346,import!$A$2:$B$998,2,FALSE),"")</f>
        <v>#N/A</v>
      </c>
      <c r="I346" s="115">
        <f>IFERROR(IF(F346&lt;&gt;"",VLOOKUP(F346,import!$A$2:$E$598,5,FALSE),0),0)</f>
        <v>0</v>
      </c>
      <c r="J346">
        <v>1</v>
      </c>
      <c r="K346">
        <f t="shared" si="82"/>
        <v>6</v>
      </c>
      <c r="L346" t="str">
        <f t="shared" si="83"/>
        <v/>
      </c>
      <c r="M346" t="str">
        <f t="shared" si="83"/>
        <v/>
      </c>
      <c r="N346" t="str">
        <f t="shared" si="83"/>
        <v/>
      </c>
      <c r="O346" t="str">
        <f t="shared" si="83"/>
        <v/>
      </c>
      <c r="P346" t="str">
        <f t="shared" si="83"/>
        <v/>
      </c>
      <c r="Q346" t="str">
        <f t="shared" si="84"/>
        <v>44210x</v>
      </c>
      <c r="S346" s="92">
        <f t="shared" si="80"/>
        <v>0</v>
      </c>
    </row>
    <row r="347" spans="1:19" x14ac:dyDescent="0.25">
      <c r="B347" s="92" t="str">
        <f t="shared" ca="1" si="81"/>
        <v/>
      </c>
      <c r="D347" s="92">
        <f>IF(MID(F347,1,1)&lt;&gt;"K",IF($H347&lt;&gt;1,$I347,IF(AND(MAX($A$2:$A347)&gt;=30000,$I347&lt;0),$I347,IF(AND(MAX($A$2:$A347)&lt;30000,$I347&gt;0),$I347,0)))+E347,0)+E347</f>
        <v>0</v>
      </c>
      <c r="F347">
        <v>52900</v>
      </c>
      <c r="G347" t="e">
        <f>IF(AND(F347&lt;&gt;"",MID(F347,1,1)&lt;&gt;"K"),VLOOKUP(F347,import!$A$2:$B$998,2,FALSE),"")</f>
        <v>#N/A</v>
      </c>
      <c r="I347" s="115">
        <f>IFERROR(IF(F347&lt;&gt;"",VLOOKUP(F347,import!$A$2:$E$598,5,FALSE),0),0)</f>
        <v>0</v>
      </c>
      <c r="J347">
        <v>1</v>
      </c>
      <c r="K347">
        <f t="shared" si="82"/>
        <v>6</v>
      </c>
      <c r="L347" t="str">
        <f t="shared" ref="L347:P402" si="87">MID($A347,1,L$1)</f>
        <v/>
      </c>
      <c r="M347" t="str">
        <f t="shared" si="87"/>
        <v/>
      </c>
      <c r="N347" t="str">
        <f t="shared" si="87"/>
        <v/>
      </c>
      <c r="O347" t="str">
        <f t="shared" si="87"/>
        <v/>
      </c>
      <c r="P347" t="str">
        <f t="shared" si="87"/>
        <v/>
      </c>
      <c r="Q347" t="str">
        <f t="shared" si="84"/>
        <v>44210x</v>
      </c>
      <c r="S347" s="92">
        <f t="shared" si="80"/>
        <v>0</v>
      </c>
    </row>
    <row r="348" spans="1:19" x14ac:dyDescent="0.25">
      <c r="B348" s="92" t="str">
        <f t="shared" ca="1" si="81"/>
        <v/>
      </c>
      <c r="D348" s="92">
        <f>IF(MID(F348,1,1)&lt;&gt;"K",IF($H348&lt;&gt;1,$I348,IF(AND(MAX($A$2:$A348)&gt;=30000,$I348&lt;0),$I348,IF(AND(MAX($A$2:$A348)&lt;30000,$I348&gt;0),$I348,0)))+E348,0)+E348</f>
        <v>0</v>
      </c>
      <c r="E348" s="93"/>
      <c r="F348" t="s">
        <v>429</v>
      </c>
      <c r="I348" s="115">
        <f>IFERROR(IF(F348&lt;&gt;"",VLOOKUP(F348,import!$A$2:$E$598,5,FALSE),0),0)</f>
        <v>0</v>
      </c>
      <c r="J348">
        <v>1</v>
      </c>
      <c r="K348">
        <f t="shared" si="82"/>
        <v>6</v>
      </c>
      <c r="L348" t="str">
        <f t="shared" si="87"/>
        <v/>
      </c>
      <c r="M348" t="str">
        <f t="shared" si="87"/>
        <v/>
      </c>
      <c r="N348" t="str">
        <f t="shared" si="87"/>
        <v/>
      </c>
      <c r="O348" t="str">
        <f t="shared" si="87"/>
        <v/>
      </c>
      <c r="P348" t="str">
        <f t="shared" si="87"/>
        <v/>
      </c>
      <c r="Q348" t="str">
        <f t="shared" si="84"/>
        <v>44210x</v>
      </c>
      <c r="S348" s="92">
        <f t="shared" si="80"/>
        <v>0</v>
      </c>
    </row>
    <row r="349" spans="1:19" x14ac:dyDescent="0.25">
      <c r="A349">
        <v>44220</v>
      </c>
      <c r="B349" s="92">
        <f t="shared" ca="1" si="81"/>
        <v>0</v>
      </c>
      <c r="C349" t="s">
        <v>65</v>
      </c>
      <c r="D349" s="92">
        <f>IF(MID(F349,1,1)&lt;&gt;"K",IF($H349&lt;&gt;1,$I349,IF(AND(MAX($A$2:$A349)&gt;=30000,$I349&lt;0),$I349,IF(AND(MAX($A$2:$A349)&lt;30000,$I349&gt;0),$I349,0)))+E349,0)+E349</f>
        <v>0</v>
      </c>
      <c r="F349" t="s">
        <v>291</v>
      </c>
      <c r="G349" t="str">
        <f>IF(AND(F349&lt;&gt;"",MID(F349,1,1)&lt;&gt;"K"),VLOOKUP(F349,import!$A$2:$B$998,2,FALSE),"")</f>
        <v/>
      </c>
      <c r="I349" s="115">
        <f>IFERROR(IF(F349&lt;&gt;"",VLOOKUP(F349,import!$A$2:$E$598,5,FALSE),0),0)</f>
        <v>0</v>
      </c>
      <c r="J349">
        <v>1</v>
      </c>
      <c r="K349">
        <f t="shared" si="82"/>
        <v>4</v>
      </c>
      <c r="L349" t="str">
        <f t="shared" si="87"/>
        <v>4</v>
      </c>
      <c r="M349" t="str">
        <f t="shared" si="87"/>
        <v>44</v>
      </c>
      <c r="N349" t="str">
        <f t="shared" si="87"/>
        <v>442</v>
      </c>
      <c r="O349" t="str">
        <f t="shared" si="87"/>
        <v>4422</v>
      </c>
      <c r="P349" t="str">
        <f t="shared" si="87"/>
        <v>44220</v>
      </c>
      <c r="Q349" t="str">
        <f t="shared" si="84"/>
        <v>44220x</v>
      </c>
      <c r="S349" s="92">
        <f t="shared" si="80"/>
        <v>0</v>
      </c>
    </row>
    <row r="350" spans="1:19" x14ac:dyDescent="0.25">
      <c r="B350" s="92"/>
      <c r="D350" s="92">
        <f>IF(MID(F350,1,1)&lt;&gt;"K",IF($H350&lt;&gt;1,$I350,IF(AND(MAX($A$2:$A350)&gt;=30000,$I350&lt;0),$I350,IF(AND(MAX($A$2:$A350)&lt;30000,$I350&gt;0),$I350,0)))+E350,0)+E350</f>
        <v>0</v>
      </c>
      <c r="G350" t="str">
        <f>IF(AND(F350&lt;&gt;"",MID(F350,1,1)&lt;&gt;"K"),VLOOKUP(F350,import!$A$2:$B$998,2,FALSE),"")</f>
        <v/>
      </c>
      <c r="I350" s="115">
        <f>IFERROR(IF(F350&lt;&gt;"",VLOOKUP(F350,import!$A$2:$E$598,5,FALSE),0),0)</f>
        <v>0</v>
      </c>
      <c r="J350">
        <v>1</v>
      </c>
      <c r="K350">
        <f>IF(ISERROR(IF(A350&lt;&gt;"",FIND("0",A350,2)-1,"")),5,IF(A350&lt;&gt;"",FIND("0",A350,2)-1,6))</f>
        <v>6</v>
      </c>
      <c r="L350" t="str">
        <f t="shared" si="87"/>
        <v/>
      </c>
      <c r="M350" t="str">
        <f t="shared" si="87"/>
        <v/>
      </c>
      <c r="N350" t="str">
        <f t="shared" si="87"/>
        <v/>
      </c>
      <c r="O350" t="str">
        <f t="shared" si="87"/>
        <v/>
      </c>
      <c r="P350" t="str">
        <f t="shared" si="87"/>
        <v/>
      </c>
      <c r="Q350" t="str">
        <f t="shared" si="84"/>
        <v>44220x</v>
      </c>
      <c r="S350" s="92"/>
    </row>
    <row r="351" spans="1:19" x14ac:dyDescent="0.25">
      <c r="B351" s="92" t="str">
        <f ca="1">IF(A351&lt;&gt;"",SUMIF(INDIRECT(VLOOKUP(K351,$T$2:$V$7,3,FALSE)),OFFSET(K351,0,K351),$S$2:$S$4412),"")</f>
        <v/>
      </c>
      <c r="D351" s="92">
        <f>IF(MID(F351,1,1)&lt;&gt;"K",IF($H351&lt;&gt;1,$I351,IF(AND(MAX($A$2:$A351)&gt;=30000,$I351&lt;0),$I351,IF(AND(MAX($A$2:$A351)&lt;30000,$I351&gt;0),$I351,0)))+E351,0)+E351</f>
        <v>0</v>
      </c>
      <c r="E351" s="95">
        <f>-E348</f>
        <v>0</v>
      </c>
      <c r="F351" t="s">
        <v>355</v>
      </c>
      <c r="I351" s="115">
        <f>IFERROR(IF(F351&lt;&gt;"",VLOOKUP(F351,import!$A$2:$E$598,5,FALSE),0),0)</f>
        <v>0</v>
      </c>
      <c r="J351">
        <v>1</v>
      </c>
      <c r="K351">
        <f>IF(ISERROR(IF(A351&lt;&gt;"",FIND("0",A351,2)-1,"")),5,IF(A351&lt;&gt;"",FIND("0",A351,2)-1,6))</f>
        <v>6</v>
      </c>
      <c r="L351" t="str">
        <f>MID($A351,1,L$1)</f>
        <v/>
      </c>
      <c r="M351" t="str">
        <f>MID($A351,1,M$1)</f>
        <v/>
      </c>
      <c r="N351" t="str">
        <f>MID($A351,1,N$1)</f>
        <v/>
      </c>
      <c r="O351" t="str">
        <f>MID($A351,1,O$1)</f>
        <v/>
      </c>
      <c r="P351" t="str">
        <f>MID($A351,1,P$1)</f>
        <v/>
      </c>
      <c r="Q351" t="str">
        <f t="shared" si="84"/>
        <v>44220x</v>
      </c>
      <c r="S351" s="92">
        <f t="shared" ref="S351:S382" si="88">IF(P351&lt;&gt;"",SUMIF(Q$2:Q$4412,Q351,$D$2:$D$4412),0)</f>
        <v>0</v>
      </c>
    </row>
    <row r="352" spans="1:19" x14ac:dyDescent="0.25">
      <c r="A352">
        <v>51000</v>
      </c>
      <c r="B352" s="92">
        <f ca="1">IF(A352&lt;&gt;"",SUMIF(INDIRECT(VLOOKUP(K352,$T$2:$V$7,3,FALSE)),OFFSET(K352,0,K352),$S$2:$S$4412),"")</f>
        <v>-5429023.5599999996</v>
      </c>
      <c r="C352" t="s">
        <v>66</v>
      </c>
      <c r="D352" s="92">
        <f>IF(MID(F352,1,1)&lt;&gt;"K",IF($H352&lt;&gt;1,$I352,IF(AND(MAX($A$2:$A352)&gt;=30000,$I352&lt;0),$I352,IF(AND(MAX($A$2:$A352)&lt;30000,$I352&gt;0),$I352,0)))+E352,0)+E352</f>
        <v>0</v>
      </c>
      <c r="F352" t="s">
        <v>291</v>
      </c>
      <c r="G352" t="str">
        <f>IF(AND(F352&lt;&gt;"",MID(F352,1,1)&lt;&gt;"K"),VLOOKUP(F352,import!$A$2:$B$998,2,FALSE),"")</f>
        <v/>
      </c>
      <c r="I352" s="115">
        <f>IFERROR(IF(F352&lt;&gt;"",VLOOKUP(F352,import!$A$2:$E$598,5,FALSE),0),0)</f>
        <v>0</v>
      </c>
      <c r="J352">
        <v>1</v>
      </c>
      <c r="K352">
        <f t="shared" si="82"/>
        <v>2</v>
      </c>
      <c r="L352" t="str">
        <f t="shared" si="87"/>
        <v>5</v>
      </c>
      <c r="M352" t="str">
        <f t="shared" si="87"/>
        <v>51</v>
      </c>
      <c r="N352" t="str">
        <f t="shared" si="87"/>
        <v>510</v>
      </c>
      <c r="O352" t="str">
        <f t="shared" si="87"/>
        <v>5100</v>
      </c>
      <c r="P352" t="str">
        <f t="shared" si="87"/>
        <v>51000</v>
      </c>
      <c r="Q352" t="str">
        <f t="shared" si="84"/>
        <v>51000x</v>
      </c>
      <c r="S352" s="92">
        <f t="shared" si="88"/>
        <v>0</v>
      </c>
    </row>
    <row r="353" spans="1:19" x14ac:dyDescent="0.25">
      <c r="A353">
        <v>51100</v>
      </c>
      <c r="B353" s="92">
        <f ca="1">IF(A353&lt;&gt;"",SUMIF(INDIRECT(VLOOKUP(K353,$T$2:$V$7,3,FALSE)),OFFSET(K353,0,K353),$S$2:$S$4412),"")</f>
        <v>-5429023.5599999996</v>
      </c>
      <c r="C353" t="s">
        <v>67</v>
      </c>
      <c r="D353" s="92">
        <f>IF(MID(F353,1,1)&lt;&gt;"K",IF($H353&lt;&gt;1,$I353,IF(AND(MAX($A$2:$A353)&gt;=30000,$I353&lt;0),$I353,IF(AND(MAX($A$2:$A353)&lt;30000,$I353&gt;0),$I353,0)))+E353,0)+E353</f>
        <v>0</v>
      </c>
      <c r="F353" t="s">
        <v>291</v>
      </c>
      <c r="G353" t="str">
        <f>IF(AND(F353&lt;&gt;"",MID(F353,1,1)&lt;&gt;"K"),VLOOKUP(F353,import!$A$2:$B$998,2,FALSE),"")</f>
        <v/>
      </c>
      <c r="I353" s="115">
        <f>IFERROR(IF(F353&lt;&gt;"",VLOOKUP(F353,import!$A$2:$E$598,5,FALSE),0),0)</f>
        <v>0</v>
      </c>
      <c r="J353">
        <v>1</v>
      </c>
      <c r="K353">
        <f t="shared" si="82"/>
        <v>3</v>
      </c>
      <c r="L353" t="str">
        <f t="shared" si="87"/>
        <v>5</v>
      </c>
      <c r="M353" t="str">
        <f t="shared" si="87"/>
        <v>51</v>
      </c>
      <c r="N353" t="str">
        <f t="shared" si="87"/>
        <v>511</v>
      </c>
      <c r="O353" t="str">
        <f t="shared" si="87"/>
        <v>5110</v>
      </c>
      <c r="P353" t="str">
        <f t="shared" si="87"/>
        <v>51100</v>
      </c>
      <c r="Q353" t="str">
        <f t="shared" si="84"/>
        <v>51100x</v>
      </c>
      <c r="S353" s="92">
        <f t="shared" si="88"/>
        <v>-5429023.5599999996</v>
      </c>
    </row>
    <row r="354" spans="1:19" x14ac:dyDescent="0.25">
      <c r="B354" s="92" t="str">
        <f ca="1">IF(A354&lt;&gt;"",SUMIF(INDIRECT(VLOOKUP(K354,$T$2:$V$7,3,FALSE)),OFFSET(K354,0,K354),$S$2:$S$4412),"")</f>
        <v/>
      </c>
      <c r="D354" s="92">
        <f>IF(MID(F354,1,1)&lt;&gt;"K",IF($H354&lt;&gt;1,$I354,IF(AND(MAX($A$2:$A354)&gt;=30000,$I354&lt;0),$I354,IF(AND(MAX($A$2:$A354)&lt;30000,$I354&gt;0),$I354,0)))+E354,0)+E354</f>
        <v>0</v>
      </c>
      <c r="F354">
        <v>800000</v>
      </c>
      <c r="G354" t="e">
        <f>IF(AND(F354&lt;&gt;"",MID(F354,1,1)&lt;&gt;"K"),VLOOKUP(F354,import!$A$2:$B$998,2,FALSE),"")</f>
        <v>#N/A</v>
      </c>
      <c r="I354" s="115">
        <f>IFERROR(IF(F354&lt;&gt;"",VLOOKUP(F354,import!$A$2:$E$598,5,FALSE),0),0)</f>
        <v>0</v>
      </c>
      <c r="J354">
        <v>1</v>
      </c>
      <c r="K354">
        <f t="shared" si="82"/>
        <v>6</v>
      </c>
      <c r="L354" t="str">
        <f t="shared" si="87"/>
        <v/>
      </c>
      <c r="M354" t="str">
        <f t="shared" si="87"/>
        <v/>
      </c>
      <c r="N354" t="str">
        <f t="shared" si="87"/>
        <v/>
      </c>
      <c r="O354" t="str">
        <f t="shared" si="87"/>
        <v/>
      </c>
      <c r="P354" t="str">
        <f t="shared" si="87"/>
        <v/>
      </c>
      <c r="Q354" t="str">
        <f t="shared" si="84"/>
        <v>51100x</v>
      </c>
      <c r="S354" s="92">
        <f t="shared" si="88"/>
        <v>0</v>
      </c>
    </row>
    <row r="355" spans="1:19" x14ac:dyDescent="0.25">
      <c r="B355" s="119"/>
      <c r="D355" s="119">
        <f>IF(MID(F355,1,1)&lt;&gt;"K",IF($H355&lt;&gt;1,$I355,IF(AND(MAX($A$2:$A355)&gt;=30000,$I355&lt;0),$I355,IF(AND(MAX($A$2:$A355)&lt;30000,$I355&gt;0),$I355,0)))+E355,0)+E355</f>
        <v>0</v>
      </c>
      <c r="E355" s="119"/>
      <c r="F355">
        <v>806000</v>
      </c>
      <c r="G355" t="e">
        <f>IF(AND(F355&lt;&gt;"",MID(F355,1,1)&lt;&gt;"K"),VLOOKUP(F355,import!$A$2:$B$998,2,FALSE),"")</f>
        <v>#N/A</v>
      </c>
      <c r="I355" s="119">
        <f>IFERROR(IF(F355&lt;&gt;"",VLOOKUP(F355,import!$A$2:$E$598,5,FALSE),0),0)</f>
        <v>0</v>
      </c>
      <c r="J355">
        <v>1</v>
      </c>
      <c r="K355">
        <f t="shared" ref="K355:K356" si="89">IF(ISERROR(IF(A355&lt;&gt;"",FIND("0",A355,2)-1,"")),5,IF(A355&lt;&gt;"",FIND("0",A355,2)-1,6))</f>
        <v>6</v>
      </c>
      <c r="L355" t="str">
        <f t="shared" si="87"/>
        <v/>
      </c>
      <c r="M355" t="str">
        <f t="shared" si="87"/>
        <v/>
      </c>
      <c r="N355" t="str">
        <f t="shared" si="87"/>
        <v/>
      </c>
      <c r="O355" t="str">
        <f t="shared" si="87"/>
        <v/>
      </c>
      <c r="P355" t="str">
        <f t="shared" si="87"/>
        <v/>
      </c>
      <c r="Q355" t="str">
        <f t="shared" ref="Q355:Q356" si="90">IF(A355&gt;0,P355&amp;"x",Q354)</f>
        <v>51100x</v>
      </c>
      <c r="S355" s="119">
        <f t="shared" si="88"/>
        <v>0</v>
      </c>
    </row>
    <row r="356" spans="1:19" x14ac:dyDescent="0.25">
      <c r="B356" s="92" t="str">
        <f t="shared" ref="B356:B371" ca="1" si="91">IF(A356&lt;&gt;"",SUMIF(INDIRECT(VLOOKUP(K356,$T$2:$V$7,3,FALSE)),OFFSET(K356,0,K356),$S$2:$S$4412),"")</f>
        <v/>
      </c>
      <c r="D356" s="92">
        <f>IF(MID(F356,1,1)&lt;&gt;"K",IF($H356&lt;&gt;1,$I356,IF(AND(MAX($A$2:$A356)&gt;=30000,$I356&lt;0),$I356,IF(AND(MAX($A$2:$A356)&lt;30000,$I356&gt;0),$I356,0)))+E356,0)+E356</f>
        <v>0</v>
      </c>
      <c r="F356">
        <v>807000</v>
      </c>
      <c r="G356" t="e">
        <f>IF(AND(F356&lt;&gt;"",MID(F356,1,1)&lt;&gt;"K"),VLOOKUP(F356,import!$A$2:$B$998,2,FALSE),"")</f>
        <v>#N/A</v>
      </c>
      <c r="I356" s="119">
        <f>IFERROR(IF(F356&lt;&gt;"",VLOOKUP(F356,import!$A$2:$E$598,5,FALSE),0),0)</f>
        <v>0</v>
      </c>
      <c r="J356">
        <v>1</v>
      </c>
      <c r="K356">
        <f t="shared" si="89"/>
        <v>6</v>
      </c>
      <c r="L356" t="str">
        <f t="shared" si="87"/>
        <v/>
      </c>
      <c r="M356" t="str">
        <f t="shared" si="87"/>
        <v/>
      </c>
      <c r="N356" t="str">
        <f t="shared" si="87"/>
        <v/>
      </c>
      <c r="O356" t="str">
        <f t="shared" si="87"/>
        <v/>
      </c>
      <c r="P356" t="str">
        <f t="shared" si="87"/>
        <v/>
      </c>
      <c r="Q356" t="str">
        <f t="shared" si="90"/>
        <v>51100x</v>
      </c>
      <c r="S356" s="119">
        <f t="shared" si="88"/>
        <v>0</v>
      </c>
    </row>
    <row r="357" spans="1:19" x14ac:dyDescent="0.25">
      <c r="B357" s="92" t="str">
        <f t="shared" ca="1" si="91"/>
        <v/>
      </c>
      <c r="D357" s="92">
        <f>IF(MID(F357,1,1)&lt;&gt;"K",IF($H357&lt;&gt;1,$I357,IF(AND(MAX($A$2:$A357)&gt;=30000,$I357&lt;0),$I357,IF(AND(MAX($A$2:$A357)&lt;30000,$I357&gt;0),$I357,0)))+E357,0)+E357</f>
        <v>0</v>
      </c>
      <c r="F357">
        <v>807005</v>
      </c>
      <c r="G357" t="e">
        <f>IF(AND(F357&lt;&gt;"",MID(F357,1,1)&lt;&gt;"K"),VLOOKUP(F357,import!$A$2:$B$998,2,FALSE),"")</f>
        <v>#N/A</v>
      </c>
      <c r="I357" s="115">
        <f>IFERROR(IF(F357&lt;&gt;"",VLOOKUP(F357,import!$A$2:$E$598,5,FALSE),0),0)</f>
        <v>0</v>
      </c>
      <c r="J357">
        <v>1</v>
      </c>
      <c r="K357">
        <f t="shared" si="82"/>
        <v>6</v>
      </c>
      <c r="L357" t="str">
        <f t="shared" si="87"/>
        <v/>
      </c>
      <c r="M357" t="str">
        <f t="shared" si="87"/>
        <v/>
      </c>
      <c r="N357" t="str">
        <f t="shared" si="87"/>
        <v/>
      </c>
      <c r="O357" t="str">
        <f t="shared" si="87"/>
        <v/>
      </c>
      <c r="P357" t="str">
        <f t="shared" si="87"/>
        <v/>
      </c>
      <c r="Q357" t="str">
        <f t="shared" si="84"/>
        <v>51100x</v>
      </c>
      <c r="S357" s="92">
        <f t="shared" si="88"/>
        <v>0</v>
      </c>
    </row>
    <row r="358" spans="1:19" x14ac:dyDescent="0.25">
      <c r="B358" s="92" t="str">
        <f t="shared" ca="1" si="91"/>
        <v/>
      </c>
      <c r="D358" s="92">
        <f>IF(MID(F358,1,1)&lt;&gt;"K",IF($H358&lt;&gt;1,$I358,IF(AND(MAX($A$2:$A358)&gt;=30000,$I358&lt;0),$I358,IF(AND(MAX($A$2:$A358)&lt;30000,$I358&gt;0),$I358,0)))+E358,0)+E358</f>
        <v>0</v>
      </c>
      <c r="F358">
        <v>807100</v>
      </c>
      <c r="G358" t="e">
        <f>IF(AND(F358&lt;&gt;"",MID(F358,1,1)&lt;&gt;"K"),VLOOKUP(F358,import!$A$2:$B$998,2,FALSE),"")</f>
        <v>#N/A</v>
      </c>
      <c r="I358" s="115">
        <f>IFERROR(IF(F358&lt;&gt;"",VLOOKUP(F358,import!$A$2:$E$598,5,FALSE),0),0)</f>
        <v>0</v>
      </c>
      <c r="J358">
        <v>1</v>
      </c>
      <c r="K358">
        <f t="shared" si="82"/>
        <v>6</v>
      </c>
      <c r="L358" t="str">
        <f t="shared" si="87"/>
        <v/>
      </c>
      <c r="M358" t="str">
        <f t="shared" si="87"/>
        <v/>
      </c>
      <c r="N358" t="str">
        <f t="shared" si="87"/>
        <v/>
      </c>
      <c r="O358" t="str">
        <f t="shared" si="87"/>
        <v/>
      </c>
      <c r="P358" t="str">
        <f t="shared" si="87"/>
        <v/>
      </c>
      <c r="Q358" t="str">
        <f t="shared" si="84"/>
        <v>51100x</v>
      </c>
      <c r="S358" s="92">
        <f t="shared" si="88"/>
        <v>0</v>
      </c>
    </row>
    <row r="359" spans="1:19" x14ac:dyDescent="0.25">
      <c r="B359" s="92" t="str">
        <f t="shared" ca="1" si="91"/>
        <v/>
      </c>
      <c r="D359" s="92">
        <f>IF(MID(F359,1,1)&lt;&gt;"K",IF($H359&lt;&gt;1,$I359,IF(AND(MAX($A$2:$A359)&gt;=30000,$I359&lt;0),$I359,IF(AND(MAX($A$2:$A359)&lt;30000,$I359&gt;0),$I359,0)))+E359,0)+E359</f>
        <v>0</v>
      </c>
      <c r="F359">
        <v>807105</v>
      </c>
      <c r="G359" t="e">
        <f>IF(AND(F359&lt;&gt;"",MID(F359,1,1)&lt;&gt;"K"),VLOOKUP(F359,import!$A$2:$B$998,2,FALSE),"")</f>
        <v>#N/A</v>
      </c>
      <c r="I359" s="115">
        <f>IFERROR(IF(F359&lt;&gt;"",VLOOKUP(F359,import!$A$2:$E$598,5,FALSE),0),0)</f>
        <v>0</v>
      </c>
      <c r="J359">
        <v>1</v>
      </c>
      <c r="K359">
        <f t="shared" si="82"/>
        <v>6</v>
      </c>
      <c r="L359" t="str">
        <f t="shared" si="87"/>
        <v/>
      </c>
      <c r="M359" t="str">
        <f t="shared" si="87"/>
        <v/>
      </c>
      <c r="N359" t="str">
        <f t="shared" si="87"/>
        <v/>
      </c>
      <c r="O359" t="str">
        <f t="shared" si="87"/>
        <v/>
      </c>
      <c r="P359" t="str">
        <f t="shared" si="87"/>
        <v/>
      </c>
      <c r="Q359" t="str">
        <f t="shared" si="84"/>
        <v>51100x</v>
      </c>
      <c r="S359" s="92">
        <f t="shared" si="88"/>
        <v>0</v>
      </c>
    </row>
    <row r="360" spans="1:19" x14ac:dyDescent="0.25">
      <c r="B360" s="92" t="str">
        <f t="shared" ca="1" si="91"/>
        <v/>
      </c>
      <c r="D360" s="92">
        <f>IF(MID(F360,1,1)&lt;&gt;"K",IF($H360&lt;&gt;1,$I360,IF(AND(MAX($A$2:$A360)&gt;=30000,$I360&lt;0),$I360,IF(AND(MAX($A$2:$A360)&lt;30000,$I360&gt;0),$I360,0)))+E360,0)+E360</f>
        <v>0</v>
      </c>
      <c r="F360">
        <v>807200</v>
      </c>
      <c r="G360" t="e">
        <f>IF(AND(F360&lt;&gt;"",MID(F360,1,1)&lt;&gt;"K"),VLOOKUP(F360,import!$A$2:$B$998,2,FALSE),"")</f>
        <v>#N/A</v>
      </c>
      <c r="I360" s="115">
        <f>IFERROR(IF(F360&lt;&gt;"",VLOOKUP(F360,import!$A$2:$E$598,5,FALSE),0),0)</f>
        <v>0</v>
      </c>
      <c r="J360">
        <v>1</v>
      </c>
      <c r="K360">
        <f t="shared" si="82"/>
        <v>6</v>
      </c>
      <c r="L360" t="str">
        <f t="shared" si="87"/>
        <v/>
      </c>
      <c r="M360" t="str">
        <f t="shared" si="87"/>
        <v/>
      </c>
      <c r="N360" t="str">
        <f t="shared" si="87"/>
        <v/>
      </c>
      <c r="O360" t="str">
        <f t="shared" si="87"/>
        <v/>
      </c>
      <c r="P360" t="str">
        <f t="shared" si="87"/>
        <v/>
      </c>
      <c r="Q360" t="str">
        <f t="shared" si="84"/>
        <v>51100x</v>
      </c>
      <c r="S360" s="92">
        <f t="shared" si="88"/>
        <v>0</v>
      </c>
    </row>
    <row r="361" spans="1:19" x14ac:dyDescent="0.25">
      <c r="B361" s="92" t="str">
        <f t="shared" ca="1" si="91"/>
        <v/>
      </c>
      <c r="D361" s="92">
        <f>IF(MID(F361,1,1)&lt;&gt;"K",IF($H361&lt;&gt;1,$I361,IF(AND(MAX($A$2:$A361)&gt;=30000,$I361&lt;0),$I361,IF(AND(MAX($A$2:$A361)&lt;30000,$I361&gt;0),$I361,0)))+E361,0)+E361</f>
        <v>0</v>
      </c>
      <c r="F361">
        <v>807205</v>
      </c>
      <c r="G361" t="e">
        <f>IF(AND(F361&lt;&gt;"",MID(F361,1,1)&lt;&gt;"K"),VLOOKUP(F361,import!$A$2:$B$998,2,FALSE),"")</f>
        <v>#N/A</v>
      </c>
      <c r="I361" s="115">
        <f>IFERROR(IF(F361&lt;&gt;"",VLOOKUP(F361,import!$A$2:$E$598,5,FALSE),0),0)</f>
        <v>0</v>
      </c>
      <c r="J361">
        <v>1</v>
      </c>
      <c r="K361">
        <f t="shared" si="82"/>
        <v>6</v>
      </c>
      <c r="L361" t="str">
        <f t="shared" si="87"/>
        <v/>
      </c>
      <c r="M361" t="str">
        <f t="shared" si="87"/>
        <v/>
      </c>
      <c r="N361" t="str">
        <f t="shared" si="87"/>
        <v/>
      </c>
      <c r="O361" t="str">
        <f t="shared" si="87"/>
        <v/>
      </c>
      <c r="P361" t="str">
        <f t="shared" si="87"/>
        <v/>
      </c>
      <c r="Q361" t="str">
        <f t="shared" si="84"/>
        <v>51100x</v>
      </c>
      <c r="S361" s="92">
        <f t="shared" si="88"/>
        <v>0</v>
      </c>
    </row>
    <row r="362" spans="1:19" x14ac:dyDescent="0.25">
      <c r="B362" s="92" t="str">
        <f t="shared" ca="1" si="91"/>
        <v/>
      </c>
      <c r="D362" s="92">
        <f>IF(MID(F362,1,1)&lt;&gt;"K",IF($H362&lt;&gt;1,$I362,IF(AND(MAX($A$2:$A362)&gt;=30000,$I362&lt;0),$I362,IF(AND(MAX($A$2:$A362)&lt;30000,$I362&gt;0),$I362,0)))+E362,0)+E362</f>
        <v>0</v>
      </c>
      <c r="F362">
        <v>807300</v>
      </c>
      <c r="G362" t="e">
        <f>IF(AND(F362&lt;&gt;"",MID(F362,1,1)&lt;&gt;"K"),VLOOKUP(F362,import!$A$2:$B$998,2,FALSE),"")</f>
        <v>#N/A</v>
      </c>
      <c r="I362" s="115">
        <f>IFERROR(IF(F362&lt;&gt;"",VLOOKUP(F362,import!$A$2:$E$598,5,FALSE),0),0)</f>
        <v>0</v>
      </c>
      <c r="J362">
        <v>1</v>
      </c>
      <c r="K362">
        <f t="shared" si="82"/>
        <v>6</v>
      </c>
      <c r="L362" t="str">
        <f t="shared" si="87"/>
        <v/>
      </c>
      <c r="M362" t="str">
        <f t="shared" si="87"/>
        <v/>
      </c>
      <c r="N362" t="str">
        <f t="shared" si="87"/>
        <v/>
      </c>
      <c r="O362" t="str">
        <f t="shared" si="87"/>
        <v/>
      </c>
      <c r="P362" t="str">
        <f t="shared" si="87"/>
        <v/>
      </c>
      <c r="Q362" t="str">
        <f t="shared" si="84"/>
        <v>51100x</v>
      </c>
      <c r="S362" s="92">
        <f t="shared" si="88"/>
        <v>0</v>
      </c>
    </row>
    <row r="363" spans="1:19" x14ac:dyDescent="0.25">
      <c r="B363" s="92" t="str">
        <f t="shared" ca="1" si="91"/>
        <v/>
      </c>
      <c r="D363" s="92">
        <f>IF(MID(F363,1,1)&lt;&gt;"K",IF($H363&lt;&gt;1,$I363,IF(AND(MAX($A$2:$A363)&gt;=30000,$I363&lt;0),$I363,IF(AND(MAX($A$2:$A363)&lt;30000,$I363&gt;0),$I363,0)))+E363,0)+E363</f>
        <v>0</v>
      </c>
      <c r="F363">
        <v>807305</v>
      </c>
      <c r="G363" t="e">
        <f>IF(AND(F363&lt;&gt;"",MID(F363,1,1)&lt;&gt;"K"),VLOOKUP(F363,import!$A$2:$B$998,2,FALSE),"")</f>
        <v>#N/A</v>
      </c>
      <c r="I363" s="115">
        <f>IFERROR(IF(F363&lt;&gt;"",VLOOKUP(F363,import!$A$2:$E$598,5,FALSE),0),0)</f>
        <v>0</v>
      </c>
      <c r="J363">
        <v>1</v>
      </c>
      <c r="K363">
        <f t="shared" ref="K363:K423" si="92">IF(ISERROR(IF(A363&lt;&gt;"",FIND("0",A363,2)-1,"")),5,IF(A363&lt;&gt;"",FIND("0",A363,2)-1,6))</f>
        <v>6</v>
      </c>
      <c r="L363" t="str">
        <f t="shared" si="87"/>
        <v/>
      </c>
      <c r="M363" t="str">
        <f t="shared" si="87"/>
        <v/>
      </c>
      <c r="N363" t="str">
        <f t="shared" si="87"/>
        <v/>
      </c>
      <c r="O363" t="str">
        <f t="shared" si="87"/>
        <v/>
      </c>
      <c r="P363" t="str">
        <f t="shared" si="87"/>
        <v/>
      </c>
      <c r="Q363" t="str">
        <f t="shared" si="84"/>
        <v>51100x</v>
      </c>
      <c r="S363" s="92">
        <f t="shared" si="88"/>
        <v>0</v>
      </c>
    </row>
    <row r="364" spans="1:19" x14ac:dyDescent="0.25">
      <c r="B364" s="92" t="str">
        <f t="shared" ca="1" si="91"/>
        <v/>
      </c>
      <c r="D364" s="92">
        <f>IF(MID(F364,1,1)&lt;&gt;"K",IF($H364&lt;&gt;1,$I364,IF(AND(MAX($A$2:$A364)&gt;=30000,$I364&lt;0),$I364,IF(AND(MAX($A$2:$A364)&lt;30000,$I364&gt;0),$I364,0)))+E364,0)+E364</f>
        <v>0</v>
      </c>
      <c r="F364">
        <v>807900</v>
      </c>
      <c r="G364" t="e">
        <f>IF(AND(F364&lt;&gt;"",MID(F364,1,1)&lt;&gt;"K"),VLOOKUP(F364,import!$A$2:$B$998,2,FALSE),"")</f>
        <v>#N/A</v>
      </c>
      <c r="I364" s="115">
        <f>IFERROR(IF(F364&lt;&gt;"",VLOOKUP(F364,import!$A$2:$E$598,5,FALSE),0),0)</f>
        <v>0</v>
      </c>
      <c r="J364">
        <v>1</v>
      </c>
      <c r="K364">
        <f t="shared" si="92"/>
        <v>6</v>
      </c>
      <c r="L364" t="str">
        <f t="shared" si="87"/>
        <v/>
      </c>
      <c r="M364" t="str">
        <f t="shared" si="87"/>
        <v/>
      </c>
      <c r="N364" t="str">
        <f t="shared" si="87"/>
        <v/>
      </c>
      <c r="O364" t="str">
        <f t="shared" si="87"/>
        <v/>
      </c>
      <c r="P364" t="str">
        <f t="shared" si="87"/>
        <v/>
      </c>
      <c r="Q364" t="str">
        <f t="shared" si="84"/>
        <v>51100x</v>
      </c>
      <c r="S364" s="92">
        <f t="shared" si="88"/>
        <v>0</v>
      </c>
    </row>
    <row r="365" spans="1:19" x14ac:dyDescent="0.25">
      <c r="B365" s="92" t="str">
        <f t="shared" ca="1" si="91"/>
        <v/>
      </c>
      <c r="D365" s="92">
        <f>IF(MID(F365,1,1)&lt;&gt;"K",IF($H365&lt;&gt;1,$I365,IF(AND(MAX($A$2:$A365)&gt;=30000,$I365&lt;0),$I365,IF(AND(MAX($A$2:$A365)&lt;30000,$I365&gt;0),$I365,0)))+E365,0)+E365</f>
        <v>0</v>
      </c>
      <c r="F365">
        <v>807905</v>
      </c>
      <c r="G365" t="str">
        <f>IF(AND(F365&lt;&gt;"",MID(F365,1,1)&lt;&gt;"K"),VLOOKUP(F365,import!$A$2:$B$998,2,FALSE),"")</f>
        <v>RM obr.-inne usł. CL</v>
      </c>
      <c r="I365" s="115">
        <f>IFERROR(IF(F365&lt;&gt;"",VLOOKUP(F365,import!$A$2:$E$598,5,FALSE),0),0)</f>
        <v>0</v>
      </c>
      <c r="J365">
        <v>1</v>
      </c>
      <c r="K365">
        <f t="shared" si="92"/>
        <v>6</v>
      </c>
      <c r="L365" t="str">
        <f t="shared" si="87"/>
        <v/>
      </c>
      <c r="M365" t="str">
        <f t="shared" si="87"/>
        <v/>
      </c>
      <c r="N365" t="str">
        <f t="shared" si="87"/>
        <v/>
      </c>
      <c r="O365" t="str">
        <f t="shared" si="87"/>
        <v/>
      </c>
      <c r="P365" t="str">
        <f t="shared" si="87"/>
        <v/>
      </c>
      <c r="Q365" t="str">
        <f t="shared" si="84"/>
        <v>51100x</v>
      </c>
      <c r="S365" s="92">
        <f t="shared" si="88"/>
        <v>0</v>
      </c>
    </row>
    <row r="366" spans="1:19" x14ac:dyDescent="0.25">
      <c r="B366" s="92" t="str">
        <f t="shared" ca="1" si="91"/>
        <v/>
      </c>
      <c r="D366" s="92">
        <f>IF(MID(F366,1,1)&lt;&gt;"K",IF($H366&lt;&gt;1,$I366,IF(AND(MAX($A$2:$A366)&gt;=30000,$I366&lt;0),$I366,IF(AND(MAX($A$2:$A366)&lt;30000,$I366&gt;0),$I366,0)))+E366,0)+E366</f>
        <v>-5429023.5599999996</v>
      </c>
      <c r="F366">
        <v>819000</v>
      </c>
      <c r="G366" t="str">
        <f>IF(AND(F366&lt;&gt;"",MID(F366,1,1)&lt;&gt;"K"),VLOOKUP(F366,import!$A$2:$B$998,2,FALSE),"")</f>
        <v>In. przych. ze sprz.</v>
      </c>
      <c r="I366" s="115">
        <f>IFERROR(IF(F366&lt;&gt;"",VLOOKUP(F366,import!$A$2:$E$598,5,FALSE),0),0)</f>
        <v>-5429023.5599999996</v>
      </c>
      <c r="J366">
        <v>1</v>
      </c>
      <c r="K366">
        <f t="shared" si="92"/>
        <v>6</v>
      </c>
      <c r="L366" t="str">
        <f t="shared" si="87"/>
        <v/>
      </c>
      <c r="M366" t="str">
        <f t="shared" si="87"/>
        <v/>
      </c>
      <c r="N366" t="str">
        <f t="shared" si="87"/>
        <v/>
      </c>
      <c r="O366" t="str">
        <f t="shared" si="87"/>
        <v/>
      </c>
      <c r="P366" t="str">
        <f t="shared" si="87"/>
        <v/>
      </c>
      <c r="Q366" t="str">
        <f t="shared" si="84"/>
        <v>51100x</v>
      </c>
      <c r="S366" s="92">
        <f t="shared" si="88"/>
        <v>0</v>
      </c>
    </row>
    <row r="367" spans="1:19" x14ac:dyDescent="0.25">
      <c r="B367" s="92" t="str">
        <f t="shared" ca="1" si="91"/>
        <v/>
      </c>
      <c r="D367" s="92">
        <f>IF(MID(F367,1,1)&lt;&gt;"K",IF($H367&lt;&gt;1,$I367,IF(AND(MAX($A$2:$A367)&gt;=30000,$I367&lt;0),$I367,IF(AND(MAX($A$2:$A367)&lt;30000,$I367&gt;0),$I367,0)))+E367,0)+E367</f>
        <v>0</v>
      </c>
      <c r="F367">
        <v>824310</v>
      </c>
      <c r="G367" t="e">
        <f>IF(AND(F367&lt;&gt;"",MID(F367,1,1)&lt;&gt;"K"),VLOOKUP(F367,import!$A$2:$B$998,2,FALSE),"")</f>
        <v>#N/A</v>
      </c>
      <c r="I367" s="115">
        <f>IFERROR(IF(F367&lt;&gt;"",VLOOKUP(F367,import!$A$2:$E$598,5,FALSE),0),0)</f>
        <v>0</v>
      </c>
      <c r="J367">
        <v>1</v>
      </c>
      <c r="K367">
        <f t="shared" si="92"/>
        <v>6</v>
      </c>
      <c r="L367" t="str">
        <f t="shared" si="87"/>
        <v/>
      </c>
      <c r="M367" t="str">
        <f t="shared" si="87"/>
        <v/>
      </c>
      <c r="N367" t="str">
        <f t="shared" si="87"/>
        <v/>
      </c>
      <c r="O367" t="str">
        <f t="shared" si="87"/>
        <v/>
      </c>
      <c r="P367" t="str">
        <f t="shared" si="87"/>
        <v/>
      </c>
      <c r="Q367" t="str">
        <f t="shared" si="84"/>
        <v>51100x</v>
      </c>
      <c r="S367" s="92">
        <f t="shared" si="88"/>
        <v>0</v>
      </c>
    </row>
    <row r="368" spans="1:19" x14ac:dyDescent="0.25">
      <c r="B368" s="92" t="str">
        <f t="shared" ca="1" si="91"/>
        <v/>
      </c>
      <c r="D368" s="92">
        <f>IF(MID(F368,1,1)&lt;&gt;"K",IF($H368&lt;&gt;1,$I368,IF(AND(MAX($A$2:$A368)&gt;=30000,$I368&lt;0),$I368,IF(AND(MAX($A$2:$A368)&lt;30000,$I368&gt;0),$I368,0)))+E368,0)+E368</f>
        <v>0</v>
      </c>
      <c r="F368">
        <v>824900</v>
      </c>
      <c r="G368" t="e">
        <f>IF(AND(F368&lt;&gt;"",MID(F368,1,1)&lt;&gt;"K"),VLOOKUP(F368,import!$A$2:$B$998,2,FALSE),"")</f>
        <v>#N/A</v>
      </c>
      <c r="I368" s="115">
        <f>IFERROR(IF(F368&lt;&gt;"",VLOOKUP(F368,import!$A$2:$E$598,5,FALSE),0),0)</f>
        <v>0</v>
      </c>
      <c r="J368">
        <v>1</v>
      </c>
      <c r="K368">
        <f t="shared" si="92"/>
        <v>6</v>
      </c>
      <c r="L368" t="str">
        <f t="shared" si="87"/>
        <v/>
      </c>
      <c r="M368" t="str">
        <f t="shared" si="87"/>
        <v/>
      </c>
      <c r="N368" t="str">
        <f t="shared" si="87"/>
        <v/>
      </c>
      <c r="O368" t="str">
        <f t="shared" si="87"/>
        <v/>
      </c>
      <c r="P368" t="str">
        <f t="shared" si="87"/>
        <v/>
      </c>
      <c r="Q368" t="str">
        <f t="shared" si="84"/>
        <v>51100x</v>
      </c>
      <c r="S368" s="92">
        <f t="shared" si="88"/>
        <v>0</v>
      </c>
    </row>
    <row r="369" spans="1:19" x14ac:dyDescent="0.25">
      <c r="B369" s="92" t="str">
        <f t="shared" ca="1" si="91"/>
        <v/>
      </c>
      <c r="D369" s="92">
        <f>IF(MID(F369,1,1)&lt;&gt;"K",IF($H369&lt;&gt;1,$I369,IF(AND(MAX($A$2:$A369)&gt;=30000,$I369&lt;0),$I369,IF(AND(MAX($A$2:$A369)&lt;30000,$I369&gt;0),$I369,0)))+E369,0)+E369</f>
        <v>0</v>
      </c>
      <c r="F369">
        <v>824905</v>
      </c>
      <c r="G369" t="e">
        <f>IF(AND(F369&lt;&gt;"",MID(F369,1,1)&lt;&gt;"K"),VLOOKUP(F369,import!$A$2:$B$998,2,FALSE),"")</f>
        <v>#N/A</v>
      </c>
      <c r="I369" s="115">
        <f>IFERROR(IF(F369&lt;&gt;"",VLOOKUP(F369,import!$A$2:$E$598,5,FALSE),0),0)</f>
        <v>0</v>
      </c>
      <c r="J369">
        <v>1</v>
      </c>
      <c r="K369">
        <f t="shared" si="92"/>
        <v>6</v>
      </c>
      <c r="L369" t="str">
        <f t="shared" si="87"/>
        <v/>
      </c>
      <c r="M369" t="str">
        <f t="shared" si="87"/>
        <v/>
      </c>
      <c r="N369" t="str">
        <f t="shared" si="87"/>
        <v/>
      </c>
      <c r="O369" t="str">
        <f t="shared" si="87"/>
        <v/>
      </c>
      <c r="P369" t="str">
        <f t="shared" si="87"/>
        <v/>
      </c>
      <c r="Q369" t="str">
        <f t="shared" si="84"/>
        <v>51100x</v>
      </c>
      <c r="S369" s="92">
        <f t="shared" si="88"/>
        <v>0</v>
      </c>
    </row>
    <row r="370" spans="1:19" x14ac:dyDescent="0.25">
      <c r="B370" s="92" t="str">
        <f t="shared" ca="1" si="91"/>
        <v/>
      </c>
      <c r="D370" s="92">
        <f>IF(MID(F370,1,1)&lt;&gt;"K",IF($H370&lt;&gt;1,$I370,IF(AND(MAX($A$2:$A370)&gt;=30000,$I370&lt;0),$I370,IF(AND(MAX($A$2:$A370)&lt;30000,$I370&gt;0),$I370,0)))+E370,0)+E370</f>
        <v>0</v>
      </c>
      <c r="F370">
        <v>861410</v>
      </c>
      <c r="G370" t="e">
        <f>IF(AND(F370&lt;&gt;"",MID(F370,1,1)&lt;&gt;"K"),VLOOKUP(F370,import!$A$2:$B$998,2,FALSE),"")</f>
        <v>#N/A</v>
      </c>
      <c r="I370" s="115">
        <f>IFERROR(IF(F370&lt;&gt;"",VLOOKUP(F370,import!$A$2:$E$598,5,FALSE),0),0)</f>
        <v>0</v>
      </c>
      <c r="J370">
        <v>1</v>
      </c>
      <c r="K370">
        <f t="shared" si="92"/>
        <v>6</v>
      </c>
      <c r="L370" t="str">
        <f t="shared" si="87"/>
        <v/>
      </c>
      <c r="M370" t="str">
        <f t="shared" si="87"/>
        <v/>
      </c>
      <c r="N370" t="str">
        <f t="shared" si="87"/>
        <v/>
      </c>
      <c r="O370" t="str">
        <f t="shared" si="87"/>
        <v/>
      </c>
      <c r="P370" t="str">
        <f t="shared" si="87"/>
        <v/>
      </c>
      <c r="Q370" t="str">
        <f t="shared" si="84"/>
        <v>51100x</v>
      </c>
      <c r="S370" s="92">
        <f t="shared" si="88"/>
        <v>0</v>
      </c>
    </row>
    <row r="371" spans="1:19" x14ac:dyDescent="0.25">
      <c r="B371" s="92" t="str">
        <f t="shared" ca="1" si="91"/>
        <v/>
      </c>
      <c r="D371" s="92">
        <f>IF(MID(F371,1,1)&lt;&gt;"K",IF($H371&lt;&gt;1,$I371,IF(AND(MAX($A$2:$A371)&gt;=30000,$I371&lt;0),$I371,IF(AND(MAX($A$2:$A371)&lt;30000,$I371&gt;0),$I371,0)))+E371,0)+E371</f>
        <v>0</v>
      </c>
      <c r="F371">
        <v>806200</v>
      </c>
      <c r="G371" t="e">
        <f>IF(AND(F371&lt;&gt;"",MID(F371,1,1)&lt;&gt;"K"),VLOOKUP(F371,import!$A$2:$B$998,2,FALSE),"")</f>
        <v>#N/A</v>
      </c>
      <c r="I371" s="115">
        <f>IFERROR(IF(F371&lt;&gt;"",VLOOKUP(F371,import!$A$2:$E$598,5,FALSE),0),0)</f>
        <v>0</v>
      </c>
      <c r="J371">
        <v>1</v>
      </c>
      <c r="K371">
        <f t="shared" si="92"/>
        <v>6</v>
      </c>
      <c r="L371" t="str">
        <f t="shared" si="87"/>
        <v/>
      </c>
      <c r="M371" t="str">
        <f t="shared" si="87"/>
        <v/>
      </c>
      <c r="N371" t="str">
        <f t="shared" si="87"/>
        <v/>
      </c>
      <c r="O371" t="str">
        <f t="shared" si="87"/>
        <v/>
      </c>
      <c r="P371" t="str">
        <f t="shared" si="87"/>
        <v/>
      </c>
      <c r="Q371" t="str">
        <f t="shared" si="84"/>
        <v>51100x</v>
      </c>
      <c r="S371" s="92">
        <f t="shared" si="88"/>
        <v>0</v>
      </c>
    </row>
    <row r="372" spans="1:19" x14ac:dyDescent="0.25">
      <c r="B372" s="119"/>
      <c r="D372" s="119">
        <f>IF(MID(F372,1,1)&lt;&gt;"K",IF($H372&lt;&gt;1,$I372,IF(AND(MAX($A$2:$A372)&gt;=30000,$I372&lt;0),$I372,IF(AND(MAX($A$2:$A372)&lt;30000,$I372&gt;0),$I372,0)))+E372,0)+E372</f>
        <v>0</v>
      </c>
      <c r="E372" s="119"/>
      <c r="F372">
        <v>819060</v>
      </c>
      <c r="G372" t="e">
        <f>IF(AND(F372&lt;&gt;"",MID(F372,1,1)&lt;&gt;"K"),VLOOKUP(F372,import!$A$2:$B$998,2,FALSE),"")</f>
        <v>#N/A</v>
      </c>
      <c r="I372" s="119">
        <f>IFERROR(IF(F372&lt;&gt;"",VLOOKUP(F372,import!$A$2:$E$598,5,FALSE),0),0)</f>
        <v>0</v>
      </c>
      <c r="J372">
        <v>1</v>
      </c>
      <c r="K372">
        <f t="shared" ref="K372:K377" si="93">IF(ISERROR(IF(A372&lt;&gt;"",FIND("0",A372,2)-1,"")),5,IF(A372&lt;&gt;"",FIND("0",A372,2)-1,6))</f>
        <v>6</v>
      </c>
      <c r="L372" t="str">
        <f t="shared" si="87"/>
        <v/>
      </c>
      <c r="M372" t="str">
        <f t="shared" si="87"/>
        <v/>
      </c>
      <c r="N372" t="str">
        <f t="shared" si="87"/>
        <v/>
      </c>
      <c r="O372" t="str">
        <f t="shared" si="87"/>
        <v/>
      </c>
      <c r="P372" t="str">
        <f t="shared" si="87"/>
        <v/>
      </c>
      <c r="Q372" t="str">
        <f t="shared" ref="Q372:Q377" si="94">IF(A372&gt;0,P372&amp;"x",Q371)</f>
        <v>51100x</v>
      </c>
      <c r="S372" s="119">
        <f t="shared" si="88"/>
        <v>0</v>
      </c>
    </row>
    <row r="373" spans="1:19" x14ac:dyDescent="0.25">
      <c r="B373" s="119"/>
      <c r="D373" s="119">
        <f>IF(MID(F373,1,1)&lt;&gt;"K",IF($H373&lt;&gt;1,$I373,IF(AND(MAX($A$2:$A373)&gt;=30000,$I373&lt;0),$I373,IF(AND(MAX($A$2:$A373)&lt;30000,$I373&gt;0),$I373,0)))+E373,0)+E373</f>
        <v>0</v>
      </c>
      <c r="E373" s="119"/>
      <c r="F373">
        <v>819120</v>
      </c>
      <c r="G373" t="e">
        <f>IF(AND(F373&lt;&gt;"",MID(F373,1,1)&lt;&gt;"K"),VLOOKUP(F373,import!$A$2:$B$998,2,FALSE),"")</f>
        <v>#N/A</v>
      </c>
      <c r="I373" s="119">
        <f>IFERROR(IF(F373&lt;&gt;"",VLOOKUP(F373,import!$A$2:$E$598,5,FALSE),0),0)</f>
        <v>0</v>
      </c>
      <c r="J373">
        <v>1</v>
      </c>
      <c r="K373">
        <f t="shared" si="93"/>
        <v>6</v>
      </c>
      <c r="L373" t="str">
        <f t="shared" si="87"/>
        <v/>
      </c>
      <c r="M373" t="str">
        <f t="shared" si="87"/>
        <v/>
      </c>
      <c r="N373" t="str">
        <f t="shared" si="87"/>
        <v/>
      </c>
      <c r="O373" t="str">
        <f t="shared" si="87"/>
        <v/>
      </c>
      <c r="P373" t="str">
        <f t="shared" si="87"/>
        <v/>
      </c>
      <c r="Q373" t="str">
        <f t="shared" si="94"/>
        <v>51100x</v>
      </c>
      <c r="S373" s="119">
        <f t="shared" si="88"/>
        <v>0</v>
      </c>
    </row>
    <row r="374" spans="1:19" x14ac:dyDescent="0.25">
      <c r="B374" s="119"/>
      <c r="D374" s="119">
        <f>IF(MID(F374,1,1)&lt;&gt;"K",IF($H374&lt;&gt;1,$I374,IF(AND(MAX($A$2:$A374)&gt;=30000,$I374&lt;0),$I374,IF(AND(MAX($A$2:$A374)&lt;30000,$I374&gt;0),$I374,0)))+E374,0)+E374</f>
        <v>0</v>
      </c>
      <c r="E374" s="119"/>
      <c r="F374">
        <v>819700</v>
      </c>
      <c r="G374" t="e">
        <f>IF(AND(F374&lt;&gt;"",MID(F374,1,1)&lt;&gt;"K"),VLOOKUP(F374,import!$A$2:$B$998,2,FALSE),"")</f>
        <v>#N/A</v>
      </c>
      <c r="I374" s="119">
        <f>IFERROR(IF(F374&lt;&gt;"",VLOOKUP(F374,import!$A$2:$E$598,5,FALSE),0),0)</f>
        <v>0</v>
      </c>
      <c r="J374">
        <v>1</v>
      </c>
      <c r="K374">
        <f t="shared" si="93"/>
        <v>6</v>
      </c>
      <c r="L374" t="str">
        <f t="shared" si="87"/>
        <v/>
      </c>
      <c r="M374" t="str">
        <f t="shared" si="87"/>
        <v/>
      </c>
      <c r="N374" t="str">
        <f t="shared" si="87"/>
        <v/>
      </c>
      <c r="O374" t="str">
        <f t="shared" si="87"/>
        <v/>
      </c>
      <c r="P374" t="str">
        <f t="shared" si="87"/>
        <v/>
      </c>
      <c r="Q374" t="str">
        <f t="shared" si="94"/>
        <v>51100x</v>
      </c>
      <c r="S374" s="119">
        <f t="shared" si="88"/>
        <v>0</v>
      </c>
    </row>
    <row r="375" spans="1:19" x14ac:dyDescent="0.25">
      <c r="B375" s="119"/>
      <c r="D375" s="119">
        <f>IF(MID(F375,1,1)&lt;&gt;"K",IF($H375&lt;&gt;1,$I375,IF(AND(MAX($A$2:$A375)&gt;=30000,$I375&lt;0),$I375,IF(AND(MAX($A$2:$A375)&lt;30000,$I375&gt;0),$I375,0)))+E375,0)+E375</f>
        <v>0</v>
      </c>
      <c r="E375" s="119"/>
      <c r="F375">
        <v>819780</v>
      </c>
      <c r="G375" t="e">
        <f>IF(AND(F375&lt;&gt;"",MID(F375,1,1)&lt;&gt;"K"),VLOOKUP(F375,import!$A$2:$B$998,2,FALSE),"")</f>
        <v>#N/A</v>
      </c>
      <c r="I375" s="119">
        <f>IFERROR(IF(F375&lt;&gt;"",VLOOKUP(F375,import!$A$2:$E$598,5,FALSE),0),0)</f>
        <v>0</v>
      </c>
      <c r="J375">
        <v>1</v>
      </c>
      <c r="K375">
        <f t="shared" si="93"/>
        <v>6</v>
      </c>
      <c r="L375" t="str">
        <f t="shared" si="87"/>
        <v/>
      </c>
      <c r="M375" t="str">
        <f t="shared" si="87"/>
        <v/>
      </c>
      <c r="N375" t="str">
        <f t="shared" si="87"/>
        <v/>
      </c>
      <c r="O375" t="str">
        <f t="shared" si="87"/>
        <v/>
      </c>
      <c r="P375" t="str">
        <f t="shared" si="87"/>
        <v/>
      </c>
      <c r="Q375" t="str">
        <f t="shared" si="94"/>
        <v>51100x</v>
      </c>
      <c r="S375" s="119">
        <f t="shared" si="88"/>
        <v>0</v>
      </c>
    </row>
    <row r="376" spans="1:19" x14ac:dyDescent="0.25">
      <c r="B376" s="92" t="str">
        <f t="shared" ref="B376:B393" ca="1" si="95">IF(A376&lt;&gt;"",SUMIF(INDIRECT(VLOOKUP(K376,$T$2:$V$7,3,FALSE)),OFFSET(K376,0,K376),$S$2:$S$4412),"")</f>
        <v/>
      </c>
      <c r="D376" s="119">
        <f>IF(MID(F376,1,1)&lt;&gt;"K",IF($H376&lt;&gt;1,$I376,IF(AND(MAX($A$2:$A376)&gt;=30000,$I376&lt;0),$I376,IF(AND(MAX($A$2:$A376)&lt;30000,$I376&gt;0),$I376,0)))+E376,0)+E376</f>
        <v>0</v>
      </c>
      <c r="E376" s="119"/>
      <c r="G376" t="str">
        <f>IF(AND(F376&lt;&gt;"",MID(F376,1,1)&lt;&gt;"K"),VLOOKUP(F376,import!$A$2:$B$998,2,FALSE),"")</f>
        <v/>
      </c>
      <c r="I376" s="119">
        <f>IFERROR(IF(F376&lt;&gt;"",VLOOKUP(F376,import!$A$2:$E$598,5,FALSE),0),0)</f>
        <v>0</v>
      </c>
      <c r="J376">
        <v>1</v>
      </c>
      <c r="K376">
        <f t="shared" si="93"/>
        <v>6</v>
      </c>
      <c r="L376" t="str">
        <f t="shared" si="87"/>
        <v/>
      </c>
      <c r="M376" t="str">
        <f t="shared" si="87"/>
        <v/>
      </c>
      <c r="N376" t="str">
        <f t="shared" si="87"/>
        <v/>
      </c>
      <c r="O376" t="str">
        <f t="shared" si="87"/>
        <v/>
      </c>
      <c r="P376" t="str">
        <f t="shared" si="87"/>
        <v/>
      </c>
      <c r="Q376" t="str">
        <f t="shared" si="94"/>
        <v>51100x</v>
      </c>
      <c r="S376" s="119">
        <f t="shared" si="88"/>
        <v>0</v>
      </c>
    </row>
    <row r="377" spans="1:19" x14ac:dyDescent="0.25">
      <c r="B377" s="92" t="str">
        <f t="shared" ca="1" si="95"/>
        <v/>
      </c>
      <c r="D377" s="119">
        <f>IF(MID(F377,1,1)&lt;&gt;"K",IF($H377&lt;&gt;1,$I377,IF(AND(MAX($A$2:$A377)&gt;=30000,$I377&lt;0),$I377,IF(AND(MAX($A$2:$A377)&lt;30000,$I377&gt;0),$I377,0)))+E377,0)+E377</f>
        <v>0</v>
      </c>
      <c r="E377" s="119"/>
      <c r="G377" t="str">
        <f>IF(AND(F377&lt;&gt;"",MID(F377,1,1)&lt;&gt;"K"),VLOOKUP(F377,import!$A$2:$B$998,2,FALSE),"")</f>
        <v/>
      </c>
      <c r="I377" s="119">
        <f>IFERROR(IF(F377&lt;&gt;"",VLOOKUP(F377,import!$A$2:$E$598,5,FALSE),0),0)</f>
        <v>0</v>
      </c>
      <c r="J377">
        <v>1</v>
      </c>
      <c r="K377">
        <f t="shared" si="93"/>
        <v>6</v>
      </c>
      <c r="L377" t="str">
        <f t="shared" si="87"/>
        <v/>
      </c>
      <c r="M377" t="str">
        <f t="shared" si="87"/>
        <v/>
      </c>
      <c r="N377" t="str">
        <f t="shared" si="87"/>
        <v/>
      </c>
      <c r="O377" t="str">
        <f t="shared" si="87"/>
        <v/>
      </c>
      <c r="P377" t="str">
        <f t="shared" si="87"/>
        <v/>
      </c>
      <c r="Q377" t="str">
        <f t="shared" si="94"/>
        <v>51100x</v>
      </c>
      <c r="S377" s="119">
        <f t="shared" si="88"/>
        <v>0</v>
      </c>
    </row>
    <row r="378" spans="1:19" x14ac:dyDescent="0.25">
      <c r="A378">
        <v>51200</v>
      </c>
      <c r="B378" s="92">
        <f t="shared" ca="1" si="95"/>
        <v>0</v>
      </c>
      <c r="C378" t="s">
        <v>68</v>
      </c>
      <c r="D378" s="92">
        <f>IF(MID(F378,1,1)&lt;&gt;"K",IF($H378&lt;&gt;1,$I378,IF(AND(MAX($A$2:$A378)&gt;=30000,$I378&lt;0),$I378,IF(AND(MAX($A$2:$A378)&lt;30000,$I378&gt;0),$I378,0)))+E378,0)+E378</f>
        <v>0</v>
      </c>
      <c r="G378" t="str">
        <f>IF(AND(F378&lt;&gt;"",MID(F378,1,1)&lt;&gt;"K"),VLOOKUP(F378,import!$A$2:$B$998,2,FALSE),"")</f>
        <v/>
      </c>
      <c r="I378" s="115">
        <f>IFERROR(IF(F378&lt;&gt;"",VLOOKUP(F378,import!$A$2:$E$598,5,FALSE),0),0)</f>
        <v>0</v>
      </c>
      <c r="J378">
        <v>1</v>
      </c>
      <c r="K378">
        <f t="shared" si="92"/>
        <v>3</v>
      </c>
      <c r="L378" t="str">
        <f t="shared" si="87"/>
        <v>5</v>
      </c>
      <c r="M378" t="str">
        <f t="shared" si="87"/>
        <v>51</v>
      </c>
      <c r="N378" t="str">
        <f t="shared" si="87"/>
        <v>512</v>
      </c>
      <c r="O378" t="str">
        <f t="shared" si="87"/>
        <v>5120</v>
      </c>
      <c r="P378" t="str">
        <f t="shared" si="87"/>
        <v>51200</v>
      </c>
      <c r="Q378" t="str">
        <f t="shared" ref="Q378:Q433" si="96">IF(A378&gt;0,P378&amp;"x",Q377)</f>
        <v>51200x</v>
      </c>
      <c r="S378" s="92">
        <f t="shared" si="88"/>
        <v>0</v>
      </c>
    </row>
    <row r="379" spans="1:19" x14ac:dyDescent="0.25">
      <c r="A379">
        <v>51300</v>
      </c>
      <c r="B379" s="92">
        <f t="shared" ca="1" si="95"/>
        <v>0</v>
      </c>
      <c r="C379" t="s">
        <v>69</v>
      </c>
      <c r="D379" s="92">
        <f>IF(MID(F379,1,1)&lt;&gt;"K",IF($H379&lt;&gt;1,$I379,IF(AND(MAX($A$2:$A379)&gt;=30000,$I379&lt;0),$I379,IF(AND(MAX($A$2:$A379)&lt;30000,$I379&gt;0),$I379,0)))+E379,0)+E379</f>
        <v>0</v>
      </c>
      <c r="G379" t="str">
        <f>IF(AND(F379&lt;&gt;"",MID(F379,1,1)&lt;&gt;"K"),VLOOKUP(F379,import!$A$2:$B$998,2,FALSE),"")</f>
        <v/>
      </c>
      <c r="I379" s="115">
        <f>IFERROR(IF(F379&lt;&gt;"",VLOOKUP(F379,import!$A$2:$E$598,5,FALSE),0),0)</f>
        <v>0</v>
      </c>
      <c r="J379">
        <v>1</v>
      </c>
      <c r="K379">
        <f t="shared" si="92"/>
        <v>3</v>
      </c>
      <c r="L379" t="str">
        <f t="shared" si="87"/>
        <v>5</v>
      </c>
      <c r="M379" t="str">
        <f t="shared" si="87"/>
        <v>51</v>
      </c>
      <c r="N379" t="str">
        <f t="shared" si="87"/>
        <v>513</v>
      </c>
      <c r="O379" t="str">
        <f t="shared" si="87"/>
        <v>5130</v>
      </c>
      <c r="P379" t="str">
        <f t="shared" si="87"/>
        <v>51300</v>
      </c>
      <c r="Q379" t="str">
        <f t="shared" si="96"/>
        <v>51300x</v>
      </c>
      <c r="S379" s="92">
        <f t="shared" si="88"/>
        <v>0</v>
      </c>
    </row>
    <row r="380" spans="1:19" x14ac:dyDescent="0.25">
      <c r="B380" s="92" t="str">
        <f t="shared" ca="1" si="95"/>
        <v/>
      </c>
      <c r="D380" s="92">
        <f>IF(MID(F380,1,1)&lt;&gt;"K",IF($H380&lt;&gt;1,$I380,IF(AND(MAX($A$2:$A380)&gt;=30000,$I380&lt;0),$I380,IF(AND(MAX($A$2:$A380)&lt;30000,$I380&gt;0),$I380,0)))+E380,0)+E380</f>
        <v>0</v>
      </c>
      <c r="G380" t="str">
        <f>IF(AND(F380&lt;&gt;"",MID(F380,1,1)&lt;&gt;"K"),VLOOKUP(F380,import!$A$2:$B$998,2,FALSE),"")</f>
        <v/>
      </c>
      <c r="I380" s="115">
        <f>IFERROR(IF(F380&lt;&gt;"",VLOOKUP(F380,import!$A$2:$E$598,5,FALSE),0),0)</f>
        <v>0</v>
      </c>
      <c r="J380">
        <v>1</v>
      </c>
      <c r="K380">
        <f t="shared" si="92"/>
        <v>6</v>
      </c>
      <c r="L380" t="str">
        <f t="shared" si="87"/>
        <v/>
      </c>
      <c r="M380" t="str">
        <f t="shared" si="87"/>
        <v/>
      </c>
      <c r="N380" t="str">
        <f t="shared" si="87"/>
        <v/>
      </c>
      <c r="O380" t="str">
        <f t="shared" si="87"/>
        <v/>
      </c>
      <c r="P380" t="str">
        <f t="shared" si="87"/>
        <v/>
      </c>
      <c r="Q380" t="str">
        <f t="shared" si="96"/>
        <v>51300x</v>
      </c>
      <c r="S380" s="92">
        <f t="shared" si="88"/>
        <v>0</v>
      </c>
    </row>
    <row r="381" spans="1:19" x14ac:dyDescent="0.25">
      <c r="A381">
        <v>51400</v>
      </c>
      <c r="B381" s="92">
        <f t="shared" ca="1" si="95"/>
        <v>0</v>
      </c>
      <c r="C381" t="s">
        <v>70</v>
      </c>
      <c r="D381" s="92">
        <f>IF(MID(F381,1,1)&lt;&gt;"K",IF($H381&lt;&gt;1,$I381,IF(AND(MAX($A$2:$A381)&gt;=30000,$I381&lt;0),$I381,IF(AND(MAX($A$2:$A381)&lt;30000,$I381&gt;0),$I381,0)))+E381,0)+E381</f>
        <v>0</v>
      </c>
      <c r="G381" t="str">
        <f>IF(AND(F381&lt;&gt;"",MID(F381,1,1)&lt;&gt;"K"),VLOOKUP(F381,import!$A$2:$B$998,2,FALSE),"")</f>
        <v/>
      </c>
      <c r="I381" s="115">
        <f>IFERROR(IF(F381&lt;&gt;"",VLOOKUP(F381,import!$A$2:$E$598,5,FALSE),0),0)</f>
        <v>0</v>
      </c>
      <c r="J381">
        <v>1</v>
      </c>
      <c r="K381">
        <f t="shared" si="92"/>
        <v>3</v>
      </c>
      <c r="L381" t="str">
        <f t="shared" si="87"/>
        <v>5</v>
      </c>
      <c r="M381" t="str">
        <f t="shared" si="87"/>
        <v>51</v>
      </c>
      <c r="N381" t="str">
        <f t="shared" si="87"/>
        <v>514</v>
      </c>
      <c r="O381" t="str">
        <f t="shared" si="87"/>
        <v>5140</v>
      </c>
      <c r="P381" t="str">
        <f t="shared" si="87"/>
        <v>51400</v>
      </c>
      <c r="Q381" t="str">
        <f t="shared" si="96"/>
        <v>51400x</v>
      </c>
      <c r="S381" s="92">
        <f t="shared" si="88"/>
        <v>0</v>
      </c>
    </row>
    <row r="382" spans="1:19" x14ac:dyDescent="0.25">
      <c r="A382">
        <v>52000</v>
      </c>
      <c r="B382" s="92">
        <f t="shared" ca="1" si="95"/>
        <v>4786683.3500000006</v>
      </c>
      <c r="C382" t="s">
        <v>72</v>
      </c>
      <c r="D382" s="92">
        <f>IF(MID(F382,1,1)&lt;&gt;"K",IF($H382&lt;&gt;1,$I382,IF(AND(MAX($A$2:$A382)&gt;=30000,$I382&lt;0),$I382,IF(AND(MAX($A$2:$A382)&lt;30000,$I382&gt;0),$I382,0)))+E382,0)+E382</f>
        <v>0</v>
      </c>
      <c r="G382" t="str">
        <f>IF(AND(F382&lt;&gt;"",MID(F382,1,1)&lt;&gt;"K"),VLOOKUP(F382,import!$A$2:$B$998,2,FALSE),"")</f>
        <v/>
      </c>
      <c r="I382" s="115">
        <f>IFERROR(IF(F382&lt;&gt;"",VLOOKUP(F382,import!$A$2:$E$598,5,FALSE),0),0)</f>
        <v>0</v>
      </c>
      <c r="J382">
        <v>1</v>
      </c>
      <c r="K382">
        <f t="shared" si="92"/>
        <v>2</v>
      </c>
      <c r="L382" t="str">
        <f t="shared" si="87"/>
        <v>5</v>
      </c>
      <c r="M382" t="str">
        <f t="shared" si="87"/>
        <v>52</v>
      </c>
      <c r="N382" t="str">
        <f t="shared" si="87"/>
        <v>520</v>
      </c>
      <c r="O382" t="str">
        <f t="shared" si="87"/>
        <v>5200</v>
      </c>
      <c r="P382" t="str">
        <f t="shared" si="87"/>
        <v>52000</v>
      </c>
      <c r="Q382" t="str">
        <f t="shared" si="96"/>
        <v>52000x</v>
      </c>
      <c r="S382" s="92">
        <f t="shared" si="88"/>
        <v>0</v>
      </c>
    </row>
    <row r="383" spans="1:19" x14ac:dyDescent="0.25">
      <c r="A383">
        <v>52100</v>
      </c>
      <c r="B383" s="92">
        <f t="shared" ca="1" si="95"/>
        <v>92162.19</v>
      </c>
      <c r="C383" t="s">
        <v>73</v>
      </c>
      <c r="D383" s="92">
        <f>IF(MID(F383,1,1)&lt;&gt;"K",IF($H383&lt;&gt;1,$I383,IF(AND(MAX($A$2:$A383)&gt;=30000,$I383&lt;0),$I383,IF(AND(MAX($A$2:$A383)&lt;30000,$I383&gt;0),$I383,0)))+E383,0)+E383</f>
        <v>0</v>
      </c>
      <c r="G383" t="str">
        <f>IF(AND(F383&lt;&gt;"",MID(F383,1,1)&lt;&gt;"K"),VLOOKUP(F383,import!$A$2:$B$998,2,FALSE),"")</f>
        <v/>
      </c>
      <c r="I383" s="115">
        <f>IFERROR(IF(F383&lt;&gt;"",VLOOKUP(F383,import!$A$2:$E$598,5,FALSE),0),0)</f>
        <v>0</v>
      </c>
      <c r="J383">
        <v>1</v>
      </c>
      <c r="K383">
        <f t="shared" si="92"/>
        <v>3</v>
      </c>
      <c r="L383" t="str">
        <f t="shared" si="87"/>
        <v>5</v>
      </c>
      <c r="M383" t="str">
        <f t="shared" si="87"/>
        <v>52</v>
      </c>
      <c r="N383" t="str">
        <f t="shared" si="87"/>
        <v>521</v>
      </c>
      <c r="O383" t="str">
        <f t="shared" si="87"/>
        <v>5210</v>
      </c>
      <c r="P383" t="str">
        <f t="shared" si="87"/>
        <v>52100</v>
      </c>
      <c r="Q383" t="str">
        <f t="shared" si="96"/>
        <v>52100x</v>
      </c>
      <c r="S383" s="92">
        <f t="shared" ref="S383:S414" si="97">IF(P383&lt;&gt;"",SUMIF(Q$2:Q$4412,Q383,$D$2:$D$4412),0)</f>
        <v>92162.19</v>
      </c>
    </row>
    <row r="384" spans="1:19" x14ac:dyDescent="0.25">
      <c r="B384" s="92" t="str">
        <f t="shared" ca="1" si="95"/>
        <v/>
      </c>
      <c r="D384" s="92">
        <f>IF(MID(F384,1,1)&lt;&gt;"K",IF($H384&lt;&gt;1,$I384,IF(AND(MAX($A$2:$A384)&gt;=30000,$I384&lt;0),$I384,IF(AND(MAX($A$2:$A384)&lt;30000,$I384&gt;0),$I384,0)))+E384,0)+E384</f>
        <v>7610.19</v>
      </c>
      <c r="F384">
        <v>410007</v>
      </c>
      <c r="G384" t="str">
        <f>IF(AND(F384&lt;&gt;"",MID(F384,1,1)&lt;&gt;"K"),VLOOKUP(F384,import!$A$2:$B$998,2,FALSE),"")</f>
        <v>Am. wart.niem. i pr.</v>
      </c>
      <c r="I384" s="115">
        <f>IFERROR(IF(F384&lt;&gt;"",VLOOKUP(F384,import!$A$2:$E$598,5,FALSE),0),0)</f>
        <v>7610.19</v>
      </c>
      <c r="J384">
        <v>1</v>
      </c>
      <c r="K384">
        <f t="shared" si="92"/>
        <v>6</v>
      </c>
      <c r="L384" t="str">
        <f t="shared" si="87"/>
        <v/>
      </c>
      <c r="M384" t="str">
        <f t="shared" si="87"/>
        <v/>
      </c>
      <c r="N384" t="str">
        <f t="shared" si="87"/>
        <v/>
      </c>
      <c r="O384" t="str">
        <f t="shared" si="87"/>
        <v/>
      </c>
      <c r="P384" t="str">
        <f t="shared" si="87"/>
        <v/>
      </c>
      <c r="Q384" t="str">
        <f t="shared" si="96"/>
        <v>52100x</v>
      </c>
      <c r="S384" s="92">
        <f t="shared" si="97"/>
        <v>0</v>
      </c>
    </row>
    <row r="385" spans="1:19" x14ac:dyDescent="0.25">
      <c r="B385" s="92" t="str">
        <f t="shared" ca="1" si="95"/>
        <v/>
      </c>
      <c r="D385" s="92">
        <f>IF(MID(F385,1,1)&lt;&gt;"K",IF($H385&lt;&gt;1,$I385,IF(AND(MAX($A$2:$A385)&gt;=30000,$I385&lt;0),$I385,IF(AND(MAX($A$2:$A385)&lt;30000,$I385&gt;0),$I385,0)))+E385,0)+E385</f>
        <v>0</v>
      </c>
      <c r="F385">
        <v>410207</v>
      </c>
      <c r="G385" t="e">
        <f>IF(AND(F385&lt;&gt;"",MID(F385,1,1)&lt;&gt;"K"),VLOOKUP(F385,import!$A$2:$B$998,2,FALSE),"")</f>
        <v>#N/A</v>
      </c>
      <c r="I385" s="115">
        <f>IFERROR(IF(F385&lt;&gt;"",VLOOKUP(F385,import!$A$2:$E$598,5,FALSE),0),0)</f>
        <v>0</v>
      </c>
      <c r="J385">
        <v>1</v>
      </c>
      <c r="K385">
        <f t="shared" ref="K385:K393" si="98">IF(ISERROR(IF(A385&lt;&gt;"",FIND("0",A385,2)-1,"")),5,IF(A385&lt;&gt;"",FIND("0",A385,2)-1,6))</f>
        <v>6</v>
      </c>
      <c r="L385" t="str">
        <f t="shared" si="87"/>
        <v/>
      </c>
      <c r="M385" t="str">
        <f t="shared" si="87"/>
        <v/>
      </c>
      <c r="N385" t="str">
        <f t="shared" si="87"/>
        <v/>
      </c>
      <c r="O385" t="str">
        <f t="shared" si="87"/>
        <v/>
      </c>
      <c r="P385" t="str">
        <f t="shared" si="87"/>
        <v/>
      </c>
      <c r="Q385" t="str">
        <f t="shared" si="96"/>
        <v>52100x</v>
      </c>
      <c r="S385" s="92">
        <f t="shared" si="97"/>
        <v>0</v>
      </c>
    </row>
    <row r="386" spans="1:19" x14ac:dyDescent="0.25">
      <c r="B386" s="92" t="str">
        <f t="shared" ca="1" si="95"/>
        <v/>
      </c>
      <c r="D386" s="92">
        <f>IF(MID(F386,1,1)&lt;&gt;"K",IF($H386&lt;&gt;1,$I386,IF(AND(MAX($A$2:$A386)&gt;=30000,$I386&lt;0),$I386,IF(AND(MAX($A$2:$A386)&lt;30000,$I386&gt;0),$I386,0)))+E386,0)+E386</f>
        <v>0</v>
      </c>
      <c r="F386">
        <v>410317</v>
      </c>
      <c r="G386" t="e">
        <f>IF(AND(F386&lt;&gt;"",MID(F386,1,1)&lt;&gt;"K"),VLOOKUP(F386,import!$A$2:$B$998,2,FALSE),"")</f>
        <v>#N/A</v>
      </c>
      <c r="I386" s="115">
        <f>IFERROR(IF(F386&lt;&gt;"",VLOOKUP(F386,import!$A$2:$E$598,5,FALSE),0),0)</f>
        <v>0</v>
      </c>
      <c r="J386">
        <v>1</v>
      </c>
      <c r="K386">
        <f t="shared" si="98"/>
        <v>6</v>
      </c>
      <c r="L386" t="str">
        <f t="shared" ref="L386:P399" si="99">MID($A386,1,L$1)</f>
        <v/>
      </c>
      <c r="M386" t="str">
        <f t="shared" si="99"/>
        <v/>
      </c>
      <c r="N386" t="str">
        <f t="shared" si="99"/>
        <v/>
      </c>
      <c r="O386" t="str">
        <f t="shared" si="99"/>
        <v/>
      </c>
      <c r="P386" t="str">
        <f t="shared" si="99"/>
        <v/>
      </c>
      <c r="Q386" t="str">
        <f t="shared" si="96"/>
        <v>52100x</v>
      </c>
      <c r="S386" s="92">
        <f t="shared" si="97"/>
        <v>0</v>
      </c>
    </row>
    <row r="387" spans="1:19" x14ac:dyDescent="0.25">
      <c r="B387" s="92" t="str">
        <f t="shared" ca="1" si="95"/>
        <v/>
      </c>
      <c r="D387" s="92">
        <f>IF(MID(F387,1,1)&lt;&gt;"K",IF($H387&lt;&gt;1,$I387,IF(AND(MAX($A$2:$A387)&gt;=30000,$I387&lt;0),$I387,IF(AND(MAX($A$2:$A387)&lt;30000,$I387&gt;0),$I387,0)))+E387,0)+E387</f>
        <v>0</v>
      </c>
      <c r="F387">
        <v>410407</v>
      </c>
      <c r="G387" t="e">
        <f>IF(AND(F387&lt;&gt;"",MID(F387,1,1)&lt;&gt;"K"),VLOOKUP(F387,import!$A$2:$B$998,2,FALSE),"")</f>
        <v>#N/A</v>
      </c>
      <c r="I387" s="115">
        <f>IFERROR(IF(F387&lt;&gt;"",VLOOKUP(F387,import!$A$2:$E$598,5,FALSE),0),0)</f>
        <v>0</v>
      </c>
      <c r="J387">
        <v>1</v>
      </c>
      <c r="K387">
        <f t="shared" si="98"/>
        <v>6</v>
      </c>
      <c r="L387" t="str">
        <f t="shared" si="99"/>
        <v/>
      </c>
      <c r="M387" t="str">
        <f t="shared" si="99"/>
        <v/>
      </c>
      <c r="N387" t="str">
        <f t="shared" si="99"/>
        <v/>
      </c>
      <c r="O387" t="str">
        <f t="shared" si="99"/>
        <v/>
      </c>
      <c r="P387" t="str">
        <f t="shared" si="99"/>
        <v/>
      </c>
      <c r="Q387" t="str">
        <f t="shared" si="96"/>
        <v>52100x</v>
      </c>
      <c r="S387" s="92">
        <f t="shared" si="97"/>
        <v>0</v>
      </c>
    </row>
    <row r="388" spans="1:19" x14ac:dyDescent="0.25">
      <c r="B388" s="92" t="str">
        <f t="shared" ca="1" si="95"/>
        <v/>
      </c>
      <c r="D388" s="92">
        <f>IF(MID(F388,1,1)&lt;&gt;"K",IF($H388&lt;&gt;1,$I388,IF(AND(MAX($A$2:$A388)&gt;=30000,$I388&lt;0),$I388,IF(AND(MAX($A$2:$A388)&lt;30000,$I388&gt;0),$I388,0)))+E388,0)+E388</f>
        <v>0</v>
      </c>
      <c r="F388">
        <v>410427</v>
      </c>
      <c r="G388" t="e">
        <f>IF(AND(F388&lt;&gt;"",MID(F388,1,1)&lt;&gt;"K"),VLOOKUP(F388,import!$A$2:$B$998,2,FALSE),"")</f>
        <v>#N/A</v>
      </c>
      <c r="I388" s="115">
        <f>IFERROR(IF(F388&lt;&gt;"",VLOOKUP(F388,import!$A$2:$E$598,5,FALSE),0),0)</f>
        <v>0</v>
      </c>
      <c r="J388">
        <v>1</v>
      </c>
      <c r="K388">
        <f t="shared" si="98"/>
        <v>6</v>
      </c>
      <c r="L388" t="str">
        <f t="shared" si="99"/>
        <v/>
      </c>
      <c r="M388" t="str">
        <f t="shared" si="99"/>
        <v/>
      </c>
      <c r="N388" t="str">
        <f t="shared" si="99"/>
        <v/>
      </c>
      <c r="O388" t="str">
        <f t="shared" si="99"/>
        <v/>
      </c>
      <c r="P388" t="str">
        <f t="shared" si="99"/>
        <v/>
      </c>
      <c r="Q388" t="str">
        <f t="shared" si="96"/>
        <v>52100x</v>
      </c>
      <c r="S388" s="92">
        <f t="shared" si="97"/>
        <v>0</v>
      </c>
    </row>
    <row r="389" spans="1:19" x14ac:dyDescent="0.25">
      <c r="B389" s="92" t="str">
        <f t="shared" ca="1" si="95"/>
        <v/>
      </c>
      <c r="D389" s="92">
        <f>IF(MID(F389,1,1)&lt;&gt;"K",IF($H389&lt;&gt;1,$I389,IF(AND(MAX($A$2:$A389)&gt;=30000,$I389&lt;0),$I389,IF(AND(MAX($A$2:$A389)&lt;30000,$I389&gt;0),$I389,0)))+E389,0)+E389</f>
        <v>0</v>
      </c>
      <c r="F389">
        <v>410437</v>
      </c>
      <c r="G389" t="e">
        <f>IF(AND(F389&lt;&gt;"",MID(F389,1,1)&lt;&gt;"K"),VLOOKUP(F389,import!$A$2:$B$998,2,FALSE),"")</f>
        <v>#N/A</v>
      </c>
      <c r="I389" s="115">
        <f>IFERROR(IF(F389&lt;&gt;"",VLOOKUP(F389,import!$A$2:$E$598,5,FALSE),0),0)</f>
        <v>0</v>
      </c>
      <c r="J389">
        <v>1</v>
      </c>
      <c r="K389">
        <f t="shared" si="98"/>
        <v>6</v>
      </c>
      <c r="L389" t="str">
        <f t="shared" si="99"/>
        <v/>
      </c>
      <c r="M389" t="str">
        <f t="shared" si="99"/>
        <v/>
      </c>
      <c r="N389" t="str">
        <f t="shared" si="99"/>
        <v/>
      </c>
      <c r="O389" t="str">
        <f t="shared" si="99"/>
        <v/>
      </c>
      <c r="P389" t="str">
        <f t="shared" si="99"/>
        <v/>
      </c>
      <c r="Q389" t="str">
        <f t="shared" si="96"/>
        <v>52100x</v>
      </c>
      <c r="S389" s="92">
        <f t="shared" si="97"/>
        <v>0</v>
      </c>
    </row>
    <row r="390" spans="1:19" x14ac:dyDescent="0.25">
      <c r="B390" s="92" t="str">
        <f t="shared" ca="1" si="95"/>
        <v/>
      </c>
      <c r="D390" s="92">
        <f>IF(MID(F390,1,1)&lt;&gt;"K",IF($H390&lt;&gt;1,$I390,IF(AND(MAX($A$2:$A390)&gt;=30000,$I390&lt;0),$I390,IF(AND(MAX($A$2:$A390)&lt;30000,$I390&gt;0),$I390,0)))+E390,0)+E390</f>
        <v>75033</v>
      </c>
      <c r="F390">
        <v>410447</v>
      </c>
      <c r="G390" t="str">
        <f>IF(AND(F390&lt;&gt;"",MID(F390,1,1)&lt;&gt;"K"),VLOOKUP(F390,import!$A$2:$B$998,2,FALSE),"")</f>
        <v>Amort. urządz. EPD</v>
      </c>
      <c r="I390" s="115">
        <f>IFERROR(IF(F390&lt;&gt;"",VLOOKUP(F390,import!$A$2:$E$598,5,FALSE),0),0)</f>
        <v>75033</v>
      </c>
      <c r="J390">
        <v>1</v>
      </c>
      <c r="K390">
        <f t="shared" si="98"/>
        <v>6</v>
      </c>
      <c r="L390" t="str">
        <f t="shared" si="99"/>
        <v/>
      </c>
      <c r="M390" t="str">
        <f t="shared" si="99"/>
        <v/>
      </c>
      <c r="N390" t="str">
        <f t="shared" si="99"/>
        <v/>
      </c>
      <c r="O390" t="str">
        <f t="shared" si="99"/>
        <v/>
      </c>
      <c r="P390" t="str">
        <f t="shared" si="99"/>
        <v/>
      </c>
      <c r="Q390" t="str">
        <f t="shared" si="96"/>
        <v>52100x</v>
      </c>
      <c r="S390" s="92">
        <f t="shared" si="97"/>
        <v>0</v>
      </c>
    </row>
    <row r="391" spans="1:19" x14ac:dyDescent="0.25">
      <c r="B391" s="92" t="str">
        <f t="shared" ca="1" si="95"/>
        <v/>
      </c>
      <c r="D391" s="92">
        <f>IF(MID(F391,1,1)&lt;&gt;"K",IF($H391&lt;&gt;1,$I391,IF(AND(MAX($A$2:$A391)&gt;=30000,$I391&lt;0),$I391,IF(AND(MAX($A$2:$A391)&lt;30000,$I391&gt;0),$I391,0)))+E391,0)+E391</f>
        <v>9519</v>
      </c>
      <c r="F391">
        <v>410457</v>
      </c>
      <c r="G391" t="str">
        <f>IF(AND(F391&lt;&gt;"",MID(F391,1,1)&lt;&gt;"K"),VLOOKUP(F391,import!$A$2:$B$998,2,FALSE),"")</f>
        <v>Amort. wypos. biura</v>
      </c>
      <c r="I391" s="115">
        <f>IFERROR(IF(F391&lt;&gt;"",VLOOKUP(F391,import!$A$2:$E$598,5,FALSE),0),0)</f>
        <v>9519</v>
      </c>
      <c r="J391">
        <v>1</v>
      </c>
      <c r="K391">
        <f t="shared" si="98"/>
        <v>6</v>
      </c>
      <c r="L391" t="str">
        <f t="shared" si="99"/>
        <v/>
      </c>
      <c r="M391" t="str">
        <f t="shared" si="99"/>
        <v/>
      </c>
      <c r="N391" t="str">
        <f t="shared" si="99"/>
        <v/>
      </c>
      <c r="O391" t="str">
        <f t="shared" si="99"/>
        <v/>
      </c>
      <c r="P391" t="str">
        <f t="shared" si="99"/>
        <v/>
      </c>
      <c r="Q391" t="str">
        <f t="shared" si="96"/>
        <v>52100x</v>
      </c>
      <c r="S391" s="92">
        <f t="shared" si="97"/>
        <v>0</v>
      </c>
    </row>
    <row r="392" spans="1:19" x14ac:dyDescent="0.25">
      <c r="B392" s="92" t="str">
        <f t="shared" ca="1" si="95"/>
        <v/>
      </c>
      <c r="D392" s="92">
        <f>IF(MID(F392,1,1)&lt;&gt;"K",IF($H392&lt;&gt;1,$I392,IF(AND(MAX($A$2:$A392)&gt;=30000,$I392&lt;0),$I392,IF(AND(MAX($A$2:$A392)&lt;30000,$I392&gt;0),$I392,0)))+E392,0)+E392</f>
        <v>0</v>
      </c>
      <c r="F392">
        <v>410477</v>
      </c>
      <c r="G392" t="e">
        <f>IF(AND(F392&lt;&gt;"",MID(F392,1,1)&lt;&gt;"K"),VLOOKUP(F392,import!$A$2:$B$998,2,FALSE),"")</f>
        <v>#N/A</v>
      </c>
      <c r="I392" s="115">
        <f>IFERROR(IF(F392&lt;&gt;"",VLOOKUP(F392,import!$A$2:$E$598,5,FALSE),0),0)</f>
        <v>0</v>
      </c>
      <c r="J392">
        <v>1</v>
      </c>
      <c r="K392">
        <f t="shared" si="98"/>
        <v>6</v>
      </c>
      <c r="L392" t="str">
        <f t="shared" si="99"/>
        <v/>
      </c>
      <c r="M392" t="str">
        <f t="shared" si="99"/>
        <v/>
      </c>
      <c r="N392" t="str">
        <f t="shared" si="99"/>
        <v/>
      </c>
      <c r="O392" t="str">
        <f t="shared" si="99"/>
        <v/>
      </c>
      <c r="P392" t="str">
        <f t="shared" si="99"/>
        <v/>
      </c>
      <c r="Q392" t="str">
        <f t="shared" si="96"/>
        <v>52100x</v>
      </c>
      <c r="S392" s="92">
        <f t="shared" si="97"/>
        <v>0</v>
      </c>
    </row>
    <row r="393" spans="1:19" x14ac:dyDescent="0.25">
      <c r="B393" s="92" t="str">
        <f t="shared" ca="1" si="95"/>
        <v/>
      </c>
      <c r="D393" s="92">
        <f>IF(MID(F393,1,1)&lt;&gt;"K",IF($H393&lt;&gt;1,$I393,IF(AND(MAX($A$2:$A393)&gt;=30000,$I393&lt;0),$I393,IF(AND(MAX($A$2:$A393)&lt;30000,$I393&gt;0),$I393,0)))+E393,0)+E393</f>
        <v>0</v>
      </c>
      <c r="F393">
        <v>410525</v>
      </c>
      <c r="G393" t="e">
        <f>IF(AND(F393&lt;&gt;"",MID(F393,1,1)&lt;&gt;"K"),VLOOKUP(F393,import!$A$2:$B$998,2,FALSE),"")</f>
        <v>#N/A</v>
      </c>
      <c r="I393" s="115">
        <f>IFERROR(IF(F393&lt;&gt;"",VLOOKUP(F393,import!$A$2:$E$598,5,FALSE),0),0)</f>
        <v>0</v>
      </c>
      <c r="J393">
        <v>1</v>
      </c>
      <c r="K393">
        <f t="shared" si="98"/>
        <v>6</v>
      </c>
      <c r="L393" t="str">
        <f t="shared" si="99"/>
        <v/>
      </c>
      <c r="M393" t="str">
        <f t="shared" si="99"/>
        <v/>
      </c>
      <c r="N393" t="str">
        <f t="shared" si="99"/>
        <v/>
      </c>
      <c r="O393" t="str">
        <f t="shared" si="99"/>
        <v/>
      </c>
      <c r="P393" t="str">
        <f t="shared" si="99"/>
        <v/>
      </c>
      <c r="Q393" t="str">
        <f t="shared" si="96"/>
        <v>52100x</v>
      </c>
      <c r="S393" s="92">
        <f t="shared" si="97"/>
        <v>0</v>
      </c>
    </row>
    <row r="394" spans="1:19" x14ac:dyDescent="0.25">
      <c r="B394" s="119"/>
      <c r="D394" s="119">
        <f>IF(MID(F394,1,1)&lt;&gt;"K",IF($H394&lt;&gt;1,$I394,IF(AND(MAX($A$2:$A394)&gt;=30000,$I394&lt;0),$I394,IF(AND(MAX($A$2:$A394)&lt;30000,$I394&gt;0),$I394,0)))+E394,0)+E394</f>
        <v>0</v>
      </c>
      <c r="E394" s="119"/>
      <c r="G394" t="str">
        <f>IF(AND(F394&lt;&gt;"",MID(F394,1,1)&lt;&gt;"K"),VLOOKUP(F394,import!$A$2:$B$998,2,FALSE),"")</f>
        <v/>
      </c>
      <c r="I394" s="119">
        <f>IFERROR(IF(F394&lt;&gt;"",VLOOKUP(F394,import!$A$2:$E$598,5,FALSE),0),0)</f>
        <v>0</v>
      </c>
      <c r="J394">
        <v>1</v>
      </c>
      <c r="K394">
        <f t="shared" ref="K394:K399" si="100">IF(ISERROR(IF(A394&lt;&gt;"",FIND("0",A394,2)-1,"")),5,IF(A394&lt;&gt;"",FIND("0",A394,2)-1,6))</f>
        <v>6</v>
      </c>
      <c r="L394" t="str">
        <f t="shared" si="99"/>
        <v/>
      </c>
      <c r="M394" t="str">
        <f t="shared" si="99"/>
        <v/>
      </c>
      <c r="N394" t="str">
        <f t="shared" si="99"/>
        <v/>
      </c>
      <c r="O394" t="str">
        <f t="shared" si="99"/>
        <v/>
      </c>
      <c r="P394" t="str">
        <f t="shared" si="99"/>
        <v/>
      </c>
      <c r="Q394" t="str">
        <f t="shared" ref="Q394:Q399" si="101">IF(A394&gt;0,P394&amp;"x",Q393)</f>
        <v>52100x</v>
      </c>
      <c r="S394" s="119">
        <f t="shared" si="97"/>
        <v>0</v>
      </c>
    </row>
    <row r="395" spans="1:19" x14ac:dyDescent="0.25">
      <c r="B395" s="119"/>
      <c r="D395" s="119">
        <f>IF(MID(F395,1,1)&lt;&gt;"K",IF($H395&lt;&gt;1,$I395,IF(AND(MAX($A$2:$A395)&gt;=30000,$I395&lt;0),$I395,IF(AND(MAX($A$2:$A395)&lt;30000,$I395&gt;0),$I395,0)))+E395,0)+E395</f>
        <v>0</v>
      </c>
      <c r="E395" s="119"/>
      <c r="G395" t="str">
        <f>IF(AND(F395&lt;&gt;"",MID(F395,1,1)&lt;&gt;"K"),VLOOKUP(F395,import!$A$2:$B$998,2,FALSE),"")</f>
        <v/>
      </c>
      <c r="I395" s="119">
        <f>IFERROR(IF(F395&lt;&gt;"",VLOOKUP(F395,import!$A$2:$E$598,5,FALSE),0),0)</f>
        <v>0</v>
      </c>
      <c r="J395">
        <v>1</v>
      </c>
      <c r="K395">
        <f t="shared" si="100"/>
        <v>6</v>
      </c>
      <c r="L395" t="str">
        <f t="shared" si="99"/>
        <v/>
      </c>
      <c r="M395" t="str">
        <f t="shared" si="99"/>
        <v/>
      </c>
      <c r="N395" t="str">
        <f t="shared" si="99"/>
        <v/>
      </c>
      <c r="O395" t="str">
        <f t="shared" si="99"/>
        <v/>
      </c>
      <c r="P395" t="str">
        <f t="shared" si="99"/>
        <v/>
      </c>
      <c r="Q395" t="str">
        <f t="shared" si="101"/>
        <v>52100x</v>
      </c>
      <c r="S395" s="119">
        <f t="shared" si="97"/>
        <v>0</v>
      </c>
    </row>
    <row r="396" spans="1:19" x14ac:dyDescent="0.25">
      <c r="B396" s="119"/>
      <c r="D396" s="119">
        <f>IF(MID(F396,1,1)&lt;&gt;"K",IF($H396&lt;&gt;1,$I396,IF(AND(MAX($A$2:$A396)&gt;=30000,$I396&lt;0),$I396,IF(AND(MAX($A$2:$A396)&lt;30000,$I396&gt;0),$I396,0)))+E396,0)+E396</f>
        <v>0</v>
      </c>
      <c r="E396" s="119"/>
      <c r="F396" s="125" t="s">
        <v>427</v>
      </c>
      <c r="G396" t="e">
        <f>IF(AND(F396&lt;&gt;"",MID(F396,1,1)&lt;&gt;"K"),VLOOKUP(F396,import!$A$2:$B$998,2,FALSE),"")</f>
        <v>#N/A</v>
      </c>
      <c r="I396" s="119">
        <f>IFERROR(IF(F396&lt;&gt;"",VLOOKUP(F396,import!$A$2:$E$598,5,FALSE),0),0)</f>
        <v>0</v>
      </c>
      <c r="J396">
        <v>1</v>
      </c>
      <c r="K396">
        <f t="shared" si="100"/>
        <v>6</v>
      </c>
      <c r="L396" t="str">
        <f t="shared" si="99"/>
        <v/>
      </c>
      <c r="M396" t="str">
        <f t="shared" si="99"/>
        <v/>
      </c>
      <c r="N396" t="str">
        <f t="shared" si="99"/>
        <v/>
      </c>
      <c r="O396" t="str">
        <f t="shared" si="99"/>
        <v/>
      </c>
      <c r="P396" t="str">
        <f t="shared" si="99"/>
        <v/>
      </c>
      <c r="Q396" t="str">
        <f t="shared" si="101"/>
        <v>52100x</v>
      </c>
      <c r="S396" s="119">
        <f t="shared" si="97"/>
        <v>0</v>
      </c>
    </row>
    <row r="397" spans="1:19" x14ac:dyDescent="0.25">
      <c r="B397" s="119"/>
      <c r="D397" s="119">
        <f>IF(MID(F397,1,1)&lt;&gt;"K",IF($H397&lt;&gt;1,$I397,IF(AND(MAX($A$2:$A397)&gt;=30000,$I397&lt;0),$I397,IF(AND(MAX($A$2:$A397)&lt;30000,$I397&gt;0),$I397,0)))+E397,0)+E397</f>
        <v>3270</v>
      </c>
      <c r="E397" s="119"/>
      <c r="F397">
        <v>214050</v>
      </c>
      <c r="G397" t="str">
        <f>IF(AND(F397&lt;&gt;"",MID(F397,1,1)&lt;&gt;"K"),VLOOKUP(F397,import!$A$2:$B$998,2,FALSE),"")</f>
        <v>Kor.wew.amor.wart.f.</v>
      </c>
      <c r="I397" s="119">
        <f>IFERROR(IF(F397&lt;&gt;"",VLOOKUP(F397,import!$A$2:$E$598,5,FALSE),0),0)</f>
        <v>3270</v>
      </c>
      <c r="J397">
        <v>1</v>
      </c>
      <c r="K397">
        <f t="shared" si="100"/>
        <v>6</v>
      </c>
      <c r="L397" t="str">
        <f t="shared" si="99"/>
        <v/>
      </c>
      <c r="M397" t="str">
        <f t="shared" si="99"/>
        <v/>
      </c>
      <c r="N397" t="str">
        <f t="shared" si="99"/>
        <v/>
      </c>
      <c r="O397" t="str">
        <f t="shared" si="99"/>
        <v/>
      </c>
      <c r="P397" t="str">
        <f t="shared" si="99"/>
        <v/>
      </c>
      <c r="Q397" t="str">
        <f t="shared" si="101"/>
        <v>52100x</v>
      </c>
      <c r="S397" s="119">
        <f t="shared" si="97"/>
        <v>0</v>
      </c>
    </row>
    <row r="398" spans="1:19" x14ac:dyDescent="0.25">
      <c r="B398" s="119"/>
      <c r="D398" s="119">
        <f>IF(MID(F398,1,1)&lt;&gt;"K",IF($H398&lt;&gt;1,$I398,IF(AND(MAX($A$2:$A398)&gt;=30000,$I398&lt;0),$I398,IF(AND(MAX($A$2:$A398)&lt;30000,$I398&gt;0),$I398,0)))+E398,0)+E398</f>
        <v>-3270</v>
      </c>
      <c r="E398" s="119"/>
      <c r="F398">
        <v>410050</v>
      </c>
      <c r="G398" t="str">
        <f>IF(AND(F398&lt;&gt;"",MID(F398,1,1)&lt;&gt;"K"),VLOOKUP(F398,import!$A$2:$B$998,2,FALSE),"")</f>
        <v>Kor.wew.amor.wart.f.</v>
      </c>
      <c r="I398" s="119">
        <f>IFERROR(IF(F398&lt;&gt;"",VLOOKUP(F398,import!$A$2:$E$598,5,FALSE),0),0)</f>
        <v>-3270</v>
      </c>
      <c r="J398">
        <v>1</v>
      </c>
      <c r="K398">
        <f t="shared" si="100"/>
        <v>6</v>
      </c>
      <c r="L398" t="str">
        <f t="shared" si="99"/>
        <v/>
      </c>
      <c r="M398" t="str">
        <f t="shared" si="99"/>
        <v/>
      </c>
      <c r="N398" t="str">
        <f t="shared" si="99"/>
        <v/>
      </c>
      <c r="O398" t="str">
        <f t="shared" si="99"/>
        <v/>
      </c>
      <c r="P398" t="str">
        <f t="shared" si="99"/>
        <v/>
      </c>
      <c r="Q398" t="str">
        <f t="shared" si="101"/>
        <v>52100x</v>
      </c>
      <c r="S398" s="119">
        <f t="shared" si="97"/>
        <v>0</v>
      </c>
    </row>
    <row r="399" spans="1:19" x14ac:dyDescent="0.25">
      <c r="B399" s="92" t="str">
        <f t="shared" ref="B399:B423" ca="1" si="102">IF(A399&lt;&gt;"",SUMIF(INDIRECT(VLOOKUP(K399,$T$2:$V$7,3,FALSE)),OFFSET(K399,0,K399),$S$2:$S$4412),"")</f>
        <v/>
      </c>
      <c r="D399" s="119">
        <f>IF(MID(F399,1,1)&lt;&gt;"K",IF($H399&lt;&gt;1,$I399,IF(AND(MAX($A$2:$A399)&gt;=30000,$I399&lt;0),$I399,IF(AND(MAX($A$2:$A399)&lt;30000,$I399&gt;0),$I399,0)))+E399,0)+E399</f>
        <v>0</v>
      </c>
      <c r="E399" s="119"/>
      <c r="G399" t="str">
        <f>IF(AND(F399&lt;&gt;"",MID(F399,1,1)&lt;&gt;"K"),VLOOKUP(F399,import!$A$2:$B$998,2,FALSE),"")</f>
        <v/>
      </c>
      <c r="I399" s="119">
        <f>IFERROR(IF(F399&lt;&gt;"",VLOOKUP(F399,import!$A$2:$E$598,5,FALSE),0),0)</f>
        <v>0</v>
      </c>
      <c r="J399">
        <v>1</v>
      </c>
      <c r="K399">
        <f t="shared" si="100"/>
        <v>6</v>
      </c>
      <c r="L399" t="str">
        <f t="shared" si="99"/>
        <v/>
      </c>
      <c r="M399" t="str">
        <f t="shared" si="99"/>
        <v/>
      </c>
      <c r="N399" t="str">
        <f t="shared" si="99"/>
        <v/>
      </c>
      <c r="O399" t="str">
        <f t="shared" si="99"/>
        <v/>
      </c>
      <c r="P399" t="str">
        <f t="shared" si="99"/>
        <v/>
      </c>
      <c r="Q399" t="str">
        <f t="shared" si="101"/>
        <v>52100x</v>
      </c>
      <c r="S399" s="119">
        <f t="shared" si="97"/>
        <v>0</v>
      </c>
    </row>
    <row r="400" spans="1:19" x14ac:dyDescent="0.25">
      <c r="A400">
        <v>52200</v>
      </c>
      <c r="B400" s="92">
        <f t="shared" ca="1" si="102"/>
        <v>69524.08</v>
      </c>
      <c r="C400" t="s">
        <v>74</v>
      </c>
      <c r="D400" s="92">
        <f>IF(MID(F400,1,1)&lt;&gt;"K",IF($H400&lt;&gt;1,$I400,IF(AND(MAX($A$2:$A400)&gt;=30000,$I400&lt;0),$I400,IF(AND(MAX($A$2:$A400)&lt;30000,$I400&gt;0),$I400,0)))+E400,0)+E400</f>
        <v>0</v>
      </c>
      <c r="G400" t="str">
        <f>IF(AND(F400&lt;&gt;"",MID(F400,1,1)&lt;&gt;"K"),VLOOKUP(F400,import!$A$2:$B$998,2,FALSE),"")</f>
        <v/>
      </c>
      <c r="I400" s="115">
        <f>IFERROR(IF(F400&lt;&gt;"",VLOOKUP(F400,import!$A$2:$E$598,5,FALSE),0),0)</f>
        <v>0</v>
      </c>
      <c r="J400">
        <v>1</v>
      </c>
      <c r="K400">
        <f t="shared" si="92"/>
        <v>3</v>
      </c>
      <c r="L400" t="str">
        <f t="shared" si="87"/>
        <v>5</v>
      </c>
      <c r="M400" t="str">
        <f t="shared" si="87"/>
        <v>52</v>
      </c>
      <c r="N400" t="str">
        <f t="shared" si="87"/>
        <v>522</v>
      </c>
      <c r="O400" t="str">
        <f t="shared" si="87"/>
        <v>5220</v>
      </c>
      <c r="P400" t="str">
        <f t="shared" si="87"/>
        <v>52200</v>
      </c>
      <c r="Q400" t="str">
        <f t="shared" si="96"/>
        <v>52200x</v>
      </c>
      <c r="S400" s="92">
        <f t="shared" si="97"/>
        <v>69524.08</v>
      </c>
    </row>
    <row r="401" spans="2:19" x14ac:dyDescent="0.25">
      <c r="B401" s="92" t="str">
        <f t="shared" ca="1" si="102"/>
        <v/>
      </c>
      <c r="D401" s="92">
        <f>IF(MID(F401,1,1)&lt;&gt;"K",IF($H401&lt;&gt;1,$I401,IF(AND(MAX($A$2:$A401)&gt;=30000,$I401&lt;0),$I401,IF(AND(MAX($A$2:$A401)&lt;30000,$I401&gt;0),$I401,0)))+E401,0)+E401</f>
        <v>0</v>
      </c>
      <c r="F401">
        <v>461235</v>
      </c>
      <c r="G401" t="e">
        <f>IF(AND(F401&lt;&gt;"",MID(F401,1,1)&lt;&gt;"K"),VLOOKUP(F401,import!$A$2:$B$998,2,FALSE),"")</f>
        <v>#N/A</v>
      </c>
      <c r="I401" s="115">
        <f>IFERROR(IF(F401&lt;&gt;"",VLOOKUP(F401,import!$A$2:$E$598,5,FALSE),0),0)</f>
        <v>0</v>
      </c>
      <c r="J401">
        <v>1</v>
      </c>
      <c r="K401">
        <f t="shared" si="92"/>
        <v>6</v>
      </c>
      <c r="L401" t="str">
        <f t="shared" si="87"/>
        <v/>
      </c>
      <c r="M401" t="str">
        <f t="shared" si="87"/>
        <v/>
      </c>
      <c r="N401" t="str">
        <f t="shared" si="87"/>
        <v/>
      </c>
      <c r="O401" t="str">
        <f t="shared" si="87"/>
        <v/>
      </c>
      <c r="P401" t="str">
        <f t="shared" si="87"/>
        <v/>
      </c>
      <c r="Q401" t="str">
        <f t="shared" si="96"/>
        <v>52200x</v>
      </c>
      <c r="S401" s="92">
        <f t="shared" si="97"/>
        <v>0</v>
      </c>
    </row>
    <row r="402" spans="2:19" x14ac:dyDescent="0.25">
      <c r="B402" s="92" t="str">
        <f t="shared" ca="1" si="102"/>
        <v/>
      </c>
      <c r="D402" s="92">
        <f>IF(MID(F402,1,1)&lt;&gt;"K",IF($H402&lt;&gt;1,$I402,IF(AND(MAX($A$2:$A402)&gt;=30000,$I402&lt;0),$I402,IF(AND(MAX($A$2:$A402)&lt;30000,$I402&gt;0),$I402,0)))+E402,0)+E402</f>
        <v>6153.17</v>
      </c>
      <c r="F402">
        <v>494000</v>
      </c>
      <c r="G402" t="str">
        <f>IF(AND(F402&lt;&gt;"",MID(F402,1,1)&lt;&gt;"K"),VLOOKUP(F402,import!$A$2:$B$998,2,FALSE),"")</f>
        <v>Materiały biurowe</v>
      </c>
      <c r="I402" s="115">
        <f>IFERROR(IF(F402&lt;&gt;"",VLOOKUP(F402,import!$A$2:$E$598,5,FALSE),0),0)</f>
        <v>6153.17</v>
      </c>
      <c r="J402">
        <v>1</v>
      </c>
      <c r="K402">
        <f t="shared" si="92"/>
        <v>6</v>
      </c>
      <c r="L402" t="str">
        <f t="shared" si="87"/>
        <v/>
      </c>
      <c r="M402" t="str">
        <f t="shared" si="87"/>
        <v/>
      </c>
      <c r="N402" t="str">
        <f t="shared" si="87"/>
        <v/>
      </c>
      <c r="O402" t="str">
        <f t="shared" si="87"/>
        <v/>
      </c>
      <c r="P402" t="str">
        <f t="shared" si="87"/>
        <v/>
      </c>
      <c r="Q402" t="str">
        <f t="shared" si="96"/>
        <v>52200x</v>
      </c>
      <c r="S402" s="92">
        <f t="shared" si="97"/>
        <v>0</v>
      </c>
    </row>
    <row r="403" spans="2:19" x14ac:dyDescent="0.25">
      <c r="B403" s="92" t="str">
        <f t="shared" ca="1" si="102"/>
        <v/>
      </c>
      <c r="D403" s="92">
        <f>IF(MID(F403,1,1)&lt;&gt;"K",IF($H403&lt;&gt;1,$I403,IF(AND(MAX($A$2:$A403)&gt;=30000,$I403&lt;0),$I403,IF(AND(MAX($A$2:$A403)&lt;30000,$I403&gt;0),$I403,0)))+E403,0)+E403</f>
        <v>0</v>
      </c>
      <c r="F403">
        <v>494100</v>
      </c>
      <c r="G403" t="e">
        <f>IF(AND(F403&lt;&gt;"",MID(F403,1,1)&lt;&gt;"K"),VLOOKUP(F403,import!$A$2:$B$998,2,FALSE),"")</f>
        <v>#N/A</v>
      </c>
      <c r="I403" s="115">
        <f>IFERROR(IF(F403&lt;&gt;"",VLOOKUP(F403,import!$A$2:$E$598,5,FALSE),0),0)</f>
        <v>0</v>
      </c>
      <c r="J403">
        <v>1</v>
      </c>
      <c r="K403">
        <f t="shared" si="92"/>
        <v>6</v>
      </c>
      <c r="L403" t="str">
        <f t="shared" ref="L403:P432" si="103">MID($A403,1,L$1)</f>
        <v/>
      </c>
      <c r="M403" t="str">
        <f t="shared" si="103"/>
        <v/>
      </c>
      <c r="N403" t="str">
        <f t="shared" si="103"/>
        <v/>
      </c>
      <c r="O403" t="str">
        <f t="shared" si="103"/>
        <v/>
      </c>
      <c r="P403" t="str">
        <f t="shared" si="103"/>
        <v/>
      </c>
      <c r="Q403" t="str">
        <f t="shared" si="96"/>
        <v>52200x</v>
      </c>
      <c r="S403" s="92">
        <f t="shared" si="97"/>
        <v>0</v>
      </c>
    </row>
    <row r="404" spans="2:19" x14ac:dyDescent="0.25">
      <c r="B404" s="92" t="str">
        <f t="shared" ca="1" si="102"/>
        <v/>
      </c>
      <c r="D404" s="92">
        <f>IF(MID(F404,1,1)&lt;&gt;"K",IF($H404&lt;&gt;1,$I404,IF(AND(MAX($A$2:$A404)&gt;=30000,$I404&lt;0),$I404,IF(AND(MAX($A$2:$A404)&lt;30000,$I404&gt;0),$I404,0)))+E404,0)+E404</f>
        <v>641.16</v>
      </c>
      <c r="F404">
        <v>499000</v>
      </c>
      <c r="G404" t="str">
        <f>IF(AND(F404&lt;&gt;"",MID(F404,1,1)&lt;&gt;"K"),VLOOKUP(F404,import!$A$2:$B$998,2,FALSE),"")</f>
        <v>Mniejsze nabycie IT</v>
      </c>
      <c r="I404" s="115">
        <f>IFERROR(IF(F404&lt;&gt;"",VLOOKUP(F404,import!$A$2:$E$598,5,FALSE),0),0)</f>
        <v>641.16</v>
      </c>
      <c r="J404">
        <v>1</v>
      </c>
      <c r="K404">
        <f t="shared" si="92"/>
        <v>6</v>
      </c>
      <c r="L404" t="str">
        <f t="shared" si="103"/>
        <v/>
      </c>
      <c r="M404" t="str">
        <f t="shared" si="103"/>
        <v/>
      </c>
      <c r="N404" t="str">
        <f t="shared" si="103"/>
        <v/>
      </c>
      <c r="O404" t="str">
        <f t="shared" si="103"/>
        <v/>
      </c>
      <c r="P404" t="str">
        <f t="shared" si="103"/>
        <v/>
      </c>
      <c r="Q404" t="str">
        <f t="shared" si="96"/>
        <v>52200x</v>
      </c>
      <c r="S404" s="92">
        <f t="shared" si="97"/>
        <v>0</v>
      </c>
    </row>
    <row r="405" spans="2:19" x14ac:dyDescent="0.25">
      <c r="B405" s="92" t="str">
        <f t="shared" ca="1" si="102"/>
        <v/>
      </c>
      <c r="D405" s="92">
        <f>IF(MID(F405,1,1)&lt;&gt;"K",IF($H405&lt;&gt;1,$I405,IF(AND(MAX($A$2:$A405)&gt;=30000,$I405&lt;0),$I405,IF(AND(MAX($A$2:$A405)&lt;30000,$I405&gt;0),$I405,0)))+E405,0)+E405</f>
        <v>0</v>
      </c>
      <c r="F405">
        <v>499010</v>
      </c>
      <c r="G405" t="e">
        <f>IF(AND(F405&lt;&gt;"",MID(F405,1,1)&lt;&gt;"K"),VLOOKUP(F405,import!$A$2:$B$998,2,FALSE),"")</f>
        <v>#N/A</v>
      </c>
      <c r="I405" s="115">
        <f>IFERROR(IF(F405&lt;&gt;"",VLOOKUP(F405,import!$A$2:$E$598,5,FALSE),0),0)</f>
        <v>0</v>
      </c>
      <c r="J405">
        <v>1</v>
      </c>
      <c r="K405">
        <f t="shared" si="92"/>
        <v>6</v>
      </c>
      <c r="L405" t="str">
        <f t="shared" si="103"/>
        <v/>
      </c>
      <c r="M405" t="str">
        <f t="shared" si="103"/>
        <v/>
      </c>
      <c r="N405" t="str">
        <f t="shared" si="103"/>
        <v/>
      </c>
      <c r="O405" t="str">
        <f t="shared" si="103"/>
        <v/>
      </c>
      <c r="P405" t="str">
        <f t="shared" si="103"/>
        <v/>
      </c>
      <c r="Q405" t="str">
        <f t="shared" si="96"/>
        <v>52200x</v>
      </c>
      <c r="S405" s="92">
        <f t="shared" si="97"/>
        <v>0</v>
      </c>
    </row>
    <row r="406" spans="2:19" x14ac:dyDescent="0.25">
      <c r="B406" s="92" t="str">
        <f t="shared" ca="1" si="102"/>
        <v/>
      </c>
      <c r="D406" s="92">
        <f>IF(MID(F406,1,1)&lt;&gt;"K",IF($H406&lt;&gt;1,$I406,IF(AND(MAX($A$2:$A406)&gt;=30000,$I406&lt;0),$I406,IF(AND(MAX($A$2:$A406)&lt;30000,$I406&gt;0),$I406,0)))+E406,0)+E406</f>
        <v>10868.67</v>
      </c>
      <c r="F406">
        <v>721000</v>
      </c>
      <c r="G406" t="str">
        <f>IF(AND(F406&lt;&gt;"",MID(F406,1,1)&lt;&gt;"K"),VLOOKUP(F406,import!$A$2:$B$998,2,FALSE),"")</f>
        <v>Paliwo sam.cięż./bus</v>
      </c>
      <c r="I406" s="115">
        <f>IFERROR(IF(F406&lt;&gt;"",VLOOKUP(F406,import!$A$2:$E$598,5,FALSE),0),0)</f>
        <v>10868.67</v>
      </c>
      <c r="J406">
        <v>1</v>
      </c>
      <c r="K406">
        <f t="shared" si="92"/>
        <v>6</v>
      </c>
      <c r="L406" t="str">
        <f t="shared" si="103"/>
        <v/>
      </c>
      <c r="M406" t="str">
        <f t="shared" si="103"/>
        <v/>
      </c>
      <c r="N406" t="str">
        <f t="shared" si="103"/>
        <v/>
      </c>
      <c r="O406" t="str">
        <f t="shared" si="103"/>
        <v/>
      </c>
      <c r="P406" t="str">
        <f t="shared" si="103"/>
        <v/>
      </c>
      <c r="Q406" t="str">
        <f t="shared" si="96"/>
        <v>52200x</v>
      </c>
      <c r="S406" s="92">
        <f t="shared" si="97"/>
        <v>0</v>
      </c>
    </row>
    <row r="407" spans="2:19" x14ac:dyDescent="0.25">
      <c r="B407" s="92" t="str">
        <f t="shared" ca="1" si="102"/>
        <v/>
      </c>
      <c r="D407" s="92">
        <f>IF(MID(F407,1,1)&lt;&gt;"K",IF($H407&lt;&gt;1,$I407,IF(AND(MAX($A$2:$A407)&gt;=30000,$I407&lt;0),$I407,IF(AND(MAX($A$2:$A407)&lt;30000,$I407&gt;0),$I407,0)))+E407,0)+E407</f>
        <v>0</v>
      </c>
      <c r="F407">
        <v>721005</v>
      </c>
      <c r="G407" t="e">
        <f>IF(AND(F407&lt;&gt;"",MID(F407,1,1)&lt;&gt;"K"),VLOOKUP(F407,import!$A$2:$B$998,2,FALSE),"")</f>
        <v>#N/A</v>
      </c>
      <c r="I407" s="115">
        <f>IFERROR(IF(F407&lt;&gt;"",VLOOKUP(F407,import!$A$2:$E$598,5,FALSE),0),0)</f>
        <v>0</v>
      </c>
      <c r="J407">
        <v>1</v>
      </c>
      <c r="K407">
        <f t="shared" si="92"/>
        <v>6</v>
      </c>
      <c r="L407" t="str">
        <f t="shared" si="103"/>
        <v/>
      </c>
      <c r="M407" t="str">
        <f t="shared" si="103"/>
        <v/>
      </c>
      <c r="N407" t="str">
        <f t="shared" si="103"/>
        <v/>
      </c>
      <c r="O407" t="str">
        <f t="shared" si="103"/>
        <v/>
      </c>
      <c r="P407" t="str">
        <f t="shared" si="103"/>
        <v/>
      </c>
      <c r="Q407" t="str">
        <f t="shared" si="96"/>
        <v>52200x</v>
      </c>
      <c r="S407" s="92">
        <f t="shared" si="97"/>
        <v>0</v>
      </c>
    </row>
    <row r="408" spans="2:19" x14ac:dyDescent="0.25">
      <c r="B408" s="92" t="str">
        <f t="shared" ca="1" si="102"/>
        <v/>
      </c>
      <c r="D408" s="92">
        <f>IF(MID(F408,1,1)&lt;&gt;"K",IF($H408&lt;&gt;1,$I408,IF(AND(MAX($A$2:$A408)&gt;=30000,$I408&lt;0),$I408,IF(AND(MAX($A$2:$A408)&lt;30000,$I408&gt;0),$I408,0)))+E408,0)+E408</f>
        <v>0</v>
      </c>
      <c r="F408">
        <v>721110</v>
      </c>
      <c r="G408" t="e">
        <f>IF(AND(F408&lt;&gt;"",MID(F408,1,1)&lt;&gt;"K"),VLOOKUP(F408,import!$A$2:$B$998,2,FALSE),"")</f>
        <v>#N/A</v>
      </c>
      <c r="I408" s="115">
        <f>IFERROR(IF(F408&lt;&gt;"",VLOOKUP(F408,import!$A$2:$E$598,5,FALSE),0),0)</f>
        <v>0</v>
      </c>
      <c r="J408">
        <v>1</v>
      </c>
      <c r="K408">
        <f t="shared" si="92"/>
        <v>6</v>
      </c>
      <c r="L408" t="str">
        <f t="shared" si="103"/>
        <v/>
      </c>
      <c r="M408" t="str">
        <f t="shared" si="103"/>
        <v/>
      </c>
      <c r="N408" t="str">
        <f t="shared" si="103"/>
        <v/>
      </c>
      <c r="O408" t="str">
        <f t="shared" si="103"/>
        <v/>
      </c>
      <c r="P408" t="str">
        <f t="shared" si="103"/>
        <v/>
      </c>
      <c r="Q408" t="str">
        <f t="shared" si="96"/>
        <v>52200x</v>
      </c>
      <c r="S408" s="92">
        <f t="shared" si="97"/>
        <v>0</v>
      </c>
    </row>
    <row r="409" spans="2:19" x14ac:dyDescent="0.25">
      <c r="B409" s="92" t="str">
        <f t="shared" ca="1" si="102"/>
        <v/>
      </c>
      <c r="D409" s="92">
        <f>IF(MID(F409,1,1)&lt;&gt;"K",IF($H409&lt;&gt;1,$I409,IF(AND(MAX($A$2:$A409)&gt;=30000,$I409&lt;0),$I409,IF(AND(MAX($A$2:$A409)&lt;30000,$I409&gt;0),$I409,0)))+E409,0)+E409</f>
        <v>0</v>
      </c>
      <c r="F409">
        <v>721190</v>
      </c>
      <c r="G409" t="str">
        <f>IF(AND(F409&lt;&gt;"",MID(F409,1,1)&lt;&gt;"K"),VLOOKUP(F409,import!$A$2:$B$998,2,FALSE),"")</f>
        <v>Inne substancje</v>
      </c>
      <c r="I409" s="115">
        <f>IFERROR(IF(F409&lt;&gt;"",VLOOKUP(F409,import!$A$2:$E$598,5,FALSE),0),0)</f>
        <v>0</v>
      </c>
      <c r="J409">
        <v>1</v>
      </c>
      <c r="K409">
        <f t="shared" si="92"/>
        <v>6</v>
      </c>
      <c r="L409" t="str">
        <f t="shared" si="103"/>
        <v/>
      </c>
      <c r="M409" t="str">
        <f t="shared" si="103"/>
        <v/>
      </c>
      <c r="N409" t="str">
        <f t="shared" si="103"/>
        <v/>
      </c>
      <c r="O409" t="str">
        <f t="shared" si="103"/>
        <v/>
      </c>
      <c r="P409" t="str">
        <f t="shared" si="103"/>
        <v/>
      </c>
      <c r="Q409" t="str">
        <f t="shared" si="96"/>
        <v>52200x</v>
      </c>
      <c r="S409" s="92">
        <f t="shared" si="97"/>
        <v>0</v>
      </c>
    </row>
    <row r="410" spans="2:19" x14ac:dyDescent="0.25">
      <c r="B410" s="92" t="str">
        <f t="shared" ca="1" si="102"/>
        <v/>
      </c>
      <c r="D410" s="92">
        <f>IF(MID(F410,1,1)&lt;&gt;"K",IF($H410&lt;&gt;1,$I410,IF(AND(MAX($A$2:$A410)&gt;=30000,$I410&lt;0),$I410,IF(AND(MAX($A$2:$A410)&lt;30000,$I410&gt;0),$I410,0)))+E410,0)+E410</f>
        <v>33250</v>
      </c>
      <c r="F410">
        <v>721230</v>
      </c>
      <c r="G410" t="str">
        <f>IF(AND(F410&lt;&gt;"",MID(F410,1,1)&lt;&gt;"K"),VLOOKUP(F410,import!$A$2:$B$998,2,FALSE),"")</f>
        <v>Energia elektryczna</v>
      </c>
      <c r="I410" s="115">
        <f>IFERROR(IF(F410&lt;&gt;"",VLOOKUP(F410,import!$A$2:$E$598,5,FALSE),0),0)</f>
        <v>33250</v>
      </c>
      <c r="J410">
        <v>1</v>
      </c>
      <c r="K410">
        <f t="shared" si="92"/>
        <v>6</v>
      </c>
      <c r="L410" t="str">
        <f t="shared" si="103"/>
        <v/>
      </c>
      <c r="M410" t="str">
        <f t="shared" si="103"/>
        <v/>
      </c>
      <c r="N410" t="str">
        <f t="shared" si="103"/>
        <v/>
      </c>
      <c r="O410" t="str">
        <f t="shared" si="103"/>
        <v/>
      </c>
      <c r="P410" t="str">
        <f t="shared" si="103"/>
        <v/>
      </c>
      <c r="Q410" t="str">
        <f t="shared" si="96"/>
        <v>52200x</v>
      </c>
      <c r="S410" s="92">
        <f t="shared" si="97"/>
        <v>0</v>
      </c>
    </row>
    <row r="411" spans="2:19" x14ac:dyDescent="0.25">
      <c r="B411" s="92" t="str">
        <f t="shared" ca="1" si="102"/>
        <v/>
      </c>
      <c r="D411" s="92">
        <f>IF(MID(F411,1,1)&lt;&gt;"K",IF($H411&lt;&gt;1,$I411,IF(AND(MAX($A$2:$A411)&gt;=30000,$I411&lt;0),$I411,IF(AND(MAX($A$2:$A411)&lt;30000,$I411&gt;0),$I411,0)))+E411,0)+E411</f>
        <v>0</v>
      </c>
      <c r="F411">
        <v>721240</v>
      </c>
      <c r="G411" t="e">
        <f>IF(AND(F411&lt;&gt;"",MID(F411,1,1)&lt;&gt;"K"),VLOOKUP(F411,import!$A$2:$B$998,2,FALSE),"")</f>
        <v>#N/A</v>
      </c>
      <c r="I411" s="115">
        <f>IFERROR(IF(F411&lt;&gt;"",VLOOKUP(F411,import!$A$2:$E$598,5,FALSE),0),0)</f>
        <v>0</v>
      </c>
      <c r="J411">
        <v>1</v>
      </c>
      <c r="K411">
        <f t="shared" si="92"/>
        <v>6</v>
      </c>
      <c r="L411" t="str">
        <f t="shared" si="103"/>
        <v/>
      </c>
      <c r="M411" t="str">
        <f t="shared" si="103"/>
        <v/>
      </c>
      <c r="N411" t="str">
        <f t="shared" si="103"/>
        <v/>
      </c>
      <c r="O411" t="str">
        <f t="shared" si="103"/>
        <v/>
      </c>
      <c r="P411" t="str">
        <f t="shared" si="103"/>
        <v/>
      </c>
      <c r="Q411" t="str">
        <f t="shared" si="96"/>
        <v>52200x</v>
      </c>
      <c r="S411" s="92">
        <f t="shared" si="97"/>
        <v>0</v>
      </c>
    </row>
    <row r="412" spans="2:19" x14ac:dyDescent="0.25">
      <c r="B412" s="92" t="str">
        <f t="shared" ca="1" si="102"/>
        <v/>
      </c>
      <c r="D412" s="92">
        <f>IF(MID(F412,1,1)&lt;&gt;"K",IF($H412&lt;&gt;1,$I412,IF(AND(MAX($A$2:$A412)&gt;=30000,$I412&lt;0),$I412,IF(AND(MAX($A$2:$A412)&lt;30000,$I412&gt;0),$I412,0)))+E412,0)+E412</f>
        <v>0</v>
      </c>
      <c r="F412">
        <v>721250</v>
      </c>
      <c r="G412" t="e">
        <f>IF(AND(F412&lt;&gt;"",MID(F412,1,1)&lt;&gt;"K"),VLOOKUP(F412,import!$A$2:$B$998,2,FALSE),"")</f>
        <v>#N/A</v>
      </c>
      <c r="I412" s="115">
        <f>IFERROR(IF(F412&lt;&gt;"",VLOOKUP(F412,import!$A$2:$E$598,5,FALSE),0),0)</f>
        <v>0</v>
      </c>
      <c r="J412">
        <v>1</v>
      </c>
      <c r="K412">
        <f t="shared" si="92"/>
        <v>6</v>
      </c>
      <c r="L412" t="str">
        <f t="shared" si="103"/>
        <v/>
      </c>
      <c r="M412" t="str">
        <f t="shared" si="103"/>
        <v/>
      </c>
      <c r="N412" t="str">
        <f t="shared" si="103"/>
        <v/>
      </c>
      <c r="O412" t="str">
        <f t="shared" si="103"/>
        <v/>
      </c>
      <c r="P412" t="str">
        <f t="shared" si="103"/>
        <v/>
      </c>
      <c r="Q412" t="str">
        <f t="shared" si="96"/>
        <v>52200x</v>
      </c>
      <c r="S412" s="92">
        <f t="shared" si="97"/>
        <v>0</v>
      </c>
    </row>
    <row r="413" spans="2:19" x14ac:dyDescent="0.25">
      <c r="B413" s="92" t="str">
        <f t="shared" ca="1" si="102"/>
        <v/>
      </c>
      <c r="D413" s="92">
        <f>IF(MID(F413,1,1)&lt;&gt;"K",IF($H413&lt;&gt;1,$I413,IF(AND(MAX($A$2:$A413)&gt;=30000,$I413&lt;0),$I413,IF(AND(MAX($A$2:$A413)&lt;30000,$I413&gt;0),$I413,0)))+E413,0)+E413</f>
        <v>0</v>
      </c>
      <c r="F413">
        <v>721300</v>
      </c>
      <c r="G413" t="e">
        <f>IF(AND(F413&lt;&gt;"",MID(F413,1,1)&lt;&gt;"K"),VLOOKUP(F413,import!$A$2:$B$998,2,FALSE),"")</f>
        <v>#N/A</v>
      </c>
      <c r="I413" s="115">
        <f>IFERROR(IF(F413&lt;&gt;"",VLOOKUP(F413,import!$A$2:$E$598,5,FALSE),0),0)</f>
        <v>0</v>
      </c>
      <c r="J413">
        <v>1</v>
      </c>
      <c r="K413">
        <f t="shared" si="92"/>
        <v>6</v>
      </c>
      <c r="L413" t="str">
        <f t="shared" si="103"/>
        <v/>
      </c>
      <c r="M413" t="str">
        <f t="shared" si="103"/>
        <v/>
      </c>
      <c r="N413" t="str">
        <f t="shared" si="103"/>
        <v/>
      </c>
      <c r="O413" t="str">
        <f t="shared" si="103"/>
        <v/>
      </c>
      <c r="P413" t="str">
        <f t="shared" si="103"/>
        <v/>
      </c>
      <c r="Q413" t="str">
        <f t="shared" si="96"/>
        <v>52200x</v>
      </c>
      <c r="S413" s="92">
        <f t="shared" si="97"/>
        <v>0</v>
      </c>
    </row>
    <row r="414" spans="2:19" x14ac:dyDescent="0.25">
      <c r="B414" s="92" t="str">
        <f t="shared" ca="1" si="102"/>
        <v/>
      </c>
      <c r="D414" s="92">
        <f>IF(MID(F414,1,1)&lt;&gt;"K",IF($H414&lt;&gt;1,$I414,IF(AND(MAX($A$2:$A414)&gt;=30000,$I414&lt;0),$I414,IF(AND(MAX($A$2:$A414)&lt;30000,$I414&gt;0),$I414,0)))+E414,0)+E414</f>
        <v>86.17</v>
      </c>
      <c r="F414">
        <v>721320</v>
      </c>
      <c r="G414" t="str">
        <f>IF(AND(F414&lt;&gt;"",MID(F414,1,1)&lt;&gt;"K"),VLOOKUP(F414,import!$A$2:$B$998,2,FALSE),"")</f>
        <v>Mat. do napr. i war.</v>
      </c>
      <c r="I414" s="115">
        <f>IFERROR(IF(F414&lt;&gt;"",VLOOKUP(F414,import!$A$2:$E$598,5,FALSE),0),0)</f>
        <v>86.17</v>
      </c>
      <c r="J414">
        <v>1</v>
      </c>
      <c r="K414">
        <f t="shared" si="92"/>
        <v>6</v>
      </c>
      <c r="L414" t="str">
        <f t="shared" si="103"/>
        <v/>
      </c>
      <c r="M414" t="str">
        <f t="shared" si="103"/>
        <v/>
      </c>
      <c r="N414" t="str">
        <f t="shared" si="103"/>
        <v/>
      </c>
      <c r="O414" t="str">
        <f t="shared" si="103"/>
        <v/>
      </c>
      <c r="P414" t="str">
        <f t="shared" si="103"/>
        <v/>
      </c>
      <c r="Q414" t="str">
        <f t="shared" si="96"/>
        <v>52200x</v>
      </c>
      <c r="S414" s="92">
        <f t="shared" si="97"/>
        <v>0</v>
      </c>
    </row>
    <row r="415" spans="2:19" x14ac:dyDescent="0.25">
      <c r="B415" s="92" t="str">
        <f t="shared" ca="1" si="102"/>
        <v/>
      </c>
      <c r="D415" s="92">
        <f>IF(MID(F415,1,1)&lt;&gt;"K",IF($H415&lt;&gt;1,$I415,IF(AND(MAX($A$2:$A415)&gt;=30000,$I415&lt;0),$I415,IF(AND(MAX($A$2:$A415)&lt;30000,$I415&gt;0),$I415,0)))+E415,0)+E415</f>
        <v>18524.91</v>
      </c>
      <c r="F415">
        <v>721390</v>
      </c>
      <c r="G415" t="str">
        <f>IF(AND(F415&lt;&gt;"",MID(F415,1,1)&lt;&gt;"K"),VLOOKUP(F415,import!$A$2:$B$998,2,FALSE),"")</f>
        <v>Inne materiały</v>
      </c>
      <c r="I415" s="115">
        <f>IFERROR(IF(F415&lt;&gt;"",VLOOKUP(F415,import!$A$2:$E$598,5,FALSE),0),0)</f>
        <v>18524.91</v>
      </c>
      <c r="J415">
        <v>1</v>
      </c>
      <c r="K415">
        <f t="shared" si="92"/>
        <v>6</v>
      </c>
      <c r="L415" t="str">
        <f t="shared" si="103"/>
        <v/>
      </c>
      <c r="M415" t="str">
        <f t="shared" si="103"/>
        <v/>
      </c>
      <c r="N415" t="str">
        <f t="shared" si="103"/>
        <v/>
      </c>
      <c r="O415" t="str">
        <f t="shared" si="103"/>
        <v/>
      </c>
      <c r="P415" t="str">
        <f t="shared" si="103"/>
        <v/>
      </c>
      <c r="Q415" t="str">
        <f t="shared" si="96"/>
        <v>52200x</v>
      </c>
      <c r="S415" s="92">
        <f t="shared" ref="S415:S446" si="104">IF(P415&lt;&gt;"",SUMIF(Q$2:Q$4412,Q415,$D$2:$D$4412),0)</f>
        <v>0</v>
      </c>
    </row>
    <row r="416" spans="2:19" x14ac:dyDescent="0.25">
      <c r="B416" s="92" t="str">
        <f t="shared" ca="1" si="102"/>
        <v/>
      </c>
      <c r="D416" s="92">
        <f>IF(MID(F416,1,1)&lt;&gt;"K",IF($H416&lt;&gt;1,$I416,IF(AND(MAX($A$2:$A416)&gt;=30000,$I416&lt;0),$I416,IF(AND(MAX($A$2:$A416)&lt;30000,$I416&gt;0),$I416,0)))+E416,0)+E416</f>
        <v>0</v>
      </c>
      <c r="F416">
        <v>724310</v>
      </c>
      <c r="G416" t="e">
        <f>IF(AND(F416&lt;&gt;"",MID(F416,1,1)&lt;&gt;"K"),VLOOKUP(F416,import!$A$2:$B$998,2,FALSE),"")</f>
        <v>#N/A</v>
      </c>
      <c r="I416" s="115">
        <f>IFERROR(IF(F416&lt;&gt;"",VLOOKUP(F416,import!$A$2:$E$598,5,FALSE),0),0)</f>
        <v>0</v>
      </c>
      <c r="J416">
        <v>1</v>
      </c>
      <c r="K416">
        <f t="shared" si="92"/>
        <v>6</v>
      </c>
      <c r="L416" t="str">
        <f t="shared" si="103"/>
        <v/>
      </c>
      <c r="M416" t="str">
        <f t="shared" si="103"/>
        <v/>
      </c>
      <c r="N416" t="str">
        <f t="shared" si="103"/>
        <v/>
      </c>
      <c r="O416" t="str">
        <f t="shared" si="103"/>
        <v/>
      </c>
      <c r="P416" t="str">
        <f t="shared" si="103"/>
        <v/>
      </c>
      <c r="Q416" t="str">
        <f t="shared" si="96"/>
        <v>52200x</v>
      </c>
      <c r="S416" s="92">
        <f t="shared" si="104"/>
        <v>0</v>
      </c>
    </row>
    <row r="417" spans="1:19" x14ac:dyDescent="0.25">
      <c r="B417" s="92" t="str">
        <f t="shared" ca="1" si="102"/>
        <v/>
      </c>
      <c r="D417" s="92">
        <f>IF(MID(F417,1,1)&lt;&gt;"K",IF($H417&lt;&gt;1,$I417,IF(AND(MAX($A$2:$A417)&gt;=30000,$I417&lt;0),$I417,IF(AND(MAX($A$2:$A417)&lt;30000,$I417&gt;0),$I417,0)))+E417,0)+E417</f>
        <v>0</v>
      </c>
      <c r="F417">
        <v>724900</v>
      </c>
      <c r="G417" t="e">
        <f>IF(AND(F417&lt;&gt;"",MID(F417,1,1)&lt;&gt;"K"),VLOOKUP(F417,import!$A$2:$B$998,2,FALSE),"")</f>
        <v>#N/A</v>
      </c>
      <c r="I417" s="119">
        <f>IFERROR(IF(F417&lt;&gt;"",VLOOKUP(F417,import!$A$2:$E$598,5,FALSE),0),0)</f>
        <v>0</v>
      </c>
      <c r="J417">
        <v>1</v>
      </c>
      <c r="K417">
        <f t="shared" ref="K417:K422" si="105">IF(ISERROR(IF(A417&lt;&gt;"",FIND("0",A417,2)-1,"")),5,IF(A417&lt;&gt;"",FIND("0",A417,2)-1,6))</f>
        <v>6</v>
      </c>
      <c r="L417" t="str">
        <f t="shared" si="103"/>
        <v/>
      </c>
      <c r="M417" t="str">
        <f t="shared" si="103"/>
        <v/>
      </c>
      <c r="N417" t="str">
        <f t="shared" si="103"/>
        <v/>
      </c>
      <c r="O417" t="str">
        <f t="shared" si="103"/>
        <v/>
      </c>
      <c r="P417" t="str">
        <f t="shared" si="103"/>
        <v/>
      </c>
      <c r="Q417" t="str">
        <f t="shared" ref="Q417:Q422" si="106">IF(A417&gt;0,P417&amp;"x",Q416)</f>
        <v>52200x</v>
      </c>
      <c r="S417" s="119">
        <f t="shared" si="104"/>
        <v>0</v>
      </c>
    </row>
    <row r="418" spans="1:19" x14ac:dyDescent="0.25">
      <c r="B418" s="92" t="str">
        <f t="shared" ca="1" si="102"/>
        <v/>
      </c>
      <c r="D418" s="92">
        <f>IF(MID(F418,1,1)&lt;&gt;"K",IF($H418&lt;&gt;1,$I418,IF(AND(MAX($A$2:$A418)&gt;=30000,$I418&lt;0),$I418,IF(AND(MAX($A$2:$A418)&lt;30000,$I418&gt;0),$I418,0)))+E418,0)+E418</f>
        <v>0</v>
      </c>
      <c r="G418" t="str">
        <f>IF(AND(F418&lt;&gt;"",MID(F418,1,1)&lt;&gt;"K"),VLOOKUP(F418,import!$A$2:$B$998,2,FALSE),"")</f>
        <v/>
      </c>
      <c r="I418" s="119">
        <f>IFERROR(IF(F418&lt;&gt;"",VLOOKUP(F418,import!$A$2:$E$598,5,FALSE),0),0)</f>
        <v>0</v>
      </c>
      <c r="J418">
        <v>1</v>
      </c>
      <c r="K418">
        <f t="shared" si="105"/>
        <v>6</v>
      </c>
      <c r="L418" t="str">
        <f t="shared" si="103"/>
        <v/>
      </c>
      <c r="M418" t="str">
        <f t="shared" si="103"/>
        <v/>
      </c>
      <c r="N418" t="str">
        <f t="shared" si="103"/>
        <v/>
      </c>
      <c r="O418" t="str">
        <f t="shared" si="103"/>
        <v/>
      </c>
      <c r="P418" t="str">
        <f t="shared" si="103"/>
        <v/>
      </c>
      <c r="Q418" t="str">
        <f t="shared" si="106"/>
        <v>52200x</v>
      </c>
      <c r="S418" s="119">
        <f t="shared" si="104"/>
        <v>0</v>
      </c>
    </row>
    <row r="419" spans="1:19" x14ac:dyDescent="0.25">
      <c r="A419">
        <v>52300</v>
      </c>
      <c r="B419" s="92">
        <f t="shared" ca="1" si="102"/>
        <v>2663765.2400000002</v>
      </c>
      <c r="C419" t="s">
        <v>75</v>
      </c>
      <c r="D419" s="92">
        <f>IF(MID(F419,1,1)&lt;&gt;"K",IF($H419&lt;&gt;1,$I419,IF(AND(MAX($A$2:$A419)&gt;=30000,$I419&lt;0),$I419,IF(AND(MAX($A$2:$A419)&lt;30000,$I419&gt;0),$I419,0)))+E419,0)+E419</f>
        <v>0</v>
      </c>
      <c r="G419" t="str">
        <f>IF(AND(F419&lt;&gt;"",MID(F419,1,1)&lt;&gt;"K"),VLOOKUP(F419,import!$A$2:$B$998,2,FALSE),"")</f>
        <v/>
      </c>
      <c r="I419" s="119">
        <f>IFERROR(IF(F419&lt;&gt;"",VLOOKUP(F419,import!$A$2:$E$598,5,FALSE),0),0)</f>
        <v>0</v>
      </c>
      <c r="J419">
        <v>1</v>
      </c>
      <c r="K419">
        <f t="shared" si="105"/>
        <v>3</v>
      </c>
      <c r="L419" t="str">
        <f t="shared" si="103"/>
        <v>5</v>
      </c>
      <c r="M419" t="str">
        <f t="shared" si="103"/>
        <v>52</v>
      </c>
      <c r="N419" t="str">
        <f t="shared" si="103"/>
        <v>523</v>
      </c>
      <c r="O419" t="str">
        <f t="shared" si="103"/>
        <v>5230</v>
      </c>
      <c r="P419" t="str">
        <f t="shared" si="103"/>
        <v>52300</v>
      </c>
      <c r="Q419" t="str">
        <f t="shared" si="106"/>
        <v>52300x</v>
      </c>
      <c r="S419" s="119">
        <f t="shared" si="104"/>
        <v>2663765.2400000002</v>
      </c>
    </row>
    <row r="420" spans="1:19" x14ac:dyDescent="0.25">
      <c r="B420" s="92" t="str">
        <f t="shared" ca="1" si="102"/>
        <v/>
      </c>
      <c r="D420" s="92">
        <f>IF(MID(F420,1,1)&lt;&gt;"K",IF($H420&lt;&gt;1,$I420,IF(AND(MAX($A$2:$A420)&gt;=30000,$I420&lt;0),$I420,IF(AND(MAX($A$2:$A420)&lt;30000,$I420&gt;0),$I420,0)))+E420,0)+E420</f>
        <v>154546.43</v>
      </c>
      <c r="F420">
        <v>441000</v>
      </c>
      <c r="G420" t="str">
        <f>IF(AND(F420&lt;&gt;"",MID(F420,1,1)&lt;&gt;"K"),VLOOKUP(F420,import!$A$2:$B$998,2,FALSE),"")</f>
        <v>Najem gruntów/budyn.</v>
      </c>
      <c r="I420" s="119">
        <f>IFERROR(IF(F420&lt;&gt;"",VLOOKUP(F420,import!$A$2:$E$598,5,FALSE),0),0)</f>
        <v>154546.43</v>
      </c>
      <c r="J420">
        <v>1</v>
      </c>
      <c r="K420">
        <f t="shared" si="105"/>
        <v>6</v>
      </c>
      <c r="L420" t="str">
        <f t="shared" si="103"/>
        <v/>
      </c>
      <c r="M420" t="str">
        <f t="shared" si="103"/>
        <v/>
      </c>
      <c r="N420" t="str">
        <f t="shared" si="103"/>
        <v/>
      </c>
      <c r="O420" t="str">
        <f t="shared" si="103"/>
        <v/>
      </c>
      <c r="P420" t="str">
        <f t="shared" si="103"/>
        <v/>
      </c>
      <c r="Q420" t="str">
        <f t="shared" si="106"/>
        <v>52300x</v>
      </c>
      <c r="S420" s="119">
        <f t="shared" si="104"/>
        <v>0</v>
      </c>
    </row>
    <row r="421" spans="1:19" x14ac:dyDescent="0.25">
      <c r="B421" s="92" t="str">
        <f t="shared" ca="1" si="102"/>
        <v/>
      </c>
      <c r="D421" s="92">
        <f>IF(MID(F421,1,1)&lt;&gt;"K",IF($H421&lt;&gt;1,$I421,IF(AND(MAX($A$2:$A421)&gt;=30000,$I421&lt;0),$I421,IF(AND(MAX($A$2:$A421)&lt;30000,$I421&gt;0),$I421,0)))+E421,0)+E421</f>
        <v>0</v>
      </c>
      <c r="F421">
        <v>441005</v>
      </c>
      <c r="G421" t="e">
        <f>IF(AND(F421&lt;&gt;"",MID(F421,1,1)&lt;&gt;"K"),VLOOKUP(F421,import!$A$2:$B$998,2,FALSE),"")</f>
        <v>#N/A</v>
      </c>
      <c r="I421" s="119">
        <f>IFERROR(IF(F421&lt;&gt;"",VLOOKUP(F421,import!$A$2:$E$598,5,FALSE),0),0)</f>
        <v>0</v>
      </c>
      <c r="J421">
        <v>1</v>
      </c>
      <c r="K421">
        <f t="shared" si="105"/>
        <v>6</v>
      </c>
      <c r="L421" t="str">
        <f t="shared" si="103"/>
        <v/>
      </c>
      <c r="M421" t="str">
        <f t="shared" si="103"/>
        <v/>
      </c>
      <c r="N421" t="str">
        <f t="shared" si="103"/>
        <v/>
      </c>
      <c r="O421" t="str">
        <f t="shared" si="103"/>
        <v/>
      </c>
      <c r="P421" t="str">
        <f t="shared" si="103"/>
        <v/>
      </c>
      <c r="Q421" t="str">
        <f t="shared" si="106"/>
        <v>52300x</v>
      </c>
      <c r="S421" s="119">
        <f t="shared" si="104"/>
        <v>0</v>
      </c>
    </row>
    <row r="422" spans="1:19" x14ac:dyDescent="0.25">
      <c r="B422" s="92" t="str">
        <f t="shared" ca="1" si="102"/>
        <v/>
      </c>
      <c r="D422" s="92">
        <f>IF(MID(F422,1,1)&lt;&gt;"K",IF($H422&lt;&gt;1,$I422,IF(AND(MAX($A$2:$A422)&gt;=30000,$I422&lt;0),$I422,IF(AND(MAX($A$2:$A422)&lt;30000,$I422&gt;0),$I422,0)))+E422,0)+E422</f>
        <v>0</v>
      </c>
      <c r="F422">
        <v>444600</v>
      </c>
      <c r="G422" t="e">
        <f>IF(AND(F422&lt;&gt;"",MID(F422,1,1)&lt;&gt;"K"),VLOOKUP(F422,import!$A$2:$B$998,2,FALSE),"")</f>
        <v>#N/A</v>
      </c>
      <c r="I422" s="119">
        <f>IFERROR(IF(F422&lt;&gt;"",VLOOKUP(F422,import!$A$2:$E$598,5,FALSE),0),0)</f>
        <v>0</v>
      </c>
      <c r="J422">
        <v>1</v>
      </c>
      <c r="K422">
        <f t="shared" si="105"/>
        <v>6</v>
      </c>
      <c r="L422" t="str">
        <f t="shared" si="103"/>
        <v/>
      </c>
      <c r="M422" t="str">
        <f t="shared" si="103"/>
        <v/>
      </c>
      <c r="N422" t="str">
        <f t="shared" si="103"/>
        <v/>
      </c>
      <c r="O422" t="str">
        <f t="shared" si="103"/>
        <v/>
      </c>
      <c r="P422" t="str">
        <f t="shared" si="103"/>
        <v/>
      </c>
      <c r="Q422" t="str">
        <f t="shared" si="106"/>
        <v>52300x</v>
      </c>
      <c r="S422" s="119">
        <f t="shared" si="104"/>
        <v>0</v>
      </c>
    </row>
    <row r="423" spans="1:19" x14ac:dyDescent="0.25">
      <c r="B423" s="92" t="str">
        <f t="shared" ca="1" si="102"/>
        <v/>
      </c>
      <c r="D423" s="92">
        <f>IF(MID(F423,1,1)&lt;&gt;"K",IF($H423&lt;&gt;1,$I423,IF(AND(MAX($A$2:$A423)&gt;=30000,$I423&lt;0),$I423,IF(AND(MAX($A$2:$A423)&lt;30000,$I423&gt;0),$I423,0)))+E423,0)+E423</f>
        <v>0</v>
      </c>
      <c r="F423">
        <v>449000</v>
      </c>
      <c r="G423" t="e">
        <f>IF(AND(F423&lt;&gt;"",MID(F423,1,1)&lt;&gt;"K"),VLOOKUP(F423,import!$A$2:$B$998,2,FALSE),"")</f>
        <v>#N/A</v>
      </c>
      <c r="I423" s="115">
        <f>IFERROR(IF(F423&lt;&gt;"",VLOOKUP(F423,import!$A$2:$E$598,5,FALSE),0),0)</f>
        <v>0</v>
      </c>
      <c r="J423">
        <v>1</v>
      </c>
      <c r="K423">
        <f t="shared" si="92"/>
        <v>6</v>
      </c>
      <c r="L423" t="str">
        <f t="shared" si="103"/>
        <v/>
      </c>
      <c r="M423" t="str">
        <f t="shared" si="103"/>
        <v/>
      </c>
      <c r="N423" t="str">
        <f t="shared" si="103"/>
        <v/>
      </c>
      <c r="O423" t="str">
        <f t="shared" si="103"/>
        <v/>
      </c>
      <c r="P423" t="str">
        <f t="shared" si="103"/>
        <v/>
      </c>
      <c r="Q423" t="str">
        <f t="shared" si="96"/>
        <v>52300x</v>
      </c>
      <c r="S423" s="92">
        <f t="shared" si="104"/>
        <v>0</v>
      </c>
    </row>
    <row r="424" spans="1:19" x14ac:dyDescent="0.25">
      <c r="B424" s="119"/>
      <c r="D424" s="119">
        <f>IF(MID(F424,1,1)&lt;&gt;"K",IF($H424&lt;&gt;1,$I424,IF(AND(MAX($A$2:$A424)&gt;=30000,$I424&lt;0),$I424,IF(AND(MAX($A$2:$A424)&lt;30000,$I424&gt;0),$I424,0)))+E424,0)+E424</f>
        <v>37522.080000000002</v>
      </c>
      <c r="E424" s="119"/>
      <c r="F424">
        <v>449050</v>
      </c>
      <c r="G424" t="str">
        <f>IF(AND(F424&lt;&gt;"",MID(F424,1,1)&lt;&gt;"K"),VLOOKUP(F424,import!$A$2:$B$998,2,FALSE),"")</f>
        <v>Leasing SO</v>
      </c>
      <c r="I424" s="119">
        <f>IFERROR(IF(F424&lt;&gt;"",VLOOKUP(F424,import!$A$2:$E$598,5,FALSE),0),0)</f>
        <v>37522.080000000002</v>
      </c>
      <c r="J424">
        <v>1</v>
      </c>
      <c r="K424">
        <f t="shared" ref="K424:K428" si="107">IF(ISERROR(IF(A424&lt;&gt;"",FIND("0",A424,2)-1,"")),5,IF(A424&lt;&gt;"",FIND("0",A424,2)-1,6))</f>
        <v>6</v>
      </c>
      <c r="L424" t="str">
        <f t="shared" si="103"/>
        <v/>
      </c>
      <c r="M424" t="str">
        <f t="shared" si="103"/>
        <v/>
      </c>
      <c r="N424" t="str">
        <f t="shared" si="103"/>
        <v/>
      </c>
      <c r="O424" t="str">
        <f t="shared" si="103"/>
        <v/>
      </c>
      <c r="P424" t="str">
        <f t="shared" si="103"/>
        <v/>
      </c>
      <c r="Q424" t="str">
        <f t="shared" ref="Q424:Q428" si="108">IF(A424&gt;0,P424&amp;"x",Q423)</f>
        <v>52300x</v>
      </c>
      <c r="S424" s="119">
        <f t="shared" si="104"/>
        <v>0</v>
      </c>
    </row>
    <row r="425" spans="1:19" x14ac:dyDescent="0.25">
      <c r="B425" s="92" t="str">
        <f t="shared" ref="B425:B450" ca="1" si="109">IF(A425&lt;&gt;"",SUMIF(INDIRECT(VLOOKUP(K425,$T$2:$V$7,3,FALSE)),OFFSET(K425,0,K425),$S$2:$S$4412),"")</f>
        <v/>
      </c>
      <c r="D425" s="92">
        <f>IF(MID(F425,1,1)&lt;&gt;"K",IF($H425&lt;&gt;1,$I425,IF(AND(MAX($A$2:$A425)&gt;=30000,$I425&lt;0),$I425,IF(AND(MAX($A$2:$A425)&lt;30000,$I425&gt;0),$I425,0)))+E425,0)+E425</f>
        <v>0</v>
      </c>
      <c r="F425">
        <v>449055</v>
      </c>
      <c r="G425" t="e">
        <f>IF(AND(F425&lt;&gt;"",MID(F425,1,1)&lt;&gt;"K"),VLOOKUP(F425,import!$A$2:$B$998,2,FALSE),"")</f>
        <v>#N/A</v>
      </c>
      <c r="I425" s="119">
        <f>IFERROR(IF(F425&lt;&gt;"",VLOOKUP(F425,import!$A$2:$E$598,5,FALSE),0),0)</f>
        <v>0</v>
      </c>
      <c r="J425">
        <v>1</v>
      </c>
      <c r="K425">
        <f t="shared" si="107"/>
        <v>6</v>
      </c>
      <c r="L425" t="str">
        <f t="shared" si="103"/>
        <v/>
      </c>
      <c r="M425" t="str">
        <f t="shared" si="103"/>
        <v/>
      </c>
      <c r="N425" t="str">
        <f t="shared" si="103"/>
        <v/>
      </c>
      <c r="O425" t="str">
        <f t="shared" si="103"/>
        <v/>
      </c>
      <c r="P425" t="str">
        <f t="shared" si="103"/>
        <v/>
      </c>
      <c r="Q425" t="str">
        <f t="shared" si="108"/>
        <v>52300x</v>
      </c>
      <c r="S425" s="119">
        <f t="shared" si="104"/>
        <v>0</v>
      </c>
    </row>
    <row r="426" spans="1:19" x14ac:dyDescent="0.25">
      <c r="B426" s="115" t="str">
        <f t="shared" ca="1" si="109"/>
        <v/>
      </c>
      <c r="D426" s="115">
        <f>IF(MID(F426,1,1)&lt;&gt;"K",IF($H426&lt;&gt;1,$I426,IF(AND(MAX($A$2:$A426)&gt;=30000,$I426&lt;0),$I426,IF(AND(MAX($A$2:$A426)&lt;30000,$I426&gt;0),$I426,0)))+E426,0)+E426</f>
        <v>0</v>
      </c>
      <c r="E426" s="115"/>
      <c r="F426">
        <v>450000</v>
      </c>
      <c r="G426" t="e">
        <f>IF(AND(F426&lt;&gt;"",MID(F426,1,1)&lt;&gt;"K"),VLOOKUP(F426,import!$A$2:$B$998,2,FALSE),"")</f>
        <v>#N/A</v>
      </c>
      <c r="I426" s="119">
        <f>IFERROR(IF(F426&lt;&gt;"",VLOOKUP(F426,import!$A$2:$E$598,5,FALSE),0),0)</f>
        <v>0</v>
      </c>
      <c r="J426">
        <v>1</v>
      </c>
      <c r="K426">
        <f t="shared" si="107"/>
        <v>6</v>
      </c>
      <c r="L426" t="str">
        <f t="shared" si="103"/>
        <v/>
      </c>
      <c r="M426" t="str">
        <f t="shared" si="103"/>
        <v/>
      </c>
      <c r="N426" t="str">
        <f t="shared" si="103"/>
        <v/>
      </c>
      <c r="O426" t="str">
        <f t="shared" si="103"/>
        <v/>
      </c>
      <c r="P426" t="str">
        <f t="shared" si="103"/>
        <v/>
      </c>
      <c r="Q426" t="str">
        <f t="shared" si="108"/>
        <v>52300x</v>
      </c>
      <c r="S426" s="119">
        <f t="shared" si="104"/>
        <v>0</v>
      </c>
    </row>
    <row r="427" spans="1:19" x14ac:dyDescent="0.25">
      <c r="B427" s="92" t="str">
        <f t="shared" ca="1" si="109"/>
        <v/>
      </c>
      <c r="D427" s="92">
        <f>IF(MID(F427,1,1)&lt;&gt;"K",IF($H427&lt;&gt;1,$I427,IF(AND(MAX($A$2:$A427)&gt;=30000,$I427&lt;0),$I427,IF(AND(MAX($A$2:$A427)&lt;30000,$I427&gt;0),$I427,0)))+E427,0)+E427</f>
        <v>0</v>
      </c>
      <c r="F427">
        <v>452200</v>
      </c>
      <c r="G427" t="e">
        <f>IF(AND(F427&lt;&gt;"",MID(F427,1,1)&lt;&gt;"K"),VLOOKUP(F427,import!$A$2:$B$998,2,FALSE),"")</f>
        <v>#N/A</v>
      </c>
      <c r="I427" s="119">
        <f>IFERROR(IF(F427&lt;&gt;"",VLOOKUP(F427,import!$A$2:$E$598,5,FALSE),0),0)</f>
        <v>0</v>
      </c>
      <c r="J427">
        <v>1</v>
      </c>
      <c r="K427">
        <f t="shared" si="107"/>
        <v>6</v>
      </c>
      <c r="L427" t="str">
        <f t="shared" si="103"/>
        <v/>
      </c>
      <c r="M427" t="str">
        <f t="shared" si="103"/>
        <v/>
      </c>
      <c r="N427" t="str">
        <f t="shared" si="103"/>
        <v/>
      </c>
      <c r="O427" t="str">
        <f t="shared" si="103"/>
        <v/>
      </c>
      <c r="P427" t="str">
        <f t="shared" si="103"/>
        <v/>
      </c>
      <c r="Q427" t="str">
        <f t="shared" si="108"/>
        <v>52300x</v>
      </c>
      <c r="S427" s="119">
        <f t="shared" si="104"/>
        <v>0</v>
      </c>
    </row>
    <row r="428" spans="1:19" x14ac:dyDescent="0.25">
      <c r="B428" s="92" t="str">
        <f t="shared" ca="1" si="109"/>
        <v/>
      </c>
      <c r="D428" s="92">
        <f>IF(MID(F428,1,1)&lt;&gt;"K",IF($H428&lt;&gt;1,$I428,IF(AND(MAX($A$2:$A428)&gt;=30000,$I428&lt;0),$I428,IF(AND(MAX($A$2:$A428)&lt;30000,$I428&gt;0),$I428,0)))+E428,0)+E428</f>
        <v>0</v>
      </c>
      <c r="F428">
        <v>453000</v>
      </c>
      <c r="G428" t="e">
        <f>IF(AND(F428&lt;&gt;"",MID(F428,1,1)&lt;&gt;"K"),VLOOKUP(F428,import!$A$2:$B$998,2,FALSE),"")</f>
        <v>#N/A</v>
      </c>
      <c r="I428" s="119">
        <f>IFERROR(IF(F428&lt;&gt;"",VLOOKUP(F428,import!$A$2:$E$598,5,FALSE),0),0)</f>
        <v>0</v>
      </c>
      <c r="J428">
        <v>1</v>
      </c>
      <c r="K428">
        <f t="shared" si="107"/>
        <v>6</v>
      </c>
      <c r="L428" t="str">
        <f t="shared" si="103"/>
        <v/>
      </c>
      <c r="M428" t="str">
        <f t="shared" si="103"/>
        <v/>
      </c>
      <c r="N428" t="str">
        <f t="shared" si="103"/>
        <v/>
      </c>
      <c r="O428" t="str">
        <f t="shared" si="103"/>
        <v/>
      </c>
      <c r="P428" t="str">
        <f t="shared" si="103"/>
        <v/>
      </c>
      <c r="Q428" t="str">
        <f t="shared" si="108"/>
        <v>52300x</v>
      </c>
      <c r="S428" s="119">
        <f t="shared" si="104"/>
        <v>0</v>
      </c>
    </row>
    <row r="429" spans="1:19" x14ac:dyDescent="0.25">
      <c r="B429" s="92" t="str">
        <f t="shared" ca="1" si="109"/>
        <v/>
      </c>
      <c r="D429" s="92">
        <f>IF(MID(F429,1,1)&lt;&gt;"K",IF($H429&lt;&gt;1,$I429,IF(AND(MAX($A$2:$A429)&gt;=30000,$I429&lt;0),$I429,IF(AND(MAX($A$2:$A429)&lt;30000,$I429&gt;0),$I429,0)))+E429,0)+E429</f>
        <v>0</v>
      </c>
      <c r="F429">
        <v>453005</v>
      </c>
      <c r="G429" t="e">
        <f>IF(AND(F429&lt;&gt;"",MID(F429,1,1)&lt;&gt;"K"),VLOOKUP(F429,import!$A$2:$B$998,2,FALSE),"")</f>
        <v>#N/A</v>
      </c>
      <c r="I429" s="115">
        <f>IFERROR(IF(F429&lt;&gt;"",VLOOKUP(F429,import!$A$2:$E$598,5,FALSE),0),0)</f>
        <v>0</v>
      </c>
      <c r="J429">
        <v>1</v>
      </c>
      <c r="K429">
        <f t="shared" ref="K429:K510" si="110">IF(ISERROR(IF(A429&lt;&gt;"",FIND("0",A429,2)-1,"")),5,IF(A429&lt;&gt;"",FIND("0",A429,2)-1,6))</f>
        <v>6</v>
      </c>
      <c r="L429" t="str">
        <f t="shared" si="103"/>
        <v/>
      </c>
      <c r="M429" t="str">
        <f t="shared" si="103"/>
        <v/>
      </c>
      <c r="N429" t="str">
        <f t="shared" si="103"/>
        <v/>
      </c>
      <c r="O429" t="str">
        <f t="shared" si="103"/>
        <v/>
      </c>
      <c r="P429" t="str">
        <f t="shared" si="103"/>
        <v/>
      </c>
      <c r="Q429" t="str">
        <f t="shared" si="96"/>
        <v>52300x</v>
      </c>
      <c r="S429" s="92">
        <f t="shared" si="104"/>
        <v>0</v>
      </c>
    </row>
    <row r="430" spans="1:19" x14ac:dyDescent="0.25">
      <c r="B430" s="92" t="str">
        <f t="shared" ca="1" si="109"/>
        <v/>
      </c>
      <c r="D430" s="92">
        <f>IF(MID(F430,1,1)&lt;&gt;"K",IF($H430&lt;&gt;1,$I430,IF(AND(MAX($A$2:$A430)&gt;=30000,$I430&lt;0),$I430,IF(AND(MAX($A$2:$A430)&lt;30000,$I430&gt;0),$I430,0)))+E430,0)+E430</f>
        <v>10507.34</v>
      </c>
      <c r="F430">
        <v>454900</v>
      </c>
      <c r="G430" t="str">
        <f>IF(AND(F430&lt;&gt;"",MID(F430,1,1)&lt;&gt;"K"),VLOOKUP(F430,import!$A$2:$B$998,2,FALSE),"")</f>
        <v>GospRem in.wyp.zakł.</v>
      </c>
      <c r="I430" s="115">
        <f>IFERROR(IF(F430&lt;&gt;"",VLOOKUP(F430,import!$A$2:$E$598,5,FALSE),0),0)</f>
        <v>10507.34</v>
      </c>
      <c r="J430">
        <v>1</v>
      </c>
      <c r="K430">
        <f t="shared" si="110"/>
        <v>6</v>
      </c>
      <c r="L430" t="str">
        <f t="shared" si="103"/>
        <v/>
      </c>
      <c r="M430" t="str">
        <f t="shared" si="103"/>
        <v/>
      </c>
      <c r="N430" t="str">
        <f t="shared" si="103"/>
        <v/>
      </c>
      <c r="O430" t="str">
        <f t="shared" si="103"/>
        <v/>
      </c>
      <c r="P430" t="str">
        <f t="shared" si="103"/>
        <v/>
      </c>
      <c r="Q430" t="str">
        <f t="shared" si="96"/>
        <v>52300x</v>
      </c>
      <c r="S430" s="92">
        <f t="shared" si="104"/>
        <v>0</v>
      </c>
    </row>
    <row r="431" spans="1:19" x14ac:dyDescent="0.25">
      <c r="B431" s="92" t="str">
        <f t="shared" ca="1" si="109"/>
        <v/>
      </c>
      <c r="D431" s="92">
        <f>IF(MID(F431,1,1)&lt;&gt;"K",IF($H431&lt;&gt;1,$I431,IF(AND(MAX($A$2:$A431)&gt;=30000,$I431&lt;0),$I431,IF(AND(MAX($A$2:$A431)&lt;30000,$I431&gt;0),$I431,0)))+E431,0)+E431</f>
        <v>0</v>
      </c>
      <c r="F431">
        <v>459800</v>
      </c>
      <c r="G431" t="e">
        <f>IF(AND(F431&lt;&gt;"",MID(F431,1,1)&lt;&gt;"K"),VLOOKUP(F431,import!$A$2:$B$998,2,FALSE),"")</f>
        <v>#N/A</v>
      </c>
      <c r="I431" s="115">
        <f>IFERROR(IF(F431&lt;&gt;"",VLOOKUP(F431,import!$A$2:$E$598,5,FALSE),0),0)</f>
        <v>0</v>
      </c>
      <c r="J431">
        <v>1</v>
      </c>
      <c r="K431">
        <f t="shared" si="110"/>
        <v>6</v>
      </c>
      <c r="L431" t="str">
        <f t="shared" si="103"/>
        <v/>
      </c>
      <c r="M431" t="str">
        <f t="shared" si="103"/>
        <v/>
      </c>
      <c r="N431" t="str">
        <f t="shared" si="103"/>
        <v/>
      </c>
      <c r="O431" t="str">
        <f t="shared" si="103"/>
        <v/>
      </c>
      <c r="P431" t="str">
        <f t="shared" si="103"/>
        <v/>
      </c>
      <c r="Q431" t="str">
        <f t="shared" si="96"/>
        <v>52300x</v>
      </c>
      <c r="S431" s="92">
        <f t="shared" si="104"/>
        <v>0</v>
      </c>
    </row>
    <row r="432" spans="1:19" x14ac:dyDescent="0.25">
      <c r="B432" s="92" t="str">
        <f t="shared" ca="1" si="109"/>
        <v/>
      </c>
      <c r="D432" s="92">
        <f>IF(MID(F432,1,1)&lt;&gt;"K",IF($H432&lt;&gt;1,$I432,IF(AND(MAX($A$2:$A432)&gt;=30000,$I432&lt;0),$I432,IF(AND(MAX($A$2:$A432)&lt;30000,$I432&gt;0),$I432,0)))+E432,0)+E432</f>
        <v>0</v>
      </c>
      <c r="F432">
        <v>459900</v>
      </c>
      <c r="G432" t="e">
        <f>IF(AND(F432&lt;&gt;"",MID(F432,1,1)&lt;&gt;"K"),VLOOKUP(F432,import!$A$2:$B$998,2,FALSE),"")</f>
        <v>#N/A</v>
      </c>
      <c r="I432" s="115">
        <f>IFERROR(IF(F432&lt;&gt;"",VLOOKUP(F432,import!$A$2:$E$598,5,FALSE),0),0)</f>
        <v>0</v>
      </c>
      <c r="J432">
        <v>1</v>
      </c>
      <c r="K432">
        <f t="shared" si="110"/>
        <v>6</v>
      </c>
      <c r="L432" t="str">
        <f t="shared" si="103"/>
        <v/>
      </c>
      <c r="M432" t="str">
        <f t="shared" si="103"/>
        <v/>
      </c>
      <c r="N432" t="str">
        <f t="shared" si="103"/>
        <v/>
      </c>
      <c r="O432" t="str">
        <f t="shared" si="103"/>
        <v/>
      </c>
      <c r="P432" t="str">
        <f t="shared" si="103"/>
        <v/>
      </c>
      <c r="Q432" t="str">
        <f t="shared" si="96"/>
        <v>52300x</v>
      </c>
      <c r="S432" s="92">
        <f t="shared" si="104"/>
        <v>0</v>
      </c>
    </row>
    <row r="433" spans="2:19" x14ac:dyDescent="0.25">
      <c r="B433" s="92" t="str">
        <f t="shared" ca="1" si="109"/>
        <v/>
      </c>
      <c r="D433" s="92">
        <f>IF(MID(F433,1,1)&lt;&gt;"K",IF($H433&lt;&gt;1,$I433,IF(AND(MAX($A$2:$A433)&gt;=30000,$I433&lt;0),$I433,IF(AND(MAX($A$2:$A433)&lt;30000,$I433&gt;0),$I433,0)))+E433,0)+E433</f>
        <v>0</v>
      </c>
      <c r="F433">
        <v>459905</v>
      </c>
      <c r="G433" t="e">
        <f>IF(AND(F433&lt;&gt;"",MID(F433,1,1)&lt;&gt;"K"),VLOOKUP(F433,import!$A$2:$B$998,2,FALSE),"")</f>
        <v>#N/A</v>
      </c>
      <c r="I433" s="115">
        <f>IFERROR(IF(F433&lt;&gt;"",VLOOKUP(F433,import!$A$2:$E$598,5,FALSE),0),0)</f>
        <v>0</v>
      </c>
      <c r="J433">
        <v>1</v>
      </c>
      <c r="K433">
        <f t="shared" si="110"/>
        <v>6</v>
      </c>
      <c r="L433" t="str">
        <f t="shared" ref="L433:P475" si="111">MID($A433,1,L$1)</f>
        <v/>
      </c>
      <c r="M433" t="str">
        <f t="shared" si="111"/>
        <v/>
      </c>
      <c r="N433" t="str">
        <f t="shared" si="111"/>
        <v/>
      </c>
      <c r="O433" t="str">
        <f t="shared" si="111"/>
        <v/>
      </c>
      <c r="P433" t="str">
        <f t="shared" si="111"/>
        <v/>
      </c>
      <c r="Q433" t="str">
        <f t="shared" si="96"/>
        <v>52300x</v>
      </c>
      <c r="S433" s="92">
        <f t="shared" si="104"/>
        <v>0</v>
      </c>
    </row>
    <row r="434" spans="2:19" x14ac:dyDescent="0.25">
      <c r="B434" s="92" t="str">
        <f t="shared" ca="1" si="109"/>
        <v/>
      </c>
      <c r="D434" s="92">
        <f>IF(MID(F434,1,1)&lt;&gt;"K",IF($H434&lt;&gt;1,$I434,IF(AND(MAX($A$2:$A434)&gt;=30000,$I434&lt;0),$I434,IF(AND(MAX($A$2:$A434)&lt;30000,$I434&gt;0),$I434,0)))+E434,0)+E434</f>
        <v>147.94</v>
      </c>
      <c r="F434">
        <v>460060</v>
      </c>
      <c r="G434" t="str">
        <f>IF(AND(F434&lt;&gt;"",MID(F434,1,1)&lt;&gt;"K"),VLOOKUP(F434,import!$A$2:$B$998,2,FALSE),"")</f>
        <v>GospRem tab.pojazdów</v>
      </c>
      <c r="I434" s="115">
        <f>IFERROR(IF(F434&lt;&gt;"",VLOOKUP(F434,import!$A$2:$E$598,5,FALSE),0),0)</f>
        <v>147.94</v>
      </c>
      <c r="J434">
        <v>1</v>
      </c>
      <c r="K434">
        <f t="shared" si="110"/>
        <v>6</v>
      </c>
      <c r="L434" t="str">
        <f t="shared" si="111"/>
        <v/>
      </c>
      <c r="M434" t="str">
        <f t="shared" si="111"/>
        <v/>
      </c>
      <c r="N434" t="str">
        <f t="shared" si="111"/>
        <v/>
      </c>
      <c r="O434" t="str">
        <f t="shared" si="111"/>
        <v/>
      </c>
      <c r="P434" t="str">
        <f t="shared" si="111"/>
        <v/>
      </c>
      <c r="Q434" t="str">
        <f t="shared" ref="Q434:Q491" si="112">IF(A434&gt;0,P434&amp;"x",Q433)</f>
        <v>52300x</v>
      </c>
      <c r="S434" s="92">
        <f t="shared" si="104"/>
        <v>0</v>
      </c>
    </row>
    <row r="435" spans="2:19" x14ac:dyDescent="0.25">
      <c r="B435" s="92" t="str">
        <f t="shared" ca="1" si="109"/>
        <v/>
      </c>
      <c r="D435" s="92">
        <f>IF(MID(F435,1,1)&lt;&gt;"K",IF($H435&lt;&gt;1,$I435,IF(AND(MAX($A$2:$A435)&gt;=30000,$I435&lt;0),$I435,IF(AND(MAX($A$2:$A435)&lt;30000,$I435&gt;0),$I435,0)))+E435,0)+E435</f>
        <v>12500</v>
      </c>
      <c r="F435">
        <v>460090</v>
      </c>
      <c r="G435" t="str">
        <f>IF(AND(F435&lt;&gt;"",MID(F435,1,1)&lt;&gt;"K"),VLOOKUP(F435,import!$A$2:$B$998,2,FALSE),"")</f>
        <v>Zewn. czyszcz. zakł.</v>
      </c>
      <c r="I435" s="115">
        <f>IFERROR(IF(F435&lt;&gt;"",VLOOKUP(F435,import!$A$2:$E$598,5,FALSE),0),0)</f>
        <v>12500</v>
      </c>
      <c r="J435">
        <v>1</v>
      </c>
      <c r="K435">
        <f t="shared" si="110"/>
        <v>6</v>
      </c>
      <c r="L435" t="str">
        <f t="shared" si="111"/>
        <v/>
      </c>
      <c r="M435" t="str">
        <f t="shared" si="111"/>
        <v/>
      </c>
      <c r="N435" t="str">
        <f t="shared" si="111"/>
        <v/>
      </c>
      <c r="O435" t="str">
        <f t="shared" si="111"/>
        <v/>
      </c>
      <c r="P435" t="str">
        <f t="shared" si="111"/>
        <v/>
      </c>
      <c r="Q435" t="str">
        <f t="shared" si="112"/>
        <v>52300x</v>
      </c>
      <c r="S435" s="92">
        <f t="shared" si="104"/>
        <v>0</v>
      </c>
    </row>
    <row r="436" spans="2:19" x14ac:dyDescent="0.25">
      <c r="B436" s="92" t="str">
        <f t="shared" ca="1" si="109"/>
        <v/>
      </c>
      <c r="D436" s="92">
        <f>IF(MID(F436,1,1)&lt;&gt;"K",IF($H436&lt;&gt;1,$I436,IF(AND(MAX($A$2:$A436)&gt;=30000,$I436&lt;0),$I436,IF(AND(MAX($A$2:$A436)&lt;30000,$I436&gt;0),$I436,0)))+E436,0)+E436</f>
        <v>0</v>
      </c>
      <c r="F436">
        <v>460120</v>
      </c>
      <c r="G436" t="e">
        <f>IF(AND(F436&lt;&gt;"",MID(F436,1,1)&lt;&gt;"K"),VLOOKUP(F436,import!$A$2:$B$998,2,FALSE),"")</f>
        <v>#N/A</v>
      </c>
      <c r="I436" s="115">
        <f>IFERROR(IF(F436&lt;&gt;"",VLOOKUP(F436,import!$A$2:$E$598,5,FALSE),0),0)</f>
        <v>0</v>
      </c>
      <c r="J436">
        <v>1</v>
      </c>
      <c r="K436">
        <f t="shared" si="110"/>
        <v>6</v>
      </c>
      <c r="L436" t="str">
        <f t="shared" si="111"/>
        <v/>
      </c>
      <c r="M436" t="str">
        <f t="shared" si="111"/>
        <v/>
      </c>
      <c r="N436" t="str">
        <f t="shared" si="111"/>
        <v/>
      </c>
      <c r="O436" t="str">
        <f t="shared" si="111"/>
        <v/>
      </c>
      <c r="P436" t="str">
        <f t="shared" si="111"/>
        <v/>
      </c>
      <c r="Q436" t="str">
        <f t="shared" si="112"/>
        <v>52300x</v>
      </c>
      <c r="S436" s="92">
        <f t="shared" si="104"/>
        <v>0</v>
      </c>
    </row>
    <row r="437" spans="2:19" x14ac:dyDescent="0.25">
      <c r="B437" s="115" t="str">
        <f t="shared" ca="1" si="109"/>
        <v/>
      </c>
      <c r="D437" s="115">
        <f>IF(MID(F437,1,1)&lt;&gt;"K",IF($H437&lt;&gt;1,$I437,IF(AND(MAX($A$2:$A437)&gt;=30000,$I437&lt;0),$I437,IF(AND(MAX($A$2:$A437)&lt;30000,$I437&gt;0),$I437,0)))+E437,0)+E437</f>
        <v>0</v>
      </c>
      <c r="E437" s="115"/>
      <c r="F437">
        <v>460140</v>
      </c>
      <c r="G437" t="e">
        <f>IF(AND(F437&lt;&gt;"",MID(F437,1,1)&lt;&gt;"K"),VLOOKUP(F437,import!$A$2:$B$998,2,FALSE),"")</f>
        <v>#N/A</v>
      </c>
      <c r="I437" s="115">
        <f>IFERROR(IF(F437&lt;&gt;"",VLOOKUP(F437,import!$A$2:$E$598,5,FALSE),0),0)</f>
        <v>0</v>
      </c>
      <c r="J437">
        <v>1</v>
      </c>
      <c r="K437">
        <f>IF(ISERROR(IF(A437&lt;&gt;"",FIND("0",A437,2)-1,"")),5,IF(A437&lt;&gt;"",FIND("0",A437,2)-1,6))</f>
        <v>6</v>
      </c>
      <c r="L437" t="str">
        <f t="shared" si="111"/>
        <v/>
      </c>
      <c r="M437" t="str">
        <f t="shared" si="111"/>
        <v/>
      </c>
      <c r="N437" t="str">
        <f t="shared" si="111"/>
        <v/>
      </c>
      <c r="O437" t="str">
        <f t="shared" si="111"/>
        <v/>
      </c>
      <c r="P437" t="str">
        <f t="shared" si="111"/>
        <v/>
      </c>
      <c r="Q437" t="str">
        <f t="shared" si="112"/>
        <v>52300x</v>
      </c>
      <c r="S437" s="115">
        <f t="shared" si="104"/>
        <v>0</v>
      </c>
    </row>
    <row r="438" spans="2:19" x14ac:dyDescent="0.25">
      <c r="B438" s="92" t="str">
        <f t="shared" ca="1" si="109"/>
        <v/>
      </c>
      <c r="D438" s="92">
        <f>IF(MID(F438,1,1)&lt;&gt;"K",IF($H438&lt;&gt;1,$I438,IF(AND(MAX($A$2:$A438)&gt;=30000,$I438&lt;0),$I438,IF(AND(MAX($A$2:$A438)&lt;30000,$I438&gt;0),$I438,0)))+E438,0)+E438</f>
        <v>0</v>
      </c>
      <c r="F438">
        <v>471000</v>
      </c>
      <c r="G438" t="e">
        <f>IF(AND(F438&lt;&gt;"",MID(F438,1,1)&lt;&gt;"K"),VLOOKUP(F438,import!$A$2:$B$998,2,FALSE),"")</f>
        <v>#N/A</v>
      </c>
      <c r="I438" s="115">
        <f>IFERROR(IF(F438&lt;&gt;"",VLOOKUP(F438,import!$A$2:$E$598,5,FALSE),0),0)</f>
        <v>0</v>
      </c>
      <c r="J438">
        <v>1</v>
      </c>
      <c r="K438">
        <f t="shared" si="110"/>
        <v>6</v>
      </c>
      <c r="L438" t="str">
        <f t="shared" si="111"/>
        <v/>
      </c>
      <c r="M438" t="str">
        <f t="shared" si="111"/>
        <v/>
      </c>
      <c r="N438" t="str">
        <f t="shared" si="111"/>
        <v/>
      </c>
      <c r="O438" t="str">
        <f t="shared" si="111"/>
        <v/>
      </c>
      <c r="P438" t="str">
        <f t="shared" si="111"/>
        <v/>
      </c>
      <c r="Q438" t="str">
        <f t="shared" si="112"/>
        <v>52300x</v>
      </c>
      <c r="S438" s="92">
        <f t="shared" si="104"/>
        <v>0</v>
      </c>
    </row>
    <row r="439" spans="2:19" x14ac:dyDescent="0.25">
      <c r="B439" s="92" t="str">
        <f t="shared" ca="1" si="109"/>
        <v/>
      </c>
      <c r="D439" s="92">
        <f>IF(MID(F439,1,1)&lt;&gt;"K",IF($H439&lt;&gt;1,$I439,IF(AND(MAX($A$2:$A439)&gt;=30000,$I439&lt;0),$I439,IF(AND(MAX($A$2:$A439)&lt;30000,$I439&gt;0),$I439,0)))+E439,0)+E439</f>
        <v>0</v>
      </c>
      <c r="F439">
        <v>472000</v>
      </c>
      <c r="G439" t="e">
        <f>IF(AND(F439&lt;&gt;"",MID(F439,1,1)&lt;&gt;"K"),VLOOKUP(F439,import!$A$2:$B$998,2,FALSE),"")</f>
        <v>#N/A</v>
      </c>
      <c r="I439" s="115">
        <f>IFERROR(IF(F439&lt;&gt;"",VLOOKUP(F439,import!$A$2:$E$598,5,FALSE),0),0)</f>
        <v>0</v>
      </c>
      <c r="J439">
        <v>1</v>
      </c>
      <c r="K439">
        <f t="shared" si="110"/>
        <v>6</v>
      </c>
      <c r="L439" t="str">
        <f t="shared" si="111"/>
        <v/>
      </c>
      <c r="M439" t="str">
        <f t="shared" si="111"/>
        <v/>
      </c>
      <c r="N439" t="str">
        <f t="shared" si="111"/>
        <v/>
      </c>
      <c r="O439" t="str">
        <f t="shared" si="111"/>
        <v/>
      </c>
      <c r="P439" t="str">
        <f t="shared" si="111"/>
        <v/>
      </c>
      <c r="Q439" t="str">
        <f t="shared" si="112"/>
        <v>52300x</v>
      </c>
      <c r="S439" s="92">
        <f t="shared" si="104"/>
        <v>0</v>
      </c>
    </row>
    <row r="440" spans="2:19" x14ac:dyDescent="0.25">
      <c r="B440" s="92" t="str">
        <f t="shared" ca="1" si="109"/>
        <v/>
      </c>
      <c r="D440" s="92">
        <f>IF(MID(F440,1,1)&lt;&gt;"K",IF($H440&lt;&gt;1,$I440,IF(AND(MAX($A$2:$A440)&gt;=30000,$I440&lt;0),$I440,IF(AND(MAX($A$2:$A440)&lt;30000,$I440&gt;0),$I440,0)))+E440,0)+E440</f>
        <v>576438.31000000006</v>
      </c>
      <c r="F440">
        <v>472100</v>
      </c>
      <c r="G440" t="str">
        <f>IF(AND(F440&lt;&gt;"",MID(F440,1,1)&lt;&gt;"K"),VLOOKUP(F440,import!$A$2:$B$998,2,FALSE),"")</f>
        <v>Inne koszty oper. IT</v>
      </c>
      <c r="I440" s="115">
        <f>IFERROR(IF(F440&lt;&gt;"",VLOOKUP(F440,import!$A$2:$E$598,5,FALSE),0),0)</f>
        <v>576438.31000000006</v>
      </c>
      <c r="J440">
        <v>1</v>
      </c>
      <c r="K440">
        <f t="shared" si="110"/>
        <v>6</v>
      </c>
      <c r="L440" t="str">
        <f t="shared" si="111"/>
        <v/>
      </c>
      <c r="M440" t="str">
        <f t="shared" si="111"/>
        <v/>
      </c>
      <c r="N440" t="str">
        <f t="shared" si="111"/>
        <v/>
      </c>
      <c r="O440" t="str">
        <f t="shared" si="111"/>
        <v/>
      </c>
      <c r="P440" t="str">
        <f t="shared" si="111"/>
        <v/>
      </c>
      <c r="Q440" t="str">
        <f t="shared" si="112"/>
        <v>52300x</v>
      </c>
      <c r="S440" s="92">
        <f t="shared" si="104"/>
        <v>0</v>
      </c>
    </row>
    <row r="441" spans="2:19" x14ac:dyDescent="0.25">
      <c r="B441" s="92" t="str">
        <f t="shared" ca="1" si="109"/>
        <v/>
      </c>
      <c r="D441" s="92">
        <f>IF(MID(F441,1,1)&lt;&gt;"K",IF($H441&lt;&gt;1,$I441,IF(AND(MAX($A$2:$A441)&gt;=30000,$I441&lt;0),$I441,IF(AND(MAX($A$2:$A441)&lt;30000,$I441&gt;0),$I441,0)))+E441,0)+E441</f>
        <v>0</v>
      </c>
      <c r="F441">
        <v>479100</v>
      </c>
      <c r="G441" t="e">
        <f>IF(AND(F441&lt;&gt;"",MID(F441,1,1)&lt;&gt;"K"),VLOOKUP(F441,import!$A$2:$B$998,2,FALSE),"")</f>
        <v>#N/A</v>
      </c>
      <c r="I441" s="115">
        <f>IFERROR(IF(F441&lt;&gt;"",VLOOKUP(F441,import!$A$2:$E$598,5,FALSE),0),0)</f>
        <v>0</v>
      </c>
      <c r="J441">
        <v>1</v>
      </c>
      <c r="K441">
        <f t="shared" si="110"/>
        <v>6</v>
      </c>
      <c r="L441" t="str">
        <f t="shared" si="111"/>
        <v/>
      </c>
      <c r="M441" t="str">
        <f t="shared" si="111"/>
        <v/>
      </c>
      <c r="N441" t="str">
        <f t="shared" si="111"/>
        <v/>
      </c>
      <c r="O441" t="str">
        <f t="shared" si="111"/>
        <v/>
      </c>
      <c r="P441" t="str">
        <f t="shared" si="111"/>
        <v/>
      </c>
      <c r="Q441" t="str">
        <f t="shared" si="112"/>
        <v>52300x</v>
      </c>
      <c r="S441" s="92">
        <f t="shared" si="104"/>
        <v>0</v>
      </c>
    </row>
    <row r="442" spans="2:19" x14ac:dyDescent="0.25">
      <c r="B442" s="92" t="str">
        <f t="shared" ca="1" si="109"/>
        <v/>
      </c>
      <c r="D442" s="92">
        <f>IF(MID(F442,1,1)&lt;&gt;"K",IF($H442&lt;&gt;1,$I442,IF(AND(MAX($A$2:$A442)&gt;=30000,$I442&lt;0),$I442,IF(AND(MAX($A$2:$A442)&lt;30000,$I442&gt;0),$I442,0)))+E442,0)+E442</f>
        <v>0</v>
      </c>
      <c r="F442">
        <v>479110</v>
      </c>
      <c r="G442" t="e">
        <f>IF(AND(F442&lt;&gt;"",MID(F442,1,1)&lt;&gt;"K"),VLOOKUP(F442,import!$A$2:$B$998,2,FALSE),"")</f>
        <v>#N/A</v>
      </c>
      <c r="I442" s="115">
        <f>IFERROR(IF(F442&lt;&gt;"",VLOOKUP(F442,import!$A$2:$E$598,5,FALSE),0),0)</f>
        <v>0</v>
      </c>
      <c r="J442">
        <v>1</v>
      </c>
      <c r="K442">
        <f t="shared" si="110"/>
        <v>6</v>
      </c>
      <c r="L442" t="str">
        <f t="shared" si="111"/>
        <v/>
      </c>
      <c r="M442" t="str">
        <f t="shared" si="111"/>
        <v/>
      </c>
      <c r="N442" t="str">
        <f t="shared" si="111"/>
        <v/>
      </c>
      <c r="O442" t="str">
        <f t="shared" si="111"/>
        <v/>
      </c>
      <c r="P442" t="str">
        <f t="shared" si="111"/>
        <v/>
      </c>
      <c r="Q442" t="str">
        <f t="shared" si="112"/>
        <v>52300x</v>
      </c>
      <c r="S442" s="92">
        <f t="shared" si="104"/>
        <v>0</v>
      </c>
    </row>
    <row r="443" spans="2:19" x14ac:dyDescent="0.25">
      <c r="B443" s="92" t="str">
        <f t="shared" ca="1" si="109"/>
        <v/>
      </c>
      <c r="D443" s="92">
        <f>IF(MID(F443,1,1)&lt;&gt;"K",IF($H443&lt;&gt;1,$I443,IF(AND(MAX($A$2:$A443)&gt;=30000,$I443&lt;0),$I443,IF(AND(MAX($A$2:$A443)&lt;30000,$I443&gt;0),$I443,0)))+E443,0)+E443</f>
        <v>0</v>
      </c>
      <c r="F443">
        <v>479905</v>
      </c>
      <c r="G443" t="e">
        <f>IF(AND(F443&lt;&gt;"",MID(F443,1,1)&lt;&gt;"K"),VLOOKUP(F443,import!$A$2:$B$998,2,FALSE),"")</f>
        <v>#N/A</v>
      </c>
      <c r="I443" s="115">
        <f>IFERROR(IF(F443&lt;&gt;"",VLOOKUP(F443,import!$A$2:$E$598,5,FALSE),0),0)</f>
        <v>0</v>
      </c>
      <c r="J443">
        <v>1</v>
      </c>
      <c r="K443">
        <f t="shared" si="110"/>
        <v>6</v>
      </c>
      <c r="L443" t="str">
        <f t="shared" si="111"/>
        <v/>
      </c>
      <c r="M443" t="str">
        <f t="shared" si="111"/>
        <v/>
      </c>
      <c r="N443" t="str">
        <f t="shared" si="111"/>
        <v/>
      </c>
      <c r="O443" t="str">
        <f t="shared" si="111"/>
        <v/>
      </c>
      <c r="P443" t="str">
        <f t="shared" si="111"/>
        <v/>
      </c>
      <c r="Q443" t="str">
        <f t="shared" si="112"/>
        <v>52300x</v>
      </c>
      <c r="S443" s="92">
        <f t="shared" si="104"/>
        <v>0</v>
      </c>
    </row>
    <row r="444" spans="2:19" x14ac:dyDescent="0.25">
      <c r="B444" s="92" t="str">
        <f t="shared" ca="1" si="109"/>
        <v/>
      </c>
      <c r="D444" s="92">
        <f>IF(MID(F444,1,1)&lt;&gt;"K",IF($H444&lt;&gt;1,$I444,IF(AND(MAX($A$2:$A444)&gt;=30000,$I444&lt;0),$I444,IF(AND(MAX($A$2:$A444)&lt;30000,$I444&gt;0),$I444,0)))+E444,0)+E444</f>
        <v>4000</v>
      </c>
      <c r="F444">
        <v>491900</v>
      </c>
      <c r="G444" t="str">
        <f>IF(AND(F444&lt;&gt;"",MID(F444,1,1)&lt;&gt;"K"),VLOOKUP(F444,import!$A$2:$B$998,2,FALSE),"")</f>
        <v>In. wydatki sam. os.</v>
      </c>
      <c r="I444" s="115">
        <f>IFERROR(IF(F444&lt;&gt;"",VLOOKUP(F444,import!$A$2:$E$598,5,FALSE),0),0)</f>
        <v>4000</v>
      </c>
      <c r="J444">
        <v>1</v>
      </c>
      <c r="K444">
        <f>IF(ISERROR(IF(A444&lt;&gt;"",FIND("0",A444,2)-1,"")),5,IF(A444&lt;&gt;"",FIND("0",A444,2)-1,6))</f>
        <v>6</v>
      </c>
      <c r="L444" t="str">
        <f t="shared" si="111"/>
        <v/>
      </c>
      <c r="M444" t="str">
        <f t="shared" si="111"/>
        <v/>
      </c>
      <c r="N444" t="str">
        <f t="shared" si="111"/>
        <v/>
      </c>
      <c r="O444" t="str">
        <f t="shared" si="111"/>
        <v/>
      </c>
      <c r="P444" t="str">
        <f t="shared" si="111"/>
        <v/>
      </c>
      <c r="Q444" t="str">
        <f t="shared" si="112"/>
        <v>52300x</v>
      </c>
      <c r="S444" s="92">
        <f t="shared" si="104"/>
        <v>0</v>
      </c>
    </row>
    <row r="445" spans="2:19" x14ac:dyDescent="0.25">
      <c r="B445" s="92" t="str">
        <f t="shared" ca="1" si="109"/>
        <v/>
      </c>
      <c r="D445" s="92">
        <f>IF(MID(F445,1,1)&lt;&gt;"K",IF($H445&lt;&gt;1,$I445,IF(AND(MAX($A$2:$A445)&gt;=30000,$I445&lt;0),$I445,IF(AND(MAX($A$2:$A445)&lt;30000,$I445&gt;0),$I445,0)))+E445,0)+E445</f>
        <v>5000</v>
      </c>
      <c r="F445">
        <v>493900</v>
      </c>
      <c r="G445" t="str">
        <f>IF(AND(F445&lt;&gt;"",MID(F445,1,1)&lt;&gt;"K"),VLOOKUP(F445,import!$A$2:$B$998,2,FALSE),"")</f>
        <v>In. wydatki na rekl.</v>
      </c>
      <c r="I445" s="115">
        <f>IFERROR(IF(F445&lt;&gt;"",VLOOKUP(F445,import!$A$2:$E$598,5,FALSE),0),0)</f>
        <v>5000</v>
      </c>
      <c r="J445">
        <v>1</v>
      </c>
      <c r="K445">
        <f>IF(ISERROR(IF(A445&lt;&gt;"",FIND("0",A445,2)-1,"")),5,IF(A445&lt;&gt;"",FIND("0",A445,2)-1,6))</f>
        <v>6</v>
      </c>
      <c r="L445" t="str">
        <f t="shared" si="111"/>
        <v/>
      </c>
      <c r="M445" t="str">
        <f t="shared" si="111"/>
        <v/>
      </c>
      <c r="N445" t="str">
        <f t="shared" si="111"/>
        <v/>
      </c>
      <c r="O445" t="str">
        <f t="shared" si="111"/>
        <v/>
      </c>
      <c r="P445" t="str">
        <f t="shared" si="111"/>
        <v/>
      </c>
      <c r="Q445" t="str">
        <f t="shared" si="112"/>
        <v>52300x</v>
      </c>
      <c r="S445" s="92">
        <f t="shared" si="104"/>
        <v>0</v>
      </c>
    </row>
    <row r="446" spans="2:19" x14ac:dyDescent="0.25">
      <c r="B446" s="92" t="str">
        <f t="shared" ca="1" si="109"/>
        <v/>
      </c>
      <c r="D446" s="92">
        <f>IF(MID(F446,1,1)&lt;&gt;"K",IF($H446&lt;&gt;1,$I446,IF(AND(MAX($A$2:$A446)&gt;=30000,$I446&lt;0),$I446,IF(AND(MAX($A$2:$A446)&lt;30000,$I446&gt;0),$I446,0)))+E446,0)+E446</f>
        <v>0</v>
      </c>
      <c r="F446">
        <v>495000</v>
      </c>
      <c r="G446" t="e">
        <f>IF(AND(F446&lt;&gt;"",MID(F446,1,1)&lt;&gt;"K"),VLOOKUP(F446,import!$A$2:$B$998,2,FALSE),"")</f>
        <v>#N/A</v>
      </c>
      <c r="I446" s="115">
        <f>IFERROR(IF(F446&lt;&gt;"",VLOOKUP(F446,import!$A$2:$E$598,5,FALSE),0),0)</f>
        <v>0</v>
      </c>
      <c r="J446">
        <v>1</v>
      </c>
      <c r="K446">
        <f t="shared" si="110"/>
        <v>6</v>
      </c>
      <c r="L446" t="str">
        <f t="shared" si="111"/>
        <v/>
      </c>
      <c r="M446" t="str">
        <f t="shared" si="111"/>
        <v/>
      </c>
      <c r="N446" t="str">
        <f t="shared" si="111"/>
        <v/>
      </c>
      <c r="O446" t="str">
        <f t="shared" si="111"/>
        <v/>
      </c>
      <c r="P446" t="str">
        <f t="shared" si="111"/>
        <v/>
      </c>
      <c r="Q446" t="str">
        <f t="shared" si="112"/>
        <v>52300x</v>
      </c>
      <c r="S446" s="92">
        <f t="shared" si="104"/>
        <v>0</v>
      </c>
    </row>
    <row r="447" spans="2:19" x14ac:dyDescent="0.25">
      <c r="B447" s="92" t="str">
        <f t="shared" ca="1" si="109"/>
        <v/>
      </c>
      <c r="D447" s="92">
        <f>IF(MID(F447,1,1)&lt;&gt;"K",IF($H447&lt;&gt;1,$I447,IF(AND(MAX($A$2:$A447)&gt;=30000,$I447&lt;0),$I447,IF(AND(MAX($A$2:$A447)&lt;30000,$I447&gt;0),$I447,0)))+E447,0)+E447</f>
        <v>340122.88</v>
      </c>
      <c r="F447">
        <v>495900</v>
      </c>
      <c r="G447" t="str">
        <f>IF(AND(F447&lt;&gt;"",MID(F447,1,1)&lt;&gt;"K"),VLOOKUP(F447,import!$A$2:$B$998,2,FALSE),"")</f>
        <v>In. kontr./konsult.</v>
      </c>
      <c r="I447" s="115">
        <f>IFERROR(IF(F447&lt;&gt;"",VLOOKUP(F447,import!$A$2:$E$598,5,FALSE),0),0)</f>
        <v>340122.88</v>
      </c>
      <c r="J447">
        <v>1</v>
      </c>
      <c r="K447">
        <f t="shared" si="110"/>
        <v>6</v>
      </c>
      <c r="L447" t="str">
        <f t="shared" si="111"/>
        <v/>
      </c>
      <c r="M447" t="str">
        <f t="shared" si="111"/>
        <v/>
      </c>
      <c r="N447" t="str">
        <f t="shared" si="111"/>
        <v/>
      </c>
      <c r="O447" t="str">
        <f t="shared" si="111"/>
        <v/>
      </c>
      <c r="P447" t="str">
        <f t="shared" si="111"/>
        <v/>
      </c>
      <c r="Q447" t="str">
        <f t="shared" si="112"/>
        <v>52300x</v>
      </c>
      <c r="S447" s="92">
        <f t="shared" ref="S447:S462" si="113">IF(P447&lt;&gt;"",SUMIF(Q$2:Q$4412,Q447,$D$2:$D$4412),0)</f>
        <v>0</v>
      </c>
    </row>
    <row r="448" spans="2:19" x14ac:dyDescent="0.25">
      <c r="B448" s="92" t="str">
        <f t="shared" ca="1" si="109"/>
        <v/>
      </c>
      <c r="D448" s="92">
        <f>IF(MID(F448,1,1)&lt;&gt;"K",IF($H448&lt;&gt;1,$I448,IF(AND(MAX($A$2:$A448)&gt;=30000,$I448&lt;0),$I448,IF(AND(MAX($A$2:$A448)&lt;30000,$I448&gt;0),$I448,0)))+E448,0)+E448</f>
        <v>0</v>
      </c>
      <c r="F448">
        <v>495905</v>
      </c>
      <c r="G448" t="e">
        <f>IF(AND(F448&lt;&gt;"",MID(F448,1,1)&lt;&gt;"K"),VLOOKUP(F448,import!$A$2:$B$998,2,FALSE),"")</f>
        <v>#N/A</v>
      </c>
      <c r="I448" s="115">
        <f>IFERROR(IF(F448&lt;&gt;"",VLOOKUP(F448,import!$A$2:$E$598,5,FALSE),0),0)</f>
        <v>0</v>
      </c>
      <c r="J448">
        <v>1</v>
      </c>
      <c r="K448">
        <f t="shared" si="110"/>
        <v>6</v>
      </c>
      <c r="L448" t="str">
        <f t="shared" si="111"/>
        <v/>
      </c>
      <c r="M448" t="str">
        <f t="shared" si="111"/>
        <v/>
      </c>
      <c r="N448" t="str">
        <f t="shared" si="111"/>
        <v/>
      </c>
      <c r="O448" t="str">
        <f t="shared" si="111"/>
        <v/>
      </c>
      <c r="P448" t="str">
        <f t="shared" si="111"/>
        <v/>
      </c>
      <c r="Q448" t="str">
        <f t="shared" si="112"/>
        <v>52300x</v>
      </c>
      <c r="S448" s="92">
        <f t="shared" si="113"/>
        <v>0</v>
      </c>
    </row>
    <row r="449" spans="2:19" x14ac:dyDescent="0.25">
      <c r="B449" s="92" t="str">
        <f t="shared" ca="1" si="109"/>
        <v/>
      </c>
      <c r="D449" s="92">
        <f>IF(MID(F449,1,1)&lt;&gt;"K",IF($H449&lt;&gt;1,$I449,IF(AND(MAX($A$2:$A449)&gt;=30000,$I449&lt;0),$I449,IF(AND(MAX($A$2:$A449)&lt;30000,$I449&gt;0),$I449,0)))+E449,0)+E449</f>
        <v>0</v>
      </c>
      <c r="F449">
        <v>496005</v>
      </c>
      <c r="G449" t="str">
        <f>IF(AND(F449&lt;&gt;"",MID(F449,1,1)&lt;&gt;"K"),VLOOKUP(F449,import!$A$2:$B$998,2,FALSE),"")</f>
        <v>RM prac.wypoż. adm.</v>
      </c>
      <c r="I449" s="115">
        <f>IFERROR(IF(F449&lt;&gt;"",VLOOKUP(F449,import!$A$2:$E$598,5,FALSE),0),0)</f>
        <v>0</v>
      </c>
      <c r="J449">
        <v>1</v>
      </c>
      <c r="K449">
        <f t="shared" si="110"/>
        <v>6</v>
      </c>
      <c r="L449" t="str">
        <f t="shared" si="111"/>
        <v/>
      </c>
      <c r="M449" t="str">
        <f t="shared" si="111"/>
        <v/>
      </c>
      <c r="N449" t="str">
        <f t="shared" si="111"/>
        <v/>
      </c>
      <c r="O449" t="str">
        <f t="shared" si="111"/>
        <v/>
      </c>
      <c r="P449" t="str">
        <f t="shared" si="111"/>
        <v/>
      </c>
      <c r="Q449" t="str">
        <f t="shared" si="112"/>
        <v>52300x</v>
      </c>
      <c r="S449" s="92">
        <f t="shared" si="113"/>
        <v>0</v>
      </c>
    </row>
    <row r="450" spans="2:19" x14ac:dyDescent="0.25">
      <c r="B450" s="92" t="str">
        <f t="shared" ca="1" si="109"/>
        <v/>
      </c>
      <c r="D450" s="92">
        <f>IF(MID(F450,1,1)&lt;&gt;"K",IF($H450&lt;&gt;1,$I450,IF(AND(MAX($A$2:$A450)&gt;=30000,$I450&lt;0),$I450,IF(AND(MAX($A$2:$A450)&lt;30000,$I450&gt;0),$I450,0)))+E450,0)+E450</f>
        <v>0</v>
      </c>
      <c r="F450">
        <v>496100</v>
      </c>
      <c r="G450" t="e">
        <f>IF(AND(F450&lt;&gt;"",MID(F450,1,1)&lt;&gt;"K"),VLOOKUP(F450,import!$A$2:$B$998,2,FALSE),"")</f>
        <v>#N/A</v>
      </c>
      <c r="I450" s="115">
        <f>IFERROR(IF(F450&lt;&gt;"",VLOOKUP(F450,import!$A$2:$E$598,5,FALSE),0),0)</f>
        <v>0</v>
      </c>
      <c r="J450">
        <v>1</v>
      </c>
      <c r="K450">
        <f t="shared" si="110"/>
        <v>6</v>
      </c>
      <c r="L450" t="str">
        <f t="shared" si="111"/>
        <v/>
      </c>
      <c r="M450" t="str">
        <f t="shared" si="111"/>
        <v/>
      </c>
      <c r="N450" t="str">
        <f t="shared" si="111"/>
        <v/>
      </c>
      <c r="O450" t="str">
        <f t="shared" si="111"/>
        <v/>
      </c>
      <c r="P450" t="str">
        <f t="shared" si="111"/>
        <v/>
      </c>
      <c r="Q450" t="str">
        <f t="shared" si="112"/>
        <v>52300x</v>
      </c>
      <c r="S450" s="92">
        <f t="shared" si="113"/>
        <v>0</v>
      </c>
    </row>
    <row r="451" spans="2:19" x14ac:dyDescent="0.25">
      <c r="B451" s="92"/>
      <c r="D451" s="92">
        <f>IF(MID(F451,1,1)&lt;&gt;"K",IF($H451&lt;&gt;1,$I451,IF(AND(MAX($A$2:$A451)&gt;=30000,$I451&lt;0),$I451,IF(AND(MAX($A$2:$A451)&lt;30000,$I451&gt;0),$I451,0)))+E451,0)+E451</f>
        <v>0</v>
      </c>
      <c r="F451">
        <v>496870</v>
      </c>
      <c r="G451" t="e">
        <f>IF(AND(F451&lt;&gt;"",MID(F451,1,1)&lt;&gt;"K"),VLOOKUP(F451,import!$A$2:$B$998,2,FALSE),"")</f>
        <v>#N/A</v>
      </c>
      <c r="I451" s="115">
        <f>IFERROR(IF(F451&lt;&gt;"",VLOOKUP(F451,import!$A$2:$E$598,5,FALSE),0),0)</f>
        <v>0</v>
      </c>
      <c r="J451">
        <v>1</v>
      </c>
      <c r="K451">
        <f t="shared" si="110"/>
        <v>6</v>
      </c>
      <c r="L451" t="str">
        <f t="shared" si="111"/>
        <v/>
      </c>
      <c r="M451" t="str">
        <f t="shared" si="111"/>
        <v/>
      </c>
      <c r="N451" t="str">
        <f t="shared" si="111"/>
        <v/>
      </c>
      <c r="O451" t="str">
        <f t="shared" si="111"/>
        <v/>
      </c>
      <c r="P451" t="str">
        <f t="shared" si="111"/>
        <v/>
      </c>
      <c r="Q451" t="str">
        <f t="shared" si="112"/>
        <v>52300x</v>
      </c>
      <c r="S451" s="92">
        <f t="shared" si="113"/>
        <v>0</v>
      </c>
    </row>
    <row r="452" spans="2:19" x14ac:dyDescent="0.25">
      <c r="B452" s="92" t="str">
        <f t="shared" ref="B452:B463" ca="1" si="114">IF(A452&lt;&gt;"",SUMIF(INDIRECT(VLOOKUP(K452,$T$2:$V$7,3,FALSE)),OFFSET(K452,0,K452),$S$2:$S$4412),"")</f>
        <v/>
      </c>
      <c r="D452" s="92">
        <f>IF(MID(F452,1,1)&lt;&gt;"K",IF($H452&lt;&gt;1,$I452,IF(AND(MAX($A$2:$A452)&gt;=30000,$I452&lt;0),$I452,IF(AND(MAX($A$2:$A452)&lt;30000,$I452&gt;0),$I452,0)))+E452,0)+E452</f>
        <v>0</v>
      </c>
      <c r="F452">
        <v>496875</v>
      </c>
      <c r="G452" t="e">
        <f>IF(AND(F452&lt;&gt;"",MID(F452,1,1)&lt;&gt;"K"),VLOOKUP(F452,import!$A$2:$B$998,2,FALSE),"")</f>
        <v>#N/A</v>
      </c>
      <c r="I452" s="115">
        <f>IFERROR(IF(F452&lt;&gt;"",VLOOKUP(F452,import!$A$2:$E$598,5,FALSE),0),0)</f>
        <v>0</v>
      </c>
      <c r="J452">
        <v>1</v>
      </c>
      <c r="K452">
        <f t="shared" si="110"/>
        <v>6</v>
      </c>
      <c r="L452" t="str">
        <f t="shared" si="111"/>
        <v/>
      </c>
      <c r="M452" t="str">
        <f t="shared" si="111"/>
        <v/>
      </c>
      <c r="N452" t="str">
        <f t="shared" si="111"/>
        <v/>
      </c>
      <c r="O452" t="str">
        <f t="shared" si="111"/>
        <v/>
      </c>
      <c r="P452" t="str">
        <f t="shared" si="111"/>
        <v/>
      </c>
      <c r="Q452" t="str">
        <f t="shared" si="112"/>
        <v>52300x</v>
      </c>
      <c r="S452" s="92">
        <f t="shared" si="113"/>
        <v>0</v>
      </c>
    </row>
    <row r="453" spans="2:19" x14ac:dyDescent="0.25">
      <c r="B453" s="92" t="str">
        <f t="shared" ca="1" si="114"/>
        <v/>
      </c>
      <c r="D453" s="92">
        <f>IF(MID(F453,1,1)&lt;&gt;"K",IF($H453&lt;&gt;1,$I453,IF(AND(MAX($A$2:$A453)&gt;=30000,$I453&lt;0),$I453,IF(AND(MAX($A$2:$A453)&lt;30000,$I453&gt;0),$I453,0)))+E453,0)+E453</f>
        <v>102111.28</v>
      </c>
      <c r="F453">
        <v>496900</v>
      </c>
      <c r="G453" t="str">
        <f>IF(AND(F453&lt;&gt;"",MID(F453,1,1)&lt;&gt;"K"),VLOOKUP(F453,import!$A$2:$B$998,2,FALSE),"")</f>
        <v>Inne usługi zewn.</v>
      </c>
      <c r="I453" s="115">
        <f>IFERROR(IF(F453&lt;&gt;"",VLOOKUP(F453,import!$A$2:$E$598,5,FALSE),0),0)</f>
        <v>102111.28</v>
      </c>
      <c r="J453">
        <v>1</v>
      </c>
      <c r="K453">
        <f t="shared" si="110"/>
        <v>6</v>
      </c>
      <c r="L453" t="str">
        <f t="shared" si="111"/>
        <v/>
      </c>
      <c r="M453" t="str">
        <f t="shared" si="111"/>
        <v/>
      </c>
      <c r="N453" t="str">
        <f t="shared" si="111"/>
        <v/>
      </c>
      <c r="O453" t="str">
        <f t="shared" si="111"/>
        <v/>
      </c>
      <c r="P453" t="str">
        <f t="shared" si="111"/>
        <v/>
      </c>
      <c r="Q453" t="str">
        <f t="shared" si="112"/>
        <v>52300x</v>
      </c>
      <c r="S453" s="92">
        <f t="shared" si="113"/>
        <v>0</v>
      </c>
    </row>
    <row r="454" spans="2:19" x14ac:dyDescent="0.25">
      <c r="B454" s="92" t="str">
        <f t="shared" ca="1" si="114"/>
        <v/>
      </c>
      <c r="D454" s="92">
        <f>IF(MID(F454,1,1)&lt;&gt;"K",IF($H454&lt;&gt;1,$I454,IF(AND(MAX($A$2:$A454)&gt;=30000,$I454&lt;0),$I454,IF(AND(MAX($A$2:$A454)&lt;30000,$I454&gt;0),$I454,0)))+E454,0)+E454</f>
        <v>21</v>
      </c>
      <c r="F454">
        <v>497100</v>
      </c>
      <c r="G454" t="str">
        <f>IF(AND(F454&lt;&gt;"",MID(F454,1,1)&lt;&gt;"K"),VLOOKUP(F454,import!$A$2:$B$998,2,FALSE),"")</f>
        <v>Koszty sądowe/notar.</v>
      </c>
      <c r="I454" s="115">
        <f>IFERROR(IF(F454&lt;&gt;"",VLOOKUP(F454,import!$A$2:$E$598,5,FALSE),0),0)</f>
        <v>21</v>
      </c>
      <c r="J454">
        <v>1</v>
      </c>
      <c r="K454">
        <f t="shared" si="110"/>
        <v>6</v>
      </c>
      <c r="L454" t="str">
        <f t="shared" si="111"/>
        <v/>
      </c>
      <c r="M454" t="str">
        <f t="shared" si="111"/>
        <v/>
      </c>
      <c r="N454" t="str">
        <f t="shared" si="111"/>
        <v/>
      </c>
      <c r="O454" t="str">
        <f t="shared" si="111"/>
        <v/>
      </c>
      <c r="P454" t="str">
        <f t="shared" si="111"/>
        <v/>
      </c>
      <c r="Q454" t="str">
        <f t="shared" si="112"/>
        <v>52300x</v>
      </c>
      <c r="S454" s="92">
        <f t="shared" si="113"/>
        <v>0</v>
      </c>
    </row>
    <row r="455" spans="2:19" x14ac:dyDescent="0.25">
      <c r="B455" s="92" t="str">
        <f t="shared" ca="1" si="114"/>
        <v/>
      </c>
      <c r="D455" s="92">
        <f>IF(MID(F455,1,1)&lt;&gt;"K",IF($H455&lt;&gt;1,$I455,IF(AND(MAX($A$2:$A455)&gt;=30000,$I455&lt;0),$I455,IF(AND(MAX($A$2:$A455)&lt;30000,$I455&gt;0),$I455,0)))+E455,0)+E455</f>
        <v>0</v>
      </c>
      <c r="F455">
        <v>497120</v>
      </c>
      <c r="G455" t="e">
        <f>IF(AND(F455&lt;&gt;"",MID(F455,1,1)&lt;&gt;"K"),VLOOKUP(F455,import!$A$2:$B$998,2,FALSE),"")</f>
        <v>#N/A</v>
      </c>
      <c r="I455" s="115">
        <f>IFERROR(IF(F455&lt;&gt;"",VLOOKUP(F455,import!$A$2:$E$598,5,FALSE),0),0)</f>
        <v>0</v>
      </c>
      <c r="J455">
        <v>1</v>
      </c>
      <c r="K455">
        <f t="shared" ref="K455:K460" si="115">IF(ISERROR(IF(A455&lt;&gt;"",FIND("0",A455,2)-1,"")),5,IF(A455&lt;&gt;"",FIND("0",A455,2)-1,6))</f>
        <v>6</v>
      </c>
      <c r="L455" t="str">
        <f t="shared" si="111"/>
        <v/>
      </c>
      <c r="M455" t="str">
        <f t="shared" si="111"/>
        <v/>
      </c>
      <c r="N455" t="str">
        <f t="shared" si="111"/>
        <v/>
      </c>
      <c r="O455" t="str">
        <f t="shared" si="111"/>
        <v/>
      </c>
      <c r="P455" t="str">
        <f t="shared" si="111"/>
        <v/>
      </c>
      <c r="Q455" t="str">
        <f t="shared" si="112"/>
        <v>52300x</v>
      </c>
      <c r="S455" s="92">
        <f t="shared" si="113"/>
        <v>0</v>
      </c>
    </row>
    <row r="456" spans="2:19" x14ac:dyDescent="0.25">
      <c r="B456" s="92" t="str">
        <f t="shared" ca="1" si="114"/>
        <v/>
      </c>
      <c r="D456" s="92">
        <f>IF(MID(F456,1,1)&lt;&gt;"K",IF($H456&lt;&gt;1,$I456,IF(AND(MAX($A$2:$A456)&gt;=30000,$I456&lt;0),$I456,IF(AND(MAX($A$2:$A456)&lt;30000,$I456&gt;0),$I456,0)))+E456,0)+E456</f>
        <v>11035.02</v>
      </c>
      <c r="F456">
        <v>497200</v>
      </c>
      <c r="G456" t="str">
        <f>IF(AND(F456&lt;&gt;"",MID(F456,1,1)&lt;&gt;"K"),VLOOKUP(F456,import!$A$2:$B$998,2,FALSE),"")</f>
        <v>Opłaty bankowe</v>
      </c>
      <c r="I456" s="115">
        <f>IFERROR(IF(F456&lt;&gt;"",VLOOKUP(F456,import!$A$2:$E$598,5,FALSE),0),0)</f>
        <v>11035.02</v>
      </c>
      <c r="J456">
        <v>1</v>
      </c>
      <c r="K456">
        <f t="shared" si="115"/>
        <v>6</v>
      </c>
      <c r="L456" t="str">
        <f t="shared" si="111"/>
        <v/>
      </c>
      <c r="M456" t="str">
        <f t="shared" si="111"/>
        <v/>
      </c>
      <c r="N456" t="str">
        <f t="shared" si="111"/>
        <v/>
      </c>
      <c r="O456" t="str">
        <f t="shared" si="111"/>
        <v/>
      </c>
      <c r="P456" t="str">
        <f t="shared" si="111"/>
        <v/>
      </c>
      <c r="Q456" t="str">
        <f t="shared" si="112"/>
        <v>52300x</v>
      </c>
      <c r="S456" s="92">
        <f t="shared" si="113"/>
        <v>0</v>
      </c>
    </row>
    <row r="457" spans="2:19" x14ac:dyDescent="0.25">
      <c r="B457" s="92" t="str">
        <f t="shared" ca="1" si="114"/>
        <v/>
      </c>
      <c r="D457" s="92">
        <f>IF(MID(F457,1,1)&lt;&gt;"K",IF($H457&lt;&gt;1,$I457,IF(AND(MAX($A$2:$A457)&gt;=30000,$I457&lt;0),$I457,IF(AND(MAX($A$2:$A457)&lt;30000,$I457&gt;0),$I457,0)))+E457,0)+E457</f>
        <v>1388.86</v>
      </c>
      <c r="F457">
        <v>497210</v>
      </c>
      <c r="G457" t="str">
        <f>IF(AND(F457&lt;&gt;"",MID(F457,1,1)&lt;&gt;"K"),VLOOKUP(F457,import!$A$2:$B$998,2,FALSE),"")</f>
        <v>Opł. poczt., wysyłka</v>
      </c>
      <c r="I457" s="115">
        <f>IFERROR(IF(F457&lt;&gt;"",VLOOKUP(F457,import!$A$2:$E$598,5,FALSE),0),0)</f>
        <v>1388.86</v>
      </c>
      <c r="J457">
        <v>1</v>
      </c>
      <c r="K457">
        <f t="shared" si="115"/>
        <v>6</v>
      </c>
      <c r="L457" t="str">
        <f t="shared" si="111"/>
        <v/>
      </c>
      <c r="M457" t="str">
        <f t="shared" si="111"/>
        <v/>
      </c>
      <c r="N457" t="str">
        <f t="shared" si="111"/>
        <v/>
      </c>
      <c r="O457" t="str">
        <f t="shared" si="111"/>
        <v/>
      </c>
      <c r="P457" t="str">
        <f t="shared" si="111"/>
        <v/>
      </c>
      <c r="Q457" t="str">
        <f t="shared" si="112"/>
        <v>52300x</v>
      </c>
      <c r="S457" s="92">
        <f t="shared" si="113"/>
        <v>0</v>
      </c>
    </row>
    <row r="458" spans="2:19" x14ac:dyDescent="0.25">
      <c r="B458" s="92" t="str">
        <f t="shared" ca="1" si="114"/>
        <v/>
      </c>
      <c r="D458" s="92">
        <f>IF(MID(F458,1,1)&lt;&gt;"K",IF($H458&lt;&gt;1,$I458,IF(AND(MAX($A$2:$A458)&gt;=30000,$I458&lt;0),$I458,IF(AND(MAX($A$2:$A458)&lt;30000,$I458&gt;0),$I458,0)))+E458,0)+E458</f>
        <v>8390</v>
      </c>
      <c r="F458">
        <v>497900</v>
      </c>
      <c r="G458" t="str">
        <f>IF(AND(F458&lt;&gt;"",MID(F458,1,1)&lt;&gt;"K"),VLOOKUP(F458,import!$A$2:$B$998,2,FALSE),"")</f>
        <v>In. admin.-możl.odl.</v>
      </c>
      <c r="I458" s="115">
        <f>IFERROR(IF(F458&lt;&gt;"",VLOOKUP(F458,import!$A$2:$E$598,5,FALSE),0),0)</f>
        <v>8390</v>
      </c>
      <c r="J458">
        <v>1</v>
      </c>
      <c r="K458">
        <f t="shared" si="115"/>
        <v>6</v>
      </c>
      <c r="L458" t="str">
        <f t="shared" si="111"/>
        <v/>
      </c>
      <c r="M458" t="str">
        <f t="shared" si="111"/>
        <v/>
      </c>
      <c r="N458" t="str">
        <f t="shared" si="111"/>
        <v/>
      </c>
      <c r="O458" t="str">
        <f t="shared" si="111"/>
        <v/>
      </c>
      <c r="P458" t="str">
        <f t="shared" si="111"/>
        <v/>
      </c>
      <c r="Q458" t="str">
        <f t="shared" si="112"/>
        <v>52300x</v>
      </c>
      <c r="S458" s="92">
        <f t="shared" si="113"/>
        <v>0</v>
      </c>
    </row>
    <row r="459" spans="2:19" x14ac:dyDescent="0.25">
      <c r="B459" s="92" t="str">
        <f t="shared" ca="1" si="114"/>
        <v/>
      </c>
      <c r="D459" s="92">
        <f>IF(MID(F459,1,1)&lt;&gt;"K",IF($H459&lt;&gt;1,$I459,IF(AND(MAX($A$2:$A459)&gt;=30000,$I459&lt;0),$I459,IF(AND(MAX($A$2:$A459)&lt;30000,$I459&gt;0),$I459,0)))+E459,0)+E459</f>
        <v>252.21</v>
      </c>
      <c r="F459">
        <v>497910</v>
      </c>
      <c r="G459" t="str">
        <f>IF(AND(F459&lt;&gt;"",MID(F459,1,1)&lt;&gt;"K"),VLOOKUP(F459,import!$A$2:$B$998,2,FALSE),"")</f>
        <v>In.admin.-niem.odl.</v>
      </c>
      <c r="I459" s="115">
        <f>IFERROR(IF(F459&lt;&gt;"",VLOOKUP(F459,import!$A$2:$E$598,5,FALSE),0),0)</f>
        <v>252.21</v>
      </c>
      <c r="J459">
        <v>1</v>
      </c>
      <c r="K459">
        <f t="shared" si="115"/>
        <v>6</v>
      </c>
      <c r="L459" t="str">
        <f t="shared" si="111"/>
        <v/>
      </c>
      <c r="M459" t="str">
        <f t="shared" si="111"/>
        <v/>
      </c>
      <c r="N459" t="str">
        <f t="shared" si="111"/>
        <v/>
      </c>
      <c r="O459" t="str">
        <f t="shared" si="111"/>
        <v/>
      </c>
      <c r="P459" t="str">
        <f t="shared" si="111"/>
        <v/>
      </c>
      <c r="Q459" t="str">
        <f t="shared" si="112"/>
        <v>52300x</v>
      </c>
      <c r="S459" s="92">
        <f t="shared" si="113"/>
        <v>0</v>
      </c>
    </row>
    <row r="460" spans="2:19" x14ac:dyDescent="0.25">
      <c r="B460" s="92" t="str">
        <f t="shared" ca="1" si="114"/>
        <v/>
      </c>
      <c r="D460" s="92">
        <f>IF(MID(F460,1,1)&lt;&gt;"K",IF($H460&lt;&gt;1,$I460,IF(AND(MAX($A$2:$A460)&gt;=30000,$I460&lt;0),$I460,IF(AND(MAX($A$2:$A460)&lt;30000,$I460&gt;0),$I460,0)))+E460,0)+E460</f>
        <v>0</v>
      </c>
      <c r="F460">
        <v>707000</v>
      </c>
      <c r="G460" t="e">
        <f>IF(AND(F460&lt;&gt;"",MID(F460,1,1)&lt;&gt;"K"),VLOOKUP(F460,import!$A$2:$B$998,2,FALSE),"")</f>
        <v>#N/A</v>
      </c>
      <c r="I460" s="115">
        <f>IFERROR(IF(F460&lt;&gt;"",VLOOKUP(F460,import!$A$2:$E$598,5,FALSE),0),0)</f>
        <v>0</v>
      </c>
      <c r="J460">
        <v>1</v>
      </c>
      <c r="K460">
        <f t="shared" si="115"/>
        <v>6</v>
      </c>
      <c r="L460" t="str">
        <f t="shared" si="111"/>
        <v/>
      </c>
      <c r="M460" t="str">
        <f t="shared" si="111"/>
        <v/>
      </c>
      <c r="N460" t="str">
        <f t="shared" si="111"/>
        <v/>
      </c>
      <c r="O460" t="str">
        <f t="shared" si="111"/>
        <v/>
      </c>
      <c r="P460" t="str">
        <f t="shared" si="111"/>
        <v/>
      </c>
      <c r="Q460" t="str">
        <f t="shared" si="112"/>
        <v>52300x</v>
      </c>
      <c r="S460" s="92">
        <f t="shared" si="113"/>
        <v>0</v>
      </c>
    </row>
    <row r="461" spans="2:19" x14ac:dyDescent="0.25">
      <c r="B461" s="119" t="str">
        <f t="shared" ca="1" si="114"/>
        <v/>
      </c>
      <c r="D461" s="119">
        <f>IF(MID(F461,1,1)&lt;&gt;"K",IF($H461&lt;&gt;1,$I461,IF(AND(MAX($A$2:$A461)&gt;=30000,$I461&lt;0),$I461,IF(AND(MAX($A$2:$A461)&lt;30000,$I461&gt;0),$I461,0)))+E461,0)+E461</f>
        <v>1294569.69</v>
      </c>
      <c r="E461" s="119"/>
      <c r="F461">
        <v>707900</v>
      </c>
      <c r="G461" t="str">
        <f>IF(AND(F461&lt;&gt;"",MID(F461,1,1)&lt;&gt;"K"),VLOOKUP(F461,import!$A$2:$B$998,2,FALSE),"")</f>
        <v>CL inne usługi</v>
      </c>
      <c r="I461" s="119">
        <f>IFERROR(IF(F461&lt;&gt;"",VLOOKUP(F461,import!$A$2:$E$598,5,FALSE),0),0)</f>
        <v>1294569.69</v>
      </c>
      <c r="J461">
        <v>1</v>
      </c>
      <c r="K461">
        <f>IF(ISERROR(IF(A461&lt;&gt;"",FIND("0",A461,2)-1,"")),5,IF(A461&lt;&gt;"",FIND("0",A461,2)-1,6))</f>
        <v>6</v>
      </c>
      <c r="L461" t="str">
        <f t="shared" si="111"/>
        <v/>
      </c>
      <c r="M461" t="str">
        <f t="shared" si="111"/>
        <v/>
      </c>
      <c r="N461" t="str">
        <f t="shared" si="111"/>
        <v/>
      </c>
      <c r="O461" t="str">
        <f t="shared" si="111"/>
        <v/>
      </c>
      <c r="P461" t="str">
        <f t="shared" si="111"/>
        <v/>
      </c>
      <c r="Q461" t="str">
        <f>IF(A461&gt;0,P461&amp;"x",Q460)</f>
        <v>52300x</v>
      </c>
      <c r="S461" s="119">
        <f t="shared" si="113"/>
        <v>0</v>
      </c>
    </row>
    <row r="462" spans="2:19" x14ac:dyDescent="0.25">
      <c r="B462" s="119" t="str">
        <f t="shared" ca="1" si="114"/>
        <v/>
      </c>
      <c r="D462" s="119">
        <f>IF(MID(F462,1,1)&lt;&gt;"K",IF($H462&lt;&gt;1,$I462,IF(AND(MAX($A$2:$A462)&gt;=30000,$I462&lt;0),$I462,IF(AND(MAX($A$2:$A462)&lt;30000,$I462&gt;0),$I462,0)))+E462,0)+E462</f>
        <v>0</v>
      </c>
      <c r="E462" s="119"/>
      <c r="F462">
        <v>707905</v>
      </c>
      <c r="G462" t="str">
        <f>IF(AND(F462&lt;&gt;"",MID(F462,1,1)&lt;&gt;"K"),VLOOKUP(F462,import!$A$2:$B$998,2,FALSE),"")</f>
        <v>RM innej CL</v>
      </c>
      <c r="I462" s="119">
        <f>IFERROR(IF(F462&lt;&gt;"",VLOOKUP(F462,import!$A$2:$E$598,5,FALSE),0),0)</f>
        <v>0</v>
      </c>
      <c r="J462">
        <v>1</v>
      </c>
      <c r="K462">
        <f>IF(ISERROR(IF(A462&lt;&gt;"",FIND("0",A462,2)-1,"")),5,IF(A462&lt;&gt;"",FIND("0",A462,2)-1,6))</f>
        <v>6</v>
      </c>
      <c r="L462" t="str">
        <f t="shared" si="111"/>
        <v/>
      </c>
      <c r="M462" t="str">
        <f t="shared" si="111"/>
        <v/>
      </c>
      <c r="N462" t="str">
        <f t="shared" si="111"/>
        <v/>
      </c>
      <c r="O462" t="str">
        <f t="shared" si="111"/>
        <v/>
      </c>
      <c r="P462" t="str">
        <f t="shared" si="111"/>
        <v/>
      </c>
      <c r="Q462" t="str">
        <f>IF(A462&gt;0,P462&amp;"x",Q461)</f>
        <v>52300x</v>
      </c>
      <c r="S462" s="119">
        <f t="shared" si="113"/>
        <v>0</v>
      </c>
    </row>
    <row r="463" spans="2:19" x14ac:dyDescent="0.25">
      <c r="B463" s="119" t="str">
        <f t="shared" ca="1" si="114"/>
        <v/>
      </c>
      <c r="D463" s="119">
        <f>IF(MID(F463,1,1)&lt;&gt;"K",IF($H463&lt;&gt;1,$I463,IF(AND(MAX($A$2:$A463)&gt;=30000,$I463&lt;0),$I463,IF(AND(MAX($A$2:$A463)&lt;30000,$I463&gt;0),$I463,0)))+E463,0)+E463</f>
        <v>0</v>
      </c>
      <c r="E463" s="119"/>
      <c r="F463">
        <v>719185</v>
      </c>
      <c r="G463" t="e">
        <f>IF(AND(F463&lt;&gt;"",MID(F463,1,1)&lt;&gt;"K"),VLOOKUP(F463,import!$A$2:$B$998,2,FALSE),"")</f>
        <v>#N/A</v>
      </c>
      <c r="I463" s="119">
        <f>IFERROR(IF(F463&lt;&gt;"",VLOOKUP(F463,import!$A$2:$E$598,5,FALSE),0),0)</f>
        <v>0</v>
      </c>
      <c r="J463">
        <v>1</v>
      </c>
      <c r="K463">
        <f t="shared" ref="K463:K467" si="116">IF(ISERROR(IF(A463&lt;&gt;"",FIND("0",A463,2)-1,"")),5,IF(A463&lt;&gt;"",FIND("0",A463,2)-1,6))</f>
        <v>6</v>
      </c>
      <c r="L463" t="str">
        <f t="shared" si="111"/>
        <v/>
      </c>
      <c r="M463" t="str">
        <f t="shared" si="111"/>
        <v/>
      </c>
      <c r="N463" t="str">
        <f t="shared" si="111"/>
        <v/>
      </c>
      <c r="O463" t="str">
        <f t="shared" si="111"/>
        <v/>
      </c>
      <c r="P463" t="str">
        <f t="shared" si="111"/>
        <v/>
      </c>
      <c r="Q463" t="str">
        <f t="shared" ref="Q463:Q467" si="117">IF(A463&gt;0,P463&amp;"x",Q462)</f>
        <v>52300x</v>
      </c>
      <c r="S463" s="119">
        <f t="shared" ref="S463:S467" si="118">IF(P463&lt;&gt;"",SUMIF(Q$2:Q$4412,Q463,$D$2:$D$4412),0)</f>
        <v>0</v>
      </c>
    </row>
    <row r="464" spans="2:19" x14ac:dyDescent="0.25">
      <c r="B464" s="119"/>
      <c r="D464" s="119">
        <f>IF(MID(F464,1,1)&lt;&gt;"K",IF($H464&lt;&gt;1,$I464,IF(AND(MAX($A$2:$A464)&gt;=30000,$I464&lt;0),$I464,IF(AND(MAX($A$2:$A464)&lt;30000,$I464&gt;0),$I464,0)))+E464,0)+E464</f>
        <v>105212.2</v>
      </c>
      <c r="E464" s="119"/>
      <c r="F464">
        <v>719900</v>
      </c>
      <c r="G464" t="str">
        <f>IF(AND(F464&lt;&gt;"",MID(F464,1,1)&lt;&gt;"K"),VLOOKUP(F464,import!$A$2:$B$998,2,FALSE),"")</f>
        <v>Pracownicy wypożycz.</v>
      </c>
      <c r="I464" s="119">
        <f>IFERROR(IF(F464&lt;&gt;"",VLOOKUP(F464,import!$A$2:$E$598,5,FALSE),0),0)</f>
        <v>105212.2</v>
      </c>
      <c r="J464">
        <v>1</v>
      </c>
      <c r="K464">
        <f t="shared" si="116"/>
        <v>6</v>
      </c>
      <c r="L464" t="str">
        <f t="shared" si="111"/>
        <v/>
      </c>
      <c r="M464" t="str">
        <f t="shared" si="111"/>
        <v/>
      </c>
      <c r="N464" t="str">
        <f t="shared" si="111"/>
        <v/>
      </c>
      <c r="O464" t="str">
        <f t="shared" si="111"/>
        <v/>
      </c>
      <c r="P464" t="str">
        <f t="shared" si="111"/>
        <v/>
      </c>
      <c r="Q464" t="str">
        <f t="shared" si="117"/>
        <v>52300x</v>
      </c>
      <c r="S464" s="119">
        <f t="shared" si="118"/>
        <v>0</v>
      </c>
    </row>
    <row r="465" spans="1:19" x14ac:dyDescent="0.25">
      <c r="B465" s="119"/>
      <c r="D465" s="119">
        <f>IF(MID(F465,1,1)&lt;&gt;"K",IF($H465&lt;&gt;1,$I465,IF(AND(MAX($A$2:$A465)&gt;=30000,$I465&lt;0),$I465,IF(AND(MAX($A$2:$A465)&lt;30000,$I465&gt;0),$I465,0)))+E465,0)+E465</f>
        <v>0</v>
      </c>
      <c r="E465" s="119"/>
      <c r="G465" t="str">
        <f>IF(AND(F465&lt;&gt;"",MID(F465,1,1)&lt;&gt;"K"),VLOOKUP(F465,import!$A$2:$B$998,2,FALSE),"")</f>
        <v/>
      </c>
      <c r="I465" s="119">
        <f>IFERROR(IF(F465&lt;&gt;"",VLOOKUP(F465,import!$A$2:$E$598,5,FALSE),0),0)</f>
        <v>0</v>
      </c>
      <c r="J465">
        <v>1</v>
      </c>
      <c r="K465">
        <f t="shared" si="116"/>
        <v>6</v>
      </c>
      <c r="L465" t="str">
        <f t="shared" si="111"/>
        <v/>
      </c>
      <c r="M465" t="str">
        <f t="shared" si="111"/>
        <v/>
      </c>
      <c r="N465" t="str">
        <f t="shared" si="111"/>
        <v/>
      </c>
      <c r="O465" t="str">
        <f t="shared" si="111"/>
        <v/>
      </c>
      <c r="P465" t="str">
        <f t="shared" si="111"/>
        <v/>
      </c>
      <c r="Q465" t="str">
        <f t="shared" si="117"/>
        <v>52300x</v>
      </c>
      <c r="S465" s="119">
        <f t="shared" si="118"/>
        <v>0</v>
      </c>
    </row>
    <row r="466" spans="1:19" x14ac:dyDescent="0.25">
      <c r="A466">
        <v>52400</v>
      </c>
      <c r="B466" s="92">
        <f t="shared" ref="B466:B490" ca="1" si="119">IF(A466&lt;&gt;"",SUMIF(INDIRECT(VLOOKUP(K466,$T$2:$V$7,3,FALSE)),OFFSET(K466,0,K466),$S$2:$S$4412),"")</f>
        <v>18680.830000000002</v>
      </c>
      <c r="C466" t="s">
        <v>76</v>
      </c>
      <c r="D466" s="119">
        <f>IF(MID(F466,1,1)&lt;&gt;"K",IF($H466&lt;&gt;1,$I466,IF(AND(MAX($A$2:$A466)&gt;=30000,$I466&lt;0),$I466,IF(AND(MAX($A$2:$A466)&lt;30000,$I466&gt;0),$I466,0)))+E466,0)+E466</f>
        <v>0</v>
      </c>
      <c r="G466" t="str">
        <f>IF(AND(F466&lt;&gt;"",MID(F466,1,1)&lt;&gt;"K"),VLOOKUP(F466,import!$A$2:$B$998,2,FALSE),"")</f>
        <v/>
      </c>
      <c r="I466" s="119">
        <f>IFERROR(IF(F466&lt;&gt;"",VLOOKUP(F466,import!$A$2:$E$598,5,FALSE),0),0)</f>
        <v>0</v>
      </c>
      <c r="J466">
        <v>1</v>
      </c>
      <c r="K466">
        <f t="shared" si="116"/>
        <v>3</v>
      </c>
      <c r="L466" t="str">
        <f t="shared" si="111"/>
        <v>5</v>
      </c>
      <c r="M466" t="str">
        <f t="shared" si="111"/>
        <v>52</v>
      </c>
      <c r="N466" t="str">
        <f t="shared" si="111"/>
        <v>524</v>
      </c>
      <c r="O466" t="str">
        <f t="shared" si="111"/>
        <v>5240</v>
      </c>
      <c r="P466" t="str">
        <f t="shared" si="111"/>
        <v>52400</v>
      </c>
      <c r="Q466" t="str">
        <f t="shared" si="117"/>
        <v>52400x</v>
      </c>
      <c r="S466" s="119">
        <f t="shared" si="118"/>
        <v>18680.830000000002</v>
      </c>
    </row>
    <row r="467" spans="1:19" x14ac:dyDescent="0.25">
      <c r="B467" s="92" t="str">
        <f t="shared" ca="1" si="119"/>
        <v/>
      </c>
      <c r="D467" s="119">
        <f>IF(MID(F467,1,1)&lt;&gt;"K",IF($H467&lt;&gt;1,$I467,IF(AND(MAX($A$2:$A467)&gt;=30000,$I467&lt;0),$I467,IF(AND(MAX($A$2:$A467)&lt;30000,$I467&gt;0),$I467,0)))+E467,0)+E467</f>
        <v>0</v>
      </c>
      <c r="F467">
        <v>431200</v>
      </c>
      <c r="G467" t="e">
        <f>IF(AND(F467&lt;&gt;"",MID(F467,1,1)&lt;&gt;"K"),VLOOKUP(F467,import!$A$2:$B$998,2,FALSE),"")</f>
        <v>#N/A</v>
      </c>
      <c r="I467" s="119">
        <f>IFERROR(IF(F467&lt;&gt;"",VLOOKUP(F467,import!$A$2:$E$598,5,FALSE),0),0)</f>
        <v>0</v>
      </c>
      <c r="J467">
        <v>1</v>
      </c>
      <c r="K467">
        <f t="shared" si="116"/>
        <v>6</v>
      </c>
      <c r="L467" t="str">
        <f t="shared" si="111"/>
        <v/>
      </c>
      <c r="M467" t="str">
        <f t="shared" si="111"/>
        <v/>
      </c>
      <c r="N467" t="str">
        <f t="shared" si="111"/>
        <v/>
      </c>
      <c r="O467" t="str">
        <f t="shared" si="111"/>
        <v/>
      </c>
      <c r="P467" t="str">
        <f t="shared" si="111"/>
        <v/>
      </c>
      <c r="Q467" t="str">
        <f t="shared" si="117"/>
        <v>52400x</v>
      </c>
      <c r="S467" s="119">
        <f t="shared" si="118"/>
        <v>0</v>
      </c>
    </row>
    <row r="468" spans="1:19" x14ac:dyDescent="0.25">
      <c r="B468" s="92" t="str">
        <f t="shared" ca="1" si="119"/>
        <v/>
      </c>
      <c r="D468" s="119">
        <f>IF(MID(F468,1,1)&lt;&gt;"K",IF($H468&lt;&gt;1,$I468,IF(AND(MAX($A$2:$A468)&gt;=30000,$I468&lt;0),$I468,IF(AND(MAX($A$2:$A468)&lt;30000,$I468&gt;0),$I468,0)))+E468,0)+E468</f>
        <v>0</v>
      </c>
      <c r="F468">
        <v>432000</v>
      </c>
      <c r="G468" t="e">
        <f>IF(AND(F468&lt;&gt;"",MID(F468,1,1)&lt;&gt;"K"),VLOOKUP(F468,import!$A$2:$B$998,2,FALSE),"")</f>
        <v>#N/A</v>
      </c>
      <c r="I468" s="119">
        <f>IFERROR(IF(F468&lt;&gt;"",VLOOKUP(F468,import!$A$2:$E$598,5,FALSE),0),0)</f>
        <v>0</v>
      </c>
      <c r="J468">
        <v>1</v>
      </c>
      <c r="K468">
        <f t="shared" ref="K468:K469" si="120">IF(ISERROR(IF(A468&lt;&gt;"",FIND("0",A468,2)-1,"")),5,IF(A468&lt;&gt;"",FIND("0",A468,2)-1,6))</f>
        <v>6</v>
      </c>
      <c r="L468" t="str">
        <f t="shared" si="111"/>
        <v/>
      </c>
      <c r="M468" t="str">
        <f t="shared" si="111"/>
        <v/>
      </c>
      <c r="N468" t="str">
        <f t="shared" si="111"/>
        <v/>
      </c>
      <c r="O468" t="str">
        <f t="shared" si="111"/>
        <v/>
      </c>
      <c r="P468" t="str">
        <f t="shared" si="111"/>
        <v/>
      </c>
      <c r="Q468" t="str">
        <f t="shared" ref="Q468:Q469" si="121">IF(A468&gt;0,P468&amp;"x",Q467)</f>
        <v>52400x</v>
      </c>
      <c r="S468" s="119">
        <f t="shared" ref="S468:S499" si="122">IF(P468&lt;&gt;"",SUMIF(Q$2:Q$4412,Q468,$D$2:$D$4412),0)</f>
        <v>0</v>
      </c>
    </row>
    <row r="469" spans="1:19" x14ac:dyDescent="0.25">
      <c r="B469" s="92" t="str">
        <f t="shared" ca="1" si="119"/>
        <v/>
      </c>
      <c r="D469" s="119">
        <f>IF(MID(F469,1,1)&lt;&gt;"K",IF($H469&lt;&gt;1,$I469,IF(AND(MAX($A$2:$A469)&gt;=30000,$I469&lt;0),$I469,IF(AND(MAX($A$2:$A469)&lt;30000,$I469&gt;0),$I469,0)))+E469,0)+E469</f>
        <v>47.2</v>
      </c>
      <c r="F469">
        <v>432300</v>
      </c>
      <c r="G469" t="str">
        <f>IF(AND(F469&lt;&gt;"",MID(F469,1,1)&lt;&gt;"K"),VLOOKUP(F469,import!$A$2:$B$998,2,FALSE),"")</f>
        <v>VAT niemoż.odl.prez.</v>
      </c>
      <c r="I469" s="119">
        <f>IFERROR(IF(F469&lt;&gt;"",VLOOKUP(F469,import!$A$2:$E$598,5,FALSE),0),0)</f>
        <v>47.2</v>
      </c>
      <c r="J469">
        <v>1</v>
      </c>
      <c r="K469">
        <f t="shared" si="120"/>
        <v>6</v>
      </c>
      <c r="L469" t="str">
        <f t="shared" si="111"/>
        <v/>
      </c>
      <c r="M469" t="str">
        <f t="shared" si="111"/>
        <v/>
      </c>
      <c r="N469" t="str">
        <f t="shared" si="111"/>
        <v/>
      </c>
      <c r="O469" t="str">
        <f t="shared" si="111"/>
        <v/>
      </c>
      <c r="P469" t="str">
        <f t="shared" si="111"/>
        <v/>
      </c>
      <c r="Q469" t="str">
        <f t="shared" si="121"/>
        <v>52400x</v>
      </c>
      <c r="S469" s="119">
        <f t="shared" si="122"/>
        <v>0</v>
      </c>
    </row>
    <row r="470" spans="1:19" x14ac:dyDescent="0.25">
      <c r="B470" s="92" t="str">
        <f t="shared" ca="1" si="119"/>
        <v/>
      </c>
      <c r="D470" s="92">
        <f>IF(MID(F470,1,1)&lt;&gt;"K",IF($H470&lt;&gt;1,$I470,IF(AND(MAX($A$2:$A470)&gt;=30000,$I470&lt;0),$I470,IF(AND(MAX($A$2:$A470)&lt;30000,$I470&gt;0),$I470,0)))+E470,0)+E470</f>
        <v>6116.63</v>
      </c>
      <c r="F470">
        <v>432310</v>
      </c>
      <c r="G470" t="str">
        <f>IF(AND(F470&lt;&gt;"",MID(F470,1,1)&lt;&gt;"K"),VLOOKUP(F470,import!$A$2:$B$998,2,FALSE),"")</f>
        <v>VAT NDOdl (paliwo)</v>
      </c>
      <c r="I470" s="115">
        <f>IFERROR(IF(F470&lt;&gt;"",VLOOKUP(F470,import!$A$2:$E$598,5,FALSE),0),0)</f>
        <v>6116.63</v>
      </c>
      <c r="J470">
        <v>1</v>
      </c>
      <c r="K470">
        <f t="shared" si="110"/>
        <v>6</v>
      </c>
      <c r="L470" t="str">
        <f t="shared" si="111"/>
        <v/>
      </c>
      <c r="M470" t="str">
        <f t="shared" si="111"/>
        <v/>
      </c>
      <c r="N470" t="str">
        <f t="shared" si="111"/>
        <v/>
      </c>
      <c r="O470" t="str">
        <f t="shared" si="111"/>
        <v/>
      </c>
      <c r="P470" t="str">
        <f t="shared" si="111"/>
        <v/>
      </c>
      <c r="Q470" t="str">
        <f t="shared" si="112"/>
        <v>52400x</v>
      </c>
      <c r="S470" s="92">
        <f t="shared" si="122"/>
        <v>0</v>
      </c>
    </row>
    <row r="471" spans="1:19" x14ac:dyDescent="0.25">
      <c r="B471" s="92" t="str">
        <f t="shared" ca="1" si="119"/>
        <v/>
      </c>
      <c r="D471" s="92">
        <f>IF(MID(F471,1,1)&lt;&gt;"K",IF($H471&lt;&gt;1,$I471,IF(AND(MAX($A$2:$A471)&gt;=30000,$I471&lt;0),$I471,IF(AND(MAX($A$2:$A471)&lt;30000,$I471&gt;0),$I471,0)))+E471,0)+E471</f>
        <v>12517</v>
      </c>
      <c r="F471">
        <v>432900</v>
      </c>
      <c r="G471" t="str">
        <f>IF(AND(F471&lt;&gt;"",MID(F471,1,1)&lt;&gt;"K"),VLOOKUP(F471,import!$A$2:$B$998,2,FALSE),"")</f>
        <v>Inne podatki oper.</v>
      </c>
      <c r="I471" s="115">
        <f>IFERROR(IF(F471&lt;&gt;"",VLOOKUP(F471,import!$A$2:$E$598,5,FALSE),0),0)</f>
        <v>12517</v>
      </c>
      <c r="J471">
        <v>1</v>
      </c>
      <c r="K471">
        <f t="shared" si="110"/>
        <v>6</v>
      </c>
      <c r="L471" t="str">
        <f t="shared" si="111"/>
        <v/>
      </c>
      <c r="M471" t="str">
        <f t="shared" si="111"/>
        <v/>
      </c>
      <c r="N471" t="str">
        <f t="shared" si="111"/>
        <v/>
      </c>
      <c r="O471" t="str">
        <f t="shared" si="111"/>
        <v/>
      </c>
      <c r="P471" t="str">
        <f t="shared" si="111"/>
        <v/>
      </c>
      <c r="Q471" t="str">
        <f t="shared" si="112"/>
        <v>52400x</v>
      </c>
      <c r="S471" s="92">
        <f t="shared" si="122"/>
        <v>0</v>
      </c>
    </row>
    <row r="472" spans="1:19" x14ac:dyDescent="0.25">
      <c r="B472" s="92" t="str">
        <f t="shared" ca="1" si="119"/>
        <v/>
      </c>
      <c r="D472" s="92">
        <f>IF(MID(F472,1,1)&lt;&gt;"K",IF($H472&lt;&gt;1,$I472,IF(AND(MAX($A$2:$A472)&gt;=30000,$I472&lt;0),$I472,IF(AND(MAX($A$2:$A472)&lt;30000,$I472&gt;0),$I472,0)))+E472,0)+E472</f>
        <v>0</v>
      </c>
      <c r="F472">
        <v>441050</v>
      </c>
      <c r="G472" t="e">
        <f>IF(AND(F472&lt;&gt;"",MID(F472,1,1)&lt;&gt;"K"),VLOOKUP(F472,import!$A$2:$B$998,2,FALSE),"")</f>
        <v>#N/A</v>
      </c>
      <c r="I472" s="115">
        <f>IFERROR(IF(F472&lt;&gt;"",VLOOKUP(F472,import!$A$2:$E$598,5,FALSE),0),0)</f>
        <v>0</v>
      </c>
      <c r="J472">
        <v>1</v>
      </c>
      <c r="K472">
        <f t="shared" si="110"/>
        <v>6</v>
      </c>
      <c r="L472" t="str">
        <f t="shared" si="111"/>
        <v/>
      </c>
      <c r="M472" t="str">
        <f t="shared" si="111"/>
        <v/>
      </c>
      <c r="N472" t="str">
        <f t="shared" si="111"/>
        <v/>
      </c>
      <c r="O472" t="str">
        <f t="shared" si="111"/>
        <v/>
      </c>
      <c r="P472" t="str">
        <f t="shared" si="111"/>
        <v/>
      </c>
      <c r="Q472" t="str">
        <f t="shared" si="112"/>
        <v>52400x</v>
      </c>
      <c r="S472" s="92">
        <f t="shared" si="122"/>
        <v>0</v>
      </c>
    </row>
    <row r="473" spans="1:19" x14ac:dyDescent="0.25">
      <c r="B473" s="92" t="str">
        <f t="shared" ca="1" si="119"/>
        <v/>
      </c>
      <c r="D473" s="92">
        <f>IF(MID(F473,1,1)&lt;&gt;"K",IF($H473&lt;&gt;1,$I473,IF(AND(MAX($A$2:$A473)&gt;=30000,$I473&lt;0),$I473,IF(AND(MAX($A$2:$A473)&lt;30000,$I473&gt;0),$I473,0)))+E473,0)+E473</f>
        <v>0</v>
      </c>
      <c r="F473">
        <v>498600</v>
      </c>
      <c r="G473" t="e">
        <f>IF(AND(F473&lt;&gt;"",MID(F473,1,1)&lt;&gt;"K"),VLOOKUP(F473,import!$A$2:$B$998,2,FALSE),"")</f>
        <v>#N/A</v>
      </c>
      <c r="I473" s="115">
        <f>IFERROR(IF(F473&lt;&gt;"",VLOOKUP(F473,import!$A$2:$E$598,5,FALSE),0),0)</f>
        <v>0</v>
      </c>
      <c r="J473">
        <v>1</v>
      </c>
      <c r="K473">
        <f t="shared" si="110"/>
        <v>6</v>
      </c>
      <c r="L473" t="str">
        <f t="shared" si="111"/>
        <v/>
      </c>
      <c r="M473" t="str">
        <f t="shared" si="111"/>
        <v/>
      </c>
      <c r="N473" t="str">
        <f t="shared" si="111"/>
        <v/>
      </c>
      <c r="O473" t="str">
        <f t="shared" si="111"/>
        <v/>
      </c>
      <c r="P473" t="str">
        <f t="shared" si="111"/>
        <v/>
      </c>
      <c r="Q473" t="str">
        <f t="shared" si="112"/>
        <v>52400x</v>
      </c>
      <c r="S473" s="92">
        <f t="shared" si="122"/>
        <v>0</v>
      </c>
    </row>
    <row r="474" spans="1:19" x14ac:dyDescent="0.25">
      <c r="B474" s="92" t="str">
        <f t="shared" ca="1" si="119"/>
        <v/>
      </c>
      <c r="D474" s="92">
        <f>IF(MID(F474,1,1)&lt;&gt;"K",IF($H474&lt;&gt;1,$I474,IF(AND(MAX($A$2:$A474)&gt;=30000,$I474&lt;0),$I474,IF(AND(MAX($A$2:$A474)&lt;30000,$I474&gt;0),$I474,0)))+E474,0)+E474</f>
        <v>0</v>
      </c>
      <c r="G474" t="str">
        <f>IF(AND(F474&lt;&gt;"",MID(F474,1,1)&lt;&gt;"K"),VLOOKUP(F474,import!$A$2:$B$998,2,FALSE),"")</f>
        <v/>
      </c>
      <c r="I474" s="115">
        <f>IFERROR(IF(F474&lt;&gt;"",VLOOKUP(F474,import!$A$2:$E$598,5,FALSE),0),0)</f>
        <v>0</v>
      </c>
      <c r="J474">
        <v>1</v>
      </c>
      <c r="K474">
        <f t="shared" si="110"/>
        <v>6</v>
      </c>
      <c r="L474" t="str">
        <f t="shared" si="111"/>
        <v/>
      </c>
      <c r="M474" t="str">
        <f t="shared" si="111"/>
        <v/>
      </c>
      <c r="N474" t="str">
        <f t="shared" si="111"/>
        <v/>
      </c>
      <c r="O474" t="str">
        <f t="shared" si="111"/>
        <v/>
      </c>
      <c r="P474" t="str">
        <f t="shared" si="111"/>
        <v/>
      </c>
      <c r="Q474" t="str">
        <f t="shared" si="112"/>
        <v>52400x</v>
      </c>
      <c r="S474" s="92">
        <f t="shared" si="122"/>
        <v>0</v>
      </c>
    </row>
    <row r="475" spans="1:19" x14ac:dyDescent="0.25">
      <c r="B475" s="92" t="str">
        <f t="shared" ca="1" si="119"/>
        <v/>
      </c>
      <c r="D475" s="92">
        <f>IF(MID(F475,1,1)&lt;&gt;"K",IF($H475&lt;&gt;1,$I475,IF(AND(MAX($A$2:$A475)&gt;=30000,$I475&lt;0),$I475,IF(AND(MAX($A$2:$A475)&lt;30000,$I475&gt;0),$I475,0)))+E475,0)+E475</f>
        <v>0</v>
      </c>
      <c r="G475" t="str">
        <f>IF(AND(F475&lt;&gt;"",MID(F475,1,1)&lt;&gt;"K"),VLOOKUP(F475,import!$A$2:$B$998,2,FALSE),"")</f>
        <v/>
      </c>
      <c r="I475" s="115">
        <f>IFERROR(IF(F475&lt;&gt;"",VLOOKUP(F475,import!$A$2:$E$598,5,FALSE),0),0)</f>
        <v>0</v>
      </c>
      <c r="J475">
        <v>1</v>
      </c>
      <c r="K475">
        <f t="shared" si="110"/>
        <v>6</v>
      </c>
      <c r="L475" t="str">
        <f t="shared" si="111"/>
        <v/>
      </c>
      <c r="M475" t="str">
        <f t="shared" si="111"/>
        <v/>
      </c>
      <c r="N475" t="str">
        <f t="shared" si="111"/>
        <v/>
      </c>
      <c r="O475" t="str">
        <f t="shared" si="111"/>
        <v/>
      </c>
      <c r="P475" t="str">
        <f t="shared" si="111"/>
        <v/>
      </c>
      <c r="Q475" t="str">
        <f t="shared" si="112"/>
        <v>52400x</v>
      </c>
      <c r="S475" s="92">
        <f t="shared" si="122"/>
        <v>0</v>
      </c>
    </row>
    <row r="476" spans="1:19" x14ac:dyDescent="0.25">
      <c r="B476" s="92" t="str">
        <f t="shared" ca="1" si="119"/>
        <v/>
      </c>
      <c r="D476" s="92">
        <f>IF(MID(F476,1,1)&lt;&gt;"K",IF($H476&lt;&gt;1,$I476,IF(AND(MAX($A$2:$A476)&gt;=30000,$I476&lt;0),$I476,IF(AND(MAX($A$2:$A476)&lt;30000,$I476&gt;0),$I476,0)))+E476,0)+E476</f>
        <v>0</v>
      </c>
      <c r="G476" t="str">
        <f>IF(AND(F476&lt;&gt;"",MID(F476,1,1)&lt;&gt;"K"),VLOOKUP(F476,import!$A$2:$B$998,2,FALSE),"")</f>
        <v/>
      </c>
      <c r="I476" s="115">
        <f>IFERROR(IF(F476&lt;&gt;"",VLOOKUP(F476,import!$A$2:$E$598,5,FALSE),0),0)</f>
        <v>0</v>
      </c>
      <c r="J476">
        <v>1</v>
      </c>
      <c r="K476">
        <f t="shared" si="110"/>
        <v>6</v>
      </c>
      <c r="L476" t="str">
        <f t="shared" ref="L476:P516" si="123">MID($A476,1,L$1)</f>
        <v/>
      </c>
      <c r="M476" t="str">
        <f t="shared" si="123"/>
        <v/>
      </c>
      <c r="N476" t="str">
        <f t="shared" si="123"/>
        <v/>
      </c>
      <c r="O476" t="str">
        <f t="shared" si="123"/>
        <v/>
      </c>
      <c r="P476" t="str">
        <f t="shared" si="123"/>
        <v/>
      </c>
      <c r="Q476" t="str">
        <f t="shared" si="112"/>
        <v>52400x</v>
      </c>
      <c r="S476" s="92">
        <f t="shared" si="122"/>
        <v>0</v>
      </c>
    </row>
    <row r="477" spans="1:19" x14ac:dyDescent="0.25">
      <c r="A477">
        <v>52500</v>
      </c>
      <c r="B477" s="92">
        <f t="shared" ca="1" si="119"/>
        <v>1681029.3199999998</v>
      </c>
      <c r="C477" t="s">
        <v>77</v>
      </c>
      <c r="D477" s="92">
        <f>IF(MID(F477,1,1)&lt;&gt;"K",IF($H477&lt;&gt;1,$I477,IF(AND(MAX($A$2:$A477)&gt;=30000,$I477&lt;0),$I477,IF(AND(MAX($A$2:$A477)&lt;30000,$I477&gt;0),$I477,0)))+E477,0)+E477</f>
        <v>0</v>
      </c>
      <c r="G477" t="str">
        <f>IF(AND(F477&lt;&gt;"",MID(F477,1,1)&lt;&gt;"K"),VLOOKUP(F477,import!$A$2:$B$998,2,FALSE),"")</f>
        <v/>
      </c>
      <c r="I477" s="115">
        <f>IFERROR(IF(F477&lt;&gt;"",VLOOKUP(F477,import!$A$2:$E$598,5,FALSE),0),0)</f>
        <v>0</v>
      </c>
      <c r="J477">
        <v>1</v>
      </c>
      <c r="K477">
        <f t="shared" si="110"/>
        <v>3</v>
      </c>
      <c r="L477" t="str">
        <f t="shared" si="123"/>
        <v>5</v>
      </c>
      <c r="M477" t="str">
        <f t="shared" si="123"/>
        <v>52</v>
      </c>
      <c r="N477" t="str">
        <f t="shared" si="123"/>
        <v>525</v>
      </c>
      <c r="O477" t="str">
        <f t="shared" si="123"/>
        <v>5250</v>
      </c>
      <c r="P477" t="str">
        <f t="shared" si="123"/>
        <v>52500</v>
      </c>
      <c r="Q477" t="str">
        <f t="shared" si="112"/>
        <v>52500x</v>
      </c>
      <c r="S477" s="92">
        <f t="shared" si="122"/>
        <v>1681029.3199999998</v>
      </c>
    </row>
    <row r="478" spans="1:19" x14ac:dyDescent="0.25">
      <c r="B478" s="92" t="str">
        <f t="shared" ca="1" si="119"/>
        <v/>
      </c>
      <c r="D478" s="92">
        <f>IF(MID(F478,1,1)&lt;&gt;"K",IF($H478&lt;&gt;1,$I478,IF(AND(MAX($A$2:$A478)&gt;=30000,$I478&lt;0),$I478,IF(AND(MAX($A$2:$A478)&lt;30000,$I478&gt;0),$I478,0)))+E478,0)+E478</f>
        <v>258429.75</v>
      </c>
      <c r="F478">
        <v>400000</v>
      </c>
      <c r="G478" t="str">
        <f>IF(AND(F478&lt;&gt;"",MID(F478,1,1)&lt;&gt;"K"),VLOOKUP(F478,import!$A$2:$B$998,2,FALSE),"")</f>
        <v>Wynagr.-st. personel</v>
      </c>
      <c r="I478" s="115">
        <f>IFERROR(IF(F478&lt;&gt;"",VLOOKUP(F478,import!$A$2:$E$598,5,FALSE),0),0)</f>
        <v>258429.75</v>
      </c>
      <c r="J478">
        <v>1</v>
      </c>
      <c r="K478">
        <f t="shared" si="110"/>
        <v>6</v>
      </c>
      <c r="L478" t="str">
        <f t="shared" si="123"/>
        <v/>
      </c>
      <c r="M478" t="str">
        <f t="shared" si="123"/>
        <v/>
      </c>
      <c r="N478" t="str">
        <f t="shared" si="123"/>
        <v/>
      </c>
      <c r="O478" t="str">
        <f t="shared" si="123"/>
        <v/>
      </c>
      <c r="P478" t="str">
        <f t="shared" si="123"/>
        <v/>
      </c>
      <c r="Q478" t="str">
        <f t="shared" si="112"/>
        <v>52500x</v>
      </c>
      <c r="S478" s="92">
        <f t="shared" si="122"/>
        <v>0</v>
      </c>
    </row>
    <row r="479" spans="1:19" x14ac:dyDescent="0.25">
      <c r="B479" s="92" t="str">
        <f t="shared" ca="1" si="119"/>
        <v/>
      </c>
      <c r="D479" s="92">
        <f>IF(MID(F479,1,1)&lt;&gt;"K",IF($H479&lt;&gt;1,$I479,IF(AND(MAX($A$2:$A479)&gt;=30000,$I479&lt;0),$I479,IF(AND(MAX($A$2:$A479)&lt;30000,$I479&gt;0),$I479,0)))+E479,0)+E479</f>
        <v>0</v>
      </c>
      <c r="F479">
        <v>400005</v>
      </c>
      <c r="G479" t="str">
        <f>IF(AND(F479&lt;&gt;"",MID(F479,1,1)&lt;&gt;"K"),VLOOKUP(F479,import!$A$2:$B$998,2,FALSE),"")</f>
        <v>RM wynagr.stał.pers.</v>
      </c>
      <c r="I479" s="115">
        <f>IFERROR(IF(F479&lt;&gt;"",VLOOKUP(F479,import!$A$2:$E$598,5,FALSE),0),0)</f>
        <v>0</v>
      </c>
      <c r="J479">
        <v>1</v>
      </c>
      <c r="K479">
        <f t="shared" si="110"/>
        <v>6</v>
      </c>
      <c r="L479" t="str">
        <f t="shared" si="123"/>
        <v/>
      </c>
      <c r="M479" t="str">
        <f t="shared" si="123"/>
        <v/>
      </c>
      <c r="N479" t="str">
        <f t="shared" si="123"/>
        <v/>
      </c>
      <c r="O479" t="str">
        <f t="shared" si="123"/>
        <v/>
      </c>
      <c r="P479" t="str">
        <f t="shared" si="123"/>
        <v/>
      </c>
      <c r="Q479" t="str">
        <f t="shared" si="112"/>
        <v>52500x</v>
      </c>
      <c r="S479" s="92">
        <f t="shared" si="122"/>
        <v>0</v>
      </c>
    </row>
    <row r="480" spans="1:19" x14ac:dyDescent="0.25">
      <c r="B480" s="92" t="str">
        <f t="shared" ca="1" si="119"/>
        <v/>
      </c>
      <c r="D480" s="92">
        <f>IF(MID(F480,1,1)&lt;&gt;"K",IF($H480&lt;&gt;1,$I480,IF(AND(MAX($A$2:$A480)&gt;=30000,$I480&lt;0),$I480,IF(AND(MAX($A$2:$A480)&lt;30000,$I480&gt;0),$I480,0)))+E480,0)+E480</f>
        <v>550297.19999999995</v>
      </c>
      <c r="F480">
        <v>400020</v>
      </c>
      <c r="G480" t="str">
        <f>IF(AND(F480&lt;&gt;"",MID(F480,1,1)&lt;&gt;"K"),VLOOKUP(F480,import!$A$2:$B$998,2,FALSE),"")</f>
        <v>Wyn. PracP pom.</v>
      </c>
      <c r="I480" s="115">
        <f>IFERROR(IF(F480&lt;&gt;"",VLOOKUP(F480,import!$A$2:$E$598,5,FALSE),0),0)</f>
        <v>550297.19999999995</v>
      </c>
      <c r="J480">
        <v>1</v>
      </c>
      <c r="K480">
        <f t="shared" si="110"/>
        <v>6</v>
      </c>
      <c r="L480" t="str">
        <f t="shared" si="123"/>
        <v/>
      </c>
      <c r="M480" t="str">
        <f t="shared" si="123"/>
        <v/>
      </c>
      <c r="N480" t="str">
        <f t="shared" si="123"/>
        <v/>
      </c>
      <c r="O480" t="str">
        <f t="shared" si="123"/>
        <v/>
      </c>
      <c r="P480" t="str">
        <f t="shared" si="123"/>
        <v/>
      </c>
      <c r="Q480" t="str">
        <f t="shared" si="112"/>
        <v>52500x</v>
      </c>
      <c r="S480" s="92">
        <f t="shared" si="122"/>
        <v>0</v>
      </c>
    </row>
    <row r="481" spans="2:19" x14ac:dyDescent="0.25">
      <c r="B481" s="92" t="str">
        <f t="shared" ca="1" si="119"/>
        <v/>
      </c>
      <c r="D481" s="92">
        <f>IF(MID(F481,1,1)&lt;&gt;"K",IF($H481&lt;&gt;1,$I481,IF(AND(MAX($A$2:$A481)&gt;=30000,$I481&lt;0),$I481,IF(AND(MAX($A$2:$A481)&lt;30000,$I481&gt;0),$I481,0)))+E481,0)+E481</f>
        <v>8719.07</v>
      </c>
      <c r="F481">
        <v>400030</v>
      </c>
      <c r="G481" t="str">
        <f>IF(AND(F481&lt;&gt;"",MID(F481,1,1)&lt;&gt;"K"),VLOOKUP(F481,import!$A$2:$B$998,2,FALSE),"")</f>
        <v>Wynag.zapł.dni chor.</v>
      </c>
      <c r="I481" s="115">
        <f>IFERROR(IF(F481&lt;&gt;"",VLOOKUP(F481,import!$A$2:$E$598,5,FALSE),0),0)</f>
        <v>8719.07</v>
      </c>
      <c r="J481">
        <v>1</v>
      </c>
      <c r="K481">
        <f t="shared" si="110"/>
        <v>6</v>
      </c>
      <c r="L481" t="str">
        <f t="shared" si="123"/>
        <v/>
      </c>
      <c r="M481" t="str">
        <f t="shared" si="123"/>
        <v/>
      </c>
      <c r="N481" t="str">
        <f t="shared" si="123"/>
        <v/>
      </c>
      <c r="O481" t="str">
        <f t="shared" si="123"/>
        <v/>
      </c>
      <c r="P481" t="str">
        <f t="shared" si="123"/>
        <v/>
      </c>
      <c r="Q481" t="str">
        <f t="shared" si="112"/>
        <v>52500x</v>
      </c>
      <c r="S481" s="92">
        <f t="shared" si="122"/>
        <v>0</v>
      </c>
    </row>
    <row r="482" spans="2:19" x14ac:dyDescent="0.25">
      <c r="B482" s="92" t="str">
        <f t="shared" ca="1" si="119"/>
        <v/>
      </c>
      <c r="D482" s="92">
        <f>IF(MID(F482,1,1)&lt;&gt;"K",IF($H482&lt;&gt;1,$I482,IF(AND(MAX($A$2:$A482)&gt;=30000,$I482&lt;0),$I482,IF(AND(MAX($A$2:$A482)&lt;30000,$I482&gt;0),$I482,0)))+E482,0)+E482</f>
        <v>0</v>
      </c>
      <c r="F482">
        <v>400035</v>
      </c>
      <c r="G482" t="e">
        <f>IF(AND(F482&lt;&gt;"",MID(F482,1,1)&lt;&gt;"K"),VLOOKUP(F482,import!$A$2:$B$998,2,FALSE),"")</f>
        <v>#N/A</v>
      </c>
      <c r="I482" s="115">
        <f>IFERROR(IF(F482&lt;&gt;"",VLOOKUP(F482,import!$A$2:$E$598,5,FALSE),0),0)</f>
        <v>0</v>
      </c>
      <c r="J482">
        <v>1</v>
      </c>
      <c r="K482">
        <f t="shared" si="110"/>
        <v>6</v>
      </c>
      <c r="L482" t="str">
        <f t="shared" si="123"/>
        <v/>
      </c>
      <c r="M482" t="str">
        <f t="shared" si="123"/>
        <v/>
      </c>
      <c r="N482" t="str">
        <f t="shared" si="123"/>
        <v/>
      </c>
      <c r="O482" t="str">
        <f t="shared" si="123"/>
        <v/>
      </c>
      <c r="P482" t="str">
        <f t="shared" si="123"/>
        <v/>
      </c>
      <c r="Q482" t="str">
        <f t="shared" si="112"/>
        <v>52500x</v>
      </c>
      <c r="S482" s="92">
        <f t="shared" si="122"/>
        <v>0</v>
      </c>
    </row>
    <row r="483" spans="2:19" x14ac:dyDescent="0.25">
      <c r="B483" s="92" t="str">
        <f t="shared" ca="1" si="119"/>
        <v/>
      </c>
      <c r="D483" s="92">
        <f>IF(MID(F483,1,1)&lt;&gt;"K",IF($H483&lt;&gt;1,$I483,IF(AND(MAX($A$2:$A483)&gt;=30000,$I483&lt;0),$I483,IF(AND(MAX($A$2:$A483)&lt;30000,$I483&gt;0),$I483,0)))+E483,0)+E483</f>
        <v>4108.3500000000004</v>
      </c>
      <c r="F483">
        <v>400100</v>
      </c>
      <c r="G483" t="str">
        <f>IF(AND(F483&lt;&gt;"",MID(F483,1,1)&lt;&gt;"K"),VLOOKUP(F483,import!$A$2:$B$998,2,FALSE),"")</f>
        <v>Nadgodz.-wynagr.</v>
      </c>
      <c r="I483" s="115">
        <f>IFERROR(IF(F483&lt;&gt;"",VLOOKUP(F483,import!$A$2:$E$598,5,FALSE),0),0)</f>
        <v>4108.3500000000004</v>
      </c>
      <c r="J483">
        <v>1</v>
      </c>
      <c r="K483">
        <f t="shared" si="110"/>
        <v>6</v>
      </c>
      <c r="L483" t="str">
        <f t="shared" si="123"/>
        <v/>
      </c>
      <c r="M483" t="str">
        <f t="shared" si="123"/>
        <v/>
      </c>
      <c r="N483" t="str">
        <f t="shared" si="123"/>
        <v/>
      </c>
      <c r="O483" t="str">
        <f t="shared" si="123"/>
        <v/>
      </c>
      <c r="P483" t="str">
        <f t="shared" si="123"/>
        <v/>
      </c>
      <c r="Q483" t="str">
        <f t="shared" si="112"/>
        <v>52500x</v>
      </c>
      <c r="S483" s="92">
        <f t="shared" si="122"/>
        <v>0</v>
      </c>
    </row>
    <row r="484" spans="2:19" x14ac:dyDescent="0.25">
      <c r="B484" s="92" t="str">
        <f t="shared" ca="1" si="119"/>
        <v/>
      </c>
      <c r="D484" s="92">
        <f>IF(MID(F484,1,1)&lt;&gt;"K",IF($H484&lt;&gt;1,$I484,IF(AND(MAX($A$2:$A484)&gt;=30000,$I484&lt;0),$I484,IF(AND(MAX($A$2:$A484)&lt;30000,$I484&gt;0),$I484,0)))+E484,0)+E484</f>
        <v>0</v>
      </c>
      <c r="F484">
        <v>400105</v>
      </c>
      <c r="G484" t="e">
        <f>IF(AND(F484&lt;&gt;"",MID(F484,1,1)&lt;&gt;"K"),VLOOKUP(F484,import!$A$2:$B$998,2,FALSE),"")</f>
        <v>#N/A</v>
      </c>
      <c r="I484" s="115">
        <f>IFERROR(IF(F484&lt;&gt;"",VLOOKUP(F484,import!$A$2:$E$598,5,FALSE),0),0)</f>
        <v>0</v>
      </c>
      <c r="J484">
        <v>1</v>
      </c>
      <c r="K484">
        <f t="shared" si="110"/>
        <v>6</v>
      </c>
      <c r="L484" t="str">
        <f t="shared" si="123"/>
        <v/>
      </c>
      <c r="M484" t="str">
        <f t="shared" si="123"/>
        <v/>
      </c>
      <c r="N484" t="str">
        <f t="shared" si="123"/>
        <v/>
      </c>
      <c r="O484" t="str">
        <f t="shared" si="123"/>
        <v/>
      </c>
      <c r="P484" t="str">
        <f t="shared" si="123"/>
        <v/>
      </c>
      <c r="Q484" t="str">
        <f t="shared" si="112"/>
        <v>52500x</v>
      </c>
      <c r="S484" s="92">
        <f t="shared" si="122"/>
        <v>0</v>
      </c>
    </row>
    <row r="485" spans="2:19" x14ac:dyDescent="0.25">
      <c r="B485" s="92" t="str">
        <f t="shared" ca="1" si="119"/>
        <v/>
      </c>
      <c r="D485" s="92">
        <f>IF(MID(F485,1,1)&lt;&gt;"K",IF($H485&lt;&gt;1,$I485,IF(AND(MAX($A$2:$A485)&gt;=30000,$I485&lt;0),$I485,IF(AND(MAX($A$2:$A485)&lt;30000,$I485&gt;0),$I485,0)))+E485,0)+E485</f>
        <v>0</v>
      </c>
      <c r="F485">
        <v>400320</v>
      </c>
      <c r="G485" t="e">
        <f>IF(AND(F485&lt;&gt;"",MID(F485,1,1)&lt;&gt;"K"),VLOOKUP(F485,import!$A$2:$B$998,2,FALSE),"")</f>
        <v>#N/A</v>
      </c>
      <c r="I485" s="115">
        <f>IFERROR(IF(F485&lt;&gt;"",VLOOKUP(F485,import!$A$2:$E$598,5,FALSE),0),0)</f>
        <v>0</v>
      </c>
      <c r="J485">
        <v>1</v>
      </c>
      <c r="K485">
        <f t="shared" si="110"/>
        <v>6</v>
      </c>
      <c r="L485" t="str">
        <f t="shared" si="123"/>
        <v/>
      </c>
      <c r="M485" t="str">
        <f t="shared" si="123"/>
        <v/>
      </c>
      <c r="N485" t="str">
        <f t="shared" si="123"/>
        <v/>
      </c>
      <c r="O485" t="str">
        <f t="shared" si="123"/>
        <v/>
      </c>
      <c r="P485" t="str">
        <f t="shared" si="123"/>
        <v/>
      </c>
      <c r="Q485" t="str">
        <f t="shared" si="112"/>
        <v>52500x</v>
      </c>
      <c r="S485" s="92">
        <f t="shared" si="122"/>
        <v>0</v>
      </c>
    </row>
    <row r="486" spans="2:19" x14ac:dyDescent="0.25">
      <c r="B486" s="92" t="str">
        <f t="shared" ca="1" si="119"/>
        <v/>
      </c>
      <c r="D486" s="92">
        <f>IF(MID(F486,1,1)&lt;&gt;"K",IF($H486&lt;&gt;1,$I486,IF(AND(MAX($A$2:$A486)&gt;=30000,$I486&lt;0),$I486,IF(AND(MAX($A$2:$A486)&lt;30000,$I486&gt;0),$I486,0)))+E486,0)+E486</f>
        <v>0</v>
      </c>
      <c r="F486">
        <v>400655</v>
      </c>
      <c r="G486" t="e">
        <f>IF(AND(F486&lt;&gt;"",MID(F486,1,1)&lt;&gt;"K"),VLOOKUP(F486,import!$A$2:$B$998,2,FALSE),"")</f>
        <v>#N/A</v>
      </c>
      <c r="I486" s="115">
        <f>IFERROR(IF(F486&lt;&gt;"",VLOOKUP(F486,import!$A$2:$E$598,5,FALSE),0),0)</f>
        <v>0</v>
      </c>
      <c r="J486">
        <v>1</v>
      </c>
      <c r="K486">
        <f t="shared" si="110"/>
        <v>6</v>
      </c>
      <c r="L486" t="str">
        <f t="shared" si="123"/>
        <v/>
      </c>
      <c r="M486" t="str">
        <f t="shared" si="123"/>
        <v/>
      </c>
      <c r="N486" t="str">
        <f t="shared" si="123"/>
        <v/>
      </c>
      <c r="O486" t="str">
        <f t="shared" si="123"/>
        <v/>
      </c>
      <c r="P486" t="str">
        <f t="shared" si="123"/>
        <v/>
      </c>
      <c r="Q486" t="str">
        <f t="shared" si="112"/>
        <v>52500x</v>
      </c>
      <c r="S486" s="92">
        <f t="shared" si="122"/>
        <v>0</v>
      </c>
    </row>
    <row r="487" spans="2:19" x14ac:dyDescent="0.25">
      <c r="B487" s="115" t="str">
        <f t="shared" ca="1" si="119"/>
        <v/>
      </c>
      <c r="D487" s="115">
        <f>IF(MID(F487,1,1)&lt;&gt;"K",IF($H487&lt;&gt;1,$I487,IF(AND(MAX($A$2:$A487)&gt;=30000,$I487&lt;0),$I487,IF(AND(MAX($A$2:$A487)&lt;30000,$I487&gt;0),$I487,0)))+E487,0)+E487</f>
        <v>0</v>
      </c>
      <c r="E487" s="115"/>
      <c r="F487">
        <v>400900</v>
      </c>
      <c r="G487" t="e">
        <f>IF(AND(F487&lt;&gt;"",MID(F487,1,1)&lt;&gt;"K"),VLOOKUP(F487,import!$A$2:$B$998,2,FALSE),"")</f>
        <v>#N/A</v>
      </c>
      <c r="I487" s="115">
        <f>IFERROR(IF(F487&lt;&gt;"",VLOOKUP(F487,import!$A$2:$E$598,5,FALSE),0),0)</f>
        <v>0</v>
      </c>
      <c r="J487">
        <v>1</v>
      </c>
      <c r="K487">
        <f>IF(ISERROR(IF(A487&lt;&gt;"",FIND("0",A487,2)-1,"")),5,IF(A487&lt;&gt;"",FIND("0",A487,2)-1,6))</f>
        <v>6</v>
      </c>
      <c r="L487" t="str">
        <f t="shared" si="123"/>
        <v/>
      </c>
      <c r="M487" t="str">
        <f t="shared" si="123"/>
        <v/>
      </c>
      <c r="N487" t="str">
        <f t="shared" si="123"/>
        <v/>
      </c>
      <c r="O487" t="str">
        <f t="shared" si="123"/>
        <v/>
      </c>
      <c r="P487" t="str">
        <f t="shared" si="123"/>
        <v/>
      </c>
      <c r="Q487" t="str">
        <f t="shared" si="112"/>
        <v>52500x</v>
      </c>
      <c r="S487" s="115">
        <f t="shared" si="122"/>
        <v>0</v>
      </c>
    </row>
    <row r="488" spans="2:19" x14ac:dyDescent="0.25">
      <c r="B488" s="92" t="str">
        <f t="shared" ca="1" si="119"/>
        <v/>
      </c>
      <c r="D488" s="92">
        <f>IF(MID(F488,1,1)&lt;&gt;"K",IF($H488&lt;&gt;1,$I488,IF(AND(MAX($A$2:$A488)&gt;=30000,$I488&lt;0),$I488,IF(AND(MAX($A$2:$A488)&lt;30000,$I488&gt;0),$I488,0)))+E488,0)+E488</f>
        <v>0</v>
      </c>
      <c r="F488">
        <v>400995</v>
      </c>
      <c r="G488" t="e">
        <f>IF(AND(F488&lt;&gt;"",MID(F488,1,1)&lt;&gt;"K"),VLOOKUP(F488,import!$A$2:$B$998,2,FALSE),"")</f>
        <v>#N/A</v>
      </c>
      <c r="I488" s="115">
        <f>IFERROR(IF(F488&lt;&gt;"",VLOOKUP(F488,import!$A$2:$E$598,5,FALSE),0),0)</f>
        <v>0</v>
      </c>
      <c r="J488">
        <v>1</v>
      </c>
      <c r="K488">
        <f t="shared" si="110"/>
        <v>6</v>
      </c>
      <c r="L488" t="str">
        <f t="shared" si="123"/>
        <v/>
      </c>
      <c r="M488" t="str">
        <f t="shared" si="123"/>
        <v/>
      </c>
      <c r="N488" t="str">
        <f t="shared" si="123"/>
        <v/>
      </c>
      <c r="O488" t="str">
        <f t="shared" si="123"/>
        <v/>
      </c>
      <c r="P488" t="str">
        <f t="shared" si="123"/>
        <v/>
      </c>
      <c r="Q488" t="str">
        <f t="shared" si="112"/>
        <v>52500x</v>
      </c>
      <c r="S488" s="92">
        <f t="shared" si="122"/>
        <v>0</v>
      </c>
    </row>
    <row r="489" spans="2:19" x14ac:dyDescent="0.25">
      <c r="B489" s="92" t="str">
        <f t="shared" ca="1" si="119"/>
        <v/>
      </c>
      <c r="C489" s="118"/>
      <c r="D489" s="92">
        <f>IF(MID(F489,1,1)&lt;&gt;"K",IF($H489&lt;&gt;1,$I489,IF(AND(MAX($A$2:$A489)&gt;=30000,$I489&lt;0),$I489,IF(AND(MAX($A$2:$A489)&lt;30000,$I489&gt;0),$I489,0)))+E489,0)+E489</f>
        <v>857436.91</v>
      </c>
      <c r="F489">
        <v>401000</v>
      </c>
      <c r="G489" t="str">
        <f>IF(AND(F489&lt;&gt;"",MID(F489,1,1)&lt;&gt;"K"),VLOOKUP(F489,import!$A$2:$B$998,2,FALSE),"")</f>
        <v>Wynagr.-stały pers.</v>
      </c>
      <c r="I489" s="115">
        <f>IFERROR(IF(F489&lt;&gt;"",VLOOKUP(F489,import!$A$2:$E$598,5,FALSE),0),0)</f>
        <v>857436.91</v>
      </c>
      <c r="J489">
        <v>1</v>
      </c>
      <c r="K489">
        <f t="shared" si="110"/>
        <v>6</v>
      </c>
      <c r="L489" t="str">
        <f t="shared" si="123"/>
        <v/>
      </c>
      <c r="M489" t="str">
        <f t="shared" si="123"/>
        <v/>
      </c>
      <c r="N489" t="str">
        <f t="shared" si="123"/>
        <v/>
      </c>
      <c r="O489" t="str">
        <f t="shared" si="123"/>
        <v/>
      </c>
      <c r="P489" t="str">
        <f t="shared" si="123"/>
        <v/>
      </c>
      <c r="Q489" t="str">
        <f t="shared" si="112"/>
        <v>52500x</v>
      </c>
      <c r="S489" s="92">
        <f t="shared" si="122"/>
        <v>0</v>
      </c>
    </row>
    <row r="490" spans="2:19" x14ac:dyDescent="0.25">
      <c r="B490" s="92" t="str">
        <f t="shared" ca="1" si="119"/>
        <v/>
      </c>
      <c r="D490" s="92">
        <f>IF(MID(F490,1,1)&lt;&gt;"K",IF($H490&lt;&gt;1,$I490,IF(AND(MAX($A$2:$A490)&gt;=30000,$I490&lt;0),$I490,IF(AND(MAX($A$2:$A490)&lt;30000,$I490&gt;0),$I490,0)))+E490,0)+E490</f>
        <v>0</v>
      </c>
      <c r="F490">
        <v>401005</v>
      </c>
      <c r="G490" t="str">
        <f>IF(AND(F490&lt;&gt;"",MID(F490,1,1)&lt;&gt;"K"),VLOOKUP(F490,import!$A$2:$B$998,2,FALSE),"")</f>
        <v>RM wynagr. st. pers.</v>
      </c>
      <c r="I490" s="115">
        <f>IFERROR(IF(F490&lt;&gt;"",VLOOKUP(F490,import!$A$2:$E$598,5,FALSE),0),0)</f>
        <v>0</v>
      </c>
      <c r="J490">
        <v>1</v>
      </c>
      <c r="K490">
        <f t="shared" si="110"/>
        <v>6</v>
      </c>
      <c r="L490" t="str">
        <f t="shared" si="123"/>
        <v/>
      </c>
      <c r="M490" t="str">
        <f t="shared" si="123"/>
        <v/>
      </c>
      <c r="N490" t="str">
        <f t="shared" si="123"/>
        <v/>
      </c>
      <c r="O490" t="str">
        <f t="shared" si="123"/>
        <v/>
      </c>
      <c r="P490" t="str">
        <f t="shared" si="123"/>
        <v/>
      </c>
      <c r="Q490" t="str">
        <f t="shared" si="112"/>
        <v>52500x</v>
      </c>
      <c r="S490" s="92">
        <f t="shared" si="122"/>
        <v>0</v>
      </c>
    </row>
    <row r="491" spans="2:19" x14ac:dyDescent="0.25">
      <c r="B491" s="92" t="str">
        <f t="shared" ref="B491" ca="1" si="124">IF(A491&lt;&gt;"",SUMIF(INDIRECT(VLOOKUP(K491,$T$2:$V$7,3,FALSE)),OFFSET(K491,0,K491),$S$2:$S$4412),"")</f>
        <v/>
      </c>
      <c r="D491" s="92">
        <f>IF(MID(F491,1,1)&lt;&gt;"K",IF($H491&lt;&gt;1,$I491,IF(AND(MAX($A$2:$A491)&gt;=30000,$I491&lt;0),$I491,IF(AND(MAX($A$2:$A491)&lt;30000,$I491&gt;0),$I491,0)))+E491,0)+E491</f>
        <v>220.6</v>
      </c>
      <c r="F491">
        <v>401030</v>
      </c>
      <c r="G491" t="str">
        <f>IF(AND(F491&lt;&gt;"",MID(F491,1,1)&lt;&gt;"K"),VLOOKUP(F491,import!$A$2:$B$998,2,FALSE),"")</f>
        <v>Zapł.dni chor.- wyn.</v>
      </c>
      <c r="I491" s="115">
        <f>IFERROR(IF(F491&lt;&gt;"",VLOOKUP(F491,import!$A$2:$E$598,5,FALSE),0),0)</f>
        <v>220.6</v>
      </c>
      <c r="J491">
        <v>1</v>
      </c>
      <c r="K491">
        <f t="shared" ref="K491" si="125">IF(ISERROR(IF(A491&lt;&gt;"",FIND("0",A491,2)-1,"")),5,IF(A491&lt;&gt;"",FIND("0",A491,2)-1,6))</f>
        <v>6</v>
      </c>
      <c r="L491" t="str">
        <f t="shared" si="123"/>
        <v/>
      </c>
      <c r="M491" t="str">
        <f t="shared" si="123"/>
        <v/>
      </c>
      <c r="N491" t="str">
        <f t="shared" si="123"/>
        <v/>
      </c>
      <c r="O491" t="str">
        <f t="shared" si="123"/>
        <v/>
      </c>
      <c r="P491" t="str">
        <f t="shared" si="123"/>
        <v/>
      </c>
      <c r="Q491" t="str">
        <f t="shared" si="112"/>
        <v>52500x</v>
      </c>
      <c r="S491" s="92">
        <f t="shared" si="122"/>
        <v>0</v>
      </c>
    </row>
    <row r="492" spans="2:19" x14ac:dyDescent="0.25">
      <c r="B492" s="92"/>
      <c r="D492" s="92">
        <f>IF(MID(F492,1,1)&lt;&gt;"K",IF($H492&lt;&gt;1,$I492,IF(AND(MAX($A$2:$A492)&gt;=30000,$I492&lt;0),$I492,IF(AND(MAX($A$2:$A492)&lt;30000,$I492&gt;0),$I492,0)))+E492,0)+E492</f>
        <v>1817.44</v>
      </c>
      <c r="F492">
        <v>401100</v>
      </c>
      <c r="G492" t="str">
        <f>IF(AND(F492&lt;&gt;"",MID(F492,1,1)&lt;&gt;"K"),VLOOKUP(F492,import!$A$2:$B$998,2,FALSE),"")</f>
        <v>Nadgodz. wyn. PrAd</v>
      </c>
      <c r="I492" s="119">
        <f>IFERROR(IF(F492&lt;&gt;"",VLOOKUP(F492,import!$A$2:$E$598,5,FALSE),0),0)</f>
        <v>1817.44</v>
      </c>
      <c r="J492">
        <v>1</v>
      </c>
      <c r="K492">
        <f t="shared" ref="K492:K506" si="126">IF(ISERROR(IF(A492&lt;&gt;"",FIND("0",A492,2)-1,"")),5,IF(A492&lt;&gt;"",FIND("0",A492,2)-1,6))</f>
        <v>6</v>
      </c>
      <c r="L492" t="str">
        <f t="shared" si="123"/>
        <v/>
      </c>
      <c r="M492" t="str">
        <f t="shared" si="123"/>
        <v/>
      </c>
      <c r="N492" t="str">
        <f t="shared" si="123"/>
        <v/>
      </c>
      <c r="O492" t="str">
        <f t="shared" si="123"/>
        <v/>
      </c>
      <c r="P492" t="str">
        <f t="shared" si="123"/>
        <v/>
      </c>
      <c r="Q492" t="str">
        <f t="shared" ref="Q492:Q506" si="127">IF(A492&gt;0,P492&amp;"x",Q491)</f>
        <v>52500x</v>
      </c>
      <c r="S492" s="119">
        <f t="shared" si="122"/>
        <v>0</v>
      </c>
    </row>
    <row r="493" spans="2:19" x14ac:dyDescent="0.25">
      <c r="B493" s="92" t="str">
        <f ca="1">IF(A493&lt;&gt;"",SUMIF(INDIRECT(VLOOKUP(K493,$T$2:$V$7,3,FALSE)),OFFSET(K493,0,K493),$S$2:$S$4412),"")</f>
        <v/>
      </c>
      <c r="D493" s="92">
        <f>IF(MID(F493,1,1)&lt;&gt;"K",IF($H493&lt;&gt;1,$I493,IF(AND(MAX($A$2:$A493)&gt;=30000,$I493&lt;0),$I493,IF(AND(MAX($A$2:$A493)&lt;30000,$I493&gt;0),$I493,0)))+E493,0)+E493</f>
        <v>0</v>
      </c>
      <c r="F493">
        <v>401230</v>
      </c>
      <c r="G493" t="e">
        <f>IF(AND(F493&lt;&gt;"",MID(F493,1,1)&lt;&gt;"K"),VLOOKUP(F493,import!$A$2:$B$998,2,FALSE),"")</f>
        <v>#N/A</v>
      </c>
      <c r="I493" s="119">
        <f>IFERROR(IF(F493&lt;&gt;"",VLOOKUP(F493,import!$A$2:$E$598,5,FALSE),0),0)</f>
        <v>0</v>
      </c>
      <c r="J493">
        <v>1</v>
      </c>
      <c r="K493">
        <f t="shared" si="126"/>
        <v>6</v>
      </c>
      <c r="L493" t="str">
        <f t="shared" si="123"/>
        <v/>
      </c>
      <c r="M493" t="str">
        <f t="shared" si="123"/>
        <v/>
      </c>
      <c r="N493" t="str">
        <f t="shared" si="123"/>
        <v/>
      </c>
      <c r="O493" t="str">
        <f t="shared" si="123"/>
        <v/>
      </c>
      <c r="P493" t="str">
        <f t="shared" si="123"/>
        <v/>
      </c>
      <c r="Q493" t="str">
        <f t="shared" si="127"/>
        <v>52500x</v>
      </c>
      <c r="S493" s="119">
        <f t="shared" si="122"/>
        <v>0</v>
      </c>
    </row>
    <row r="494" spans="2:19" x14ac:dyDescent="0.25">
      <c r="B494" s="92"/>
      <c r="D494" s="92">
        <f>IF(MID(F494,1,1)&lt;&gt;"K",IF($H494&lt;&gt;1,$I494,IF(AND(MAX($A$2:$A494)&gt;=30000,$I494&lt;0),$I494,IF(AND(MAX($A$2:$A494)&lt;30000,$I494&gt;0),$I494,0)))+E494,0)+E494</f>
        <v>0</v>
      </c>
      <c r="F494">
        <v>401650</v>
      </c>
      <c r="G494" t="e">
        <f>IF(AND(F494&lt;&gt;"",MID(F494,1,1)&lt;&gt;"K"),VLOOKUP(F494,import!$A$2:$B$998,2,FALSE),"")</f>
        <v>#N/A</v>
      </c>
      <c r="I494" s="119">
        <f>IFERROR(IF(F494&lt;&gt;"",VLOOKUP(F494,import!$A$2:$E$598,5,FALSE),0),0)</f>
        <v>0</v>
      </c>
      <c r="J494">
        <v>1</v>
      </c>
      <c r="K494">
        <f t="shared" si="126"/>
        <v>6</v>
      </c>
      <c r="L494" t="str">
        <f t="shared" si="123"/>
        <v/>
      </c>
      <c r="M494" t="str">
        <f t="shared" si="123"/>
        <v/>
      </c>
      <c r="N494" t="str">
        <f t="shared" si="123"/>
        <v/>
      </c>
      <c r="O494" t="str">
        <f t="shared" si="123"/>
        <v/>
      </c>
      <c r="P494" t="str">
        <f t="shared" si="123"/>
        <v/>
      </c>
      <c r="Q494" t="str">
        <f t="shared" si="127"/>
        <v>52500x</v>
      </c>
      <c r="S494" s="119">
        <f t="shared" si="122"/>
        <v>0</v>
      </c>
    </row>
    <row r="495" spans="2:19" x14ac:dyDescent="0.25">
      <c r="B495" s="92" t="str">
        <f t="shared" ref="B495:B526" ca="1" si="128">IF(A495&lt;&gt;"",SUMIF(INDIRECT(VLOOKUP(K495,$T$2:$V$7,3,FALSE)),OFFSET(K495,0,K495),$S$2:$S$4412),"")</f>
        <v/>
      </c>
      <c r="D495" s="92">
        <f>IF(MID(F495,1,1)&lt;&gt;"K",IF($H495&lt;&gt;1,$I495,IF(AND(MAX($A$2:$A495)&gt;=30000,$I495&lt;0),$I495,IF(AND(MAX($A$2:$A495)&lt;30000,$I495&gt;0),$I495,0)))+E495,0)+E495</f>
        <v>0</v>
      </c>
      <c r="F495">
        <v>401655</v>
      </c>
      <c r="G495" t="e">
        <f>IF(AND(F495&lt;&gt;"",MID(F495,1,1)&lt;&gt;"K"),VLOOKUP(F495,import!$A$2:$B$998,2,FALSE),"")</f>
        <v>#N/A</v>
      </c>
      <c r="I495" s="119">
        <f>IFERROR(IF(F495&lt;&gt;"",VLOOKUP(F495,import!$A$2:$E$598,5,FALSE),0),0)</f>
        <v>0</v>
      </c>
      <c r="J495">
        <v>1</v>
      </c>
      <c r="K495">
        <f t="shared" si="126"/>
        <v>6</v>
      </c>
      <c r="L495" t="str">
        <f t="shared" si="123"/>
        <v/>
      </c>
      <c r="M495" t="str">
        <f t="shared" si="123"/>
        <v/>
      </c>
      <c r="N495" t="str">
        <f t="shared" si="123"/>
        <v/>
      </c>
      <c r="O495" t="str">
        <f t="shared" si="123"/>
        <v/>
      </c>
      <c r="P495" t="str">
        <f t="shared" si="123"/>
        <v/>
      </c>
      <c r="Q495" t="str">
        <f t="shared" si="127"/>
        <v>52500x</v>
      </c>
      <c r="S495" s="119">
        <f t="shared" si="122"/>
        <v>0</v>
      </c>
    </row>
    <row r="496" spans="2:19" x14ac:dyDescent="0.25">
      <c r="B496" s="92" t="str">
        <f t="shared" ca="1" si="128"/>
        <v/>
      </c>
      <c r="D496" s="92">
        <f>IF(MID(F496,1,1)&lt;&gt;"K",IF($H496&lt;&gt;1,$I496,IF(AND(MAX($A$2:$A496)&gt;=30000,$I496&lt;0),$I496,IF(AND(MAX($A$2:$A496)&lt;30000,$I496&gt;0),$I496,0)))+E496,0)+E496</f>
        <v>0</v>
      </c>
      <c r="F496">
        <v>401900</v>
      </c>
      <c r="G496" t="e">
        <f>IF(AND(F496&lt;&gt;"",MID(F496,1,1)&lt;&gt;"K"),VLOOKUP(F496,import!$A$2:$B$998,2,FALSE),"")</f>
        <v>#N/A</v>
      </c>
      <c r="I496" s="119">
        <f>IFERROR(IF(F496&lt;&gt;"",VLOOKUP(F496,import!$A$2:$E$598,5,FALSE),0),0)</f>
        <v>0</v>
      </c>
      <c r="J496">
        <v>1</v>
      </c>
      <c r="K496">
        <f t="shared" si="126"/>
        <v>6</v>
      </c>
      <c r="L496" t="str">
        <f t="shared" si="123"/>
        <v/>
      </c>
      <c r="M496" t="str">
        <f t="shared" si="123"/>
        <v/>
      </c>
      <c r="N496" t="str">
        <f t="shared" si="123"/>
        <v/>
      </c>
      <c r="O496" t="str">
        <f t="shared" si="123"/>
        <v/>
      </c>
      <c r="P496" t="str">
        <f t="shared" si="123"/>
        <v/>
      </c>
      <c r="Q496" t="str">
        <f t="shared" si="127"/>
        <v>52500x</v>
      </c>
      <c r="S496" s="119">
        <f t="shared" si="122"/>
        <v>0</v>
      </c>
    </row>
    <row r="497" spans="1:19" x14ac:dyDescent="0.25">
      <c r="B497" s="92" t="str">
        <f t="shared" ca="1" si="128"/>
        <v/>
      </c>
      <c r="D497" s="92">
        <f>IF(MID(F497,1,1)&lt;&gt;"K",IF($H497&lt;&gt;1,$I497,IF(AND(MAX($A$2:$A497)&gt;=30000,$I497&lt;0),$I497,IF(AND(MAX($A$2:$A497)&lt;30000,$I497&gt;0),$I497,0)))+E497,0)+E497</f>
        <v>0</v>
      </c>
      <c r="F497">
        <v>401905</v>
      </c>
      <c r="G497" t="e">
        <f>IF(AND(F497&lt;&gt;"",MID(F497,1,1)&lt;&gt;"K"),VLOOKUP(F497,import!$A$2:$B$998,2,FALSE),"")</f>
        <v>#N/A</v>
      </c>
      <c r="I497" s="119">
        <f>IFERROR(IF(F497&lt;&gt;"",VLOOKUP(F497,import!$A$2:$E$598,5,FALSE),0),0)</f>
        <v>0</v>
      </c>
      <c r="J497">
        <v>1</v>
      </c>
      <c r="K497">
        <f t="shared" si="126"/>
        <v>6</v>
      </c>
      <c r="L497" t="str">
        <f t="shared" si="123"/>
        <v/>
      </c>
      <c r="M497" t="str">
        <f t="shared" si="123"/>
        <v/>
      </c>
      <c r="N497" t="str">
        <f t="shared" si="123"/>
        <v/>
      </c>
      <c r="O497" t="str">
        <f t="shared" si="123"/>
        <v/>
      </c>
      <c r="P497" t="str">
        <f t="shared" si="123"/>
        <v/>
      </c>
      <c r="Q497" t="str">
        <f t="shared" si="127"/>
        <v>52500x</v>
      </c>
      <c r="S497" s="119">
        <f t="shared" si="122"/>
        <v>0</v>
      </c>
    </row>
    <row r="498" spans="1:19" x14ac:dyDescent="0.25">
      <c r="B498" s="92" t="str">
        <f t="shared" ca="1" si="128"/>
        <v/>
      </c>
      <c r="D498" s="92">
        <f>IF(MID(F498,1,1)&lt;&gt;"K",IF($H498&lt;&gt;1,$I498,IF(AND(MAX($A$2:$A498)&gt;=30000,$I498&lt;0),$I498,IF(AND(MAX($A$2:$A498)&lt;30000,$I498&gt;0),$I498,0)))+E498,0)+E498</f>
        <v>0</v>
      </c>
      <c r="F498">
        <v>401910</v>
      </c>
      <c r="G498" t="e">
        <f>IF(AND(F498&lt;&gt;"",MID(F498,1,1)&lt;&gt;"K"),VLOOKUP(F498,import!$A$2:$B$998,2,FALSE),"")</f>
        <v>#N/A</v>
      </c>
      <c r="I498" s="119">
        <f>IFERROR(IF(F498&lt;&gt;"",VLOOKUP(F498,import!$A$2:$E$598,5,FALSE),0),0)</f>
        <v>0</v>
      </c>
      <c r="J498">
        <v>1</v>
      </c>
      <c r="K498">
        <f t="shared" si="126"/>
        <v>6</v>
      </c>
      <c r="L498" t="str">
        <f t="shared" si="123"/>
        <v/>
      </c>
      <c r="M498" t="str">
        <f t="shared" si="123"/>
        <v/>
      </c>
      <c r="N498" t="str">
        <f t="shared" si="123"/>
        <v/>
      </c>
      <c r="O498" t="str">
        <f t="shared" si="123"/>
        <v/>
      </c>
      <c r="P498" t="str">
        <f t="shared" si="123"/>
        <v/>
      </c>
      <c r="Q498" t="str">
        <f t="shared" si="127"/>
        <v>52500x</v>
      </c>
      <c r="S498" s="119">
        <f t="shared" si="122"/>
        <v>0</v>
      </c>
    </row>
    <row r="499" spans="1:19" x14ac:dyDescent="0.25">
      <c r="B499" s="119" t="str">
        <f t="shared" ca="1" si="128"/>
        <v/>
      </c>
      <c r="D499" s="119">
        <f>IF(MID(F499,1,1)&lt;&gt;"K",IF($H499&lt;&gt;1,$I499,IF(AND(MAX($A$2:$A499)&gt;=30000,$I499&lt;0),$I499,IF(AND(MAX($A$2:$A499)&lt;30000,$I499&gt;0),$I499,0)))+E499,0)+E499</f>
        <v>0</v>
      </c>
      <c r="E499" s="119"/>
      <c r="F499">
        <v>404010</v>
      </c>
      <c r="G499" t="e">
        <f>IF(AND(F499&lt;&gt;"",MID(F499,1,1)&lt;&gt;"K"),VLOOKUP(F499,import!$A$2:$B$998,2,FALSE),"")</f>
        <v>#N/A</v>
      </c>
      <c r="I499" s="119">
        <f>IFERROR(IF(F499&lt;&gt;"",VLOOKUP(F499,import!$A$2:$E$598,5,FALSE),0),0)</f>
        <v>0</v>
      </c>
      <c r="J499">
        <v>1</v>
      </c>
      <c r="K499">
        <f t="shared" si="126"/>
        <v>6</v>
      </c>
      <c r="L499" t="str">
        <f t="shared" si="123"/>
        <v/>
      </c>
      <c r="M499" t="str">
        <f t="shared" si="123"/>
        <v/>
      </c>
      <c r="N499" t="str">
        <f t="shared" si="123"/>
        <v/>
      </c>
      <c r="O499" t="str">
        <f t="shared" si="123"/>
        <v/>
      </c>
      <c r="P499" t="str">
        <f t="shared" si="123"/>
        <v/>
      </c>
      <c r="Q499" t="str">
        <f t="shared" si="127"/>
        <v>52500x</v>
      </c>
      <c r="S499" s="119">
        <f t="shared" si="122"/>
        <v>0</v>
      </c>
    </row>
    <row r="500" spans="1:19" x14ac:dyDescent="0.25">
      <c r="B500" s="119" t="str">
        <f t="shared" ca="1" si="128"/>
        <v/>
      </c>
      <c r="D500" s="119">
        <f>IF(MID(F500,1,1)&lt;&gt;"K",IF($H500&lt;&gt;1,$I500,IF(AND(MAX($A$2:$A500)&gt;=30000,$I500&lt;0),$I500,IF(AND(MAX($A$2:$A500)&lt;30000,$I500&gt;0),$I500,0)))+E500,0)+E500</f>
        <v>0</v>
      </c>
      <c r="E500" s="95">
        <f>-E541</f>
        <v>0</v>
      </c>
      <c r="F500" t="s">
        <v>424</v>
      </c>
      <c r="I500" s="119">
        <f>IFERROR(IF(F500&lt;&gt;"",VLOOKUP(F500,import!$A$2:$E$598,5,FALSE),0),0)</f>
        <v>0</v>
      </c>
      <c r="J500">
        <v>1</v>
      </c>
      <c r="K500">
        <f t="shared" ref="K500:K504" si="129">IF(ISERROR(IF(A500&lt;&gt;"",FIND("0",A500,2)-1,"")),5,IF(A500&lt;&gt;"",FIND("0",A500,2)-1,6))</f>
        <v>6</v>
      </c>
      <c r="L500" t="str">
        <f t="shared" ref="L500:P504" si="130">MID($A500,1,L$1)</f>
        <v/>
      </c>
      <c r="M500" t="str">
        <f t="shared" si="130"/>
        <v/>
      </c>
      <c r="N500" t="str">
        <f t="shared" si="130"/>
        <v/>
      </c>
      <c r="O500" t="str">
        <f t="shared" si="130"/>
        <v/>
      </c>
      <c r="P500" t="str">
        <f t="shared" si="130"/>
        <v/>
      </c>
      <c r="Q500" t="str">
        <f t="shared" ref="Q500:Q504" si="131">IF(A500&gt;0,P500&amp;"x",Q499)</f>
        <v>52500x</v>
      </c>
      <c r="S500" s="119">
        <f t="shared" ref="S500:S531" si="132">IF(P500&lt;&gt;"",SUMIF(Q$2:Q$4412,Q500,$D$2:$D$4412),0)</f>
        <v>0</v>
      </c>
    </row>
    <row r="501" spans="1:19" x14ac:dyDescent="0.25">
      <c r="B501" s="92" t="str">
        <f t="shared" ca="1" si="128"/>
        <v/>
      </c>
      <c r="D501" s="92">
        <f>IF(MID(F501,1,1)&lt;&gt;"K",IF($H501&lt;&gt;1,$I501,IF(AND(MAX($A$2:$A501)&gt;=30000,$I501&lt;0),$I501,IF(AND(MAX($A$2:$A501)&lt;30000,$I501&gt;0),$I501,0)))+E501,0)+E501</f>
        <v>0</v>
      </c>
      <c r="G501" t="str">
        <f>IF(AND(F501&lt;&gt;"",MID(F501,1,1)&lt;&gt;"K"),VLOOKUP(F501,import!$A$2:$B$998,2,FALSE),"")</f>
        <v/>
      </c>
      <c r="I501" s="119">
        <f>IFERROR(IF(F501&lt;&gt;"",VLOOKUP(F501,import!$A$2:$E$598,5,FALSE),0),0)</f>
        <v>0</v>
      </c>
      <c r="J501">
        <v>1</v>
      </c>
      <c r="K501">
        <f t="shared" si="129"/>
        <v>6</v>
      </c>
      <c r="L501" t="str">
        <f t="shared" si="130"/>
        <v/>
      </c>
      <c r="M501" t="str">
        <f t="shared" si="130"/>
        <v/>
      </c>
      <c r="N501" t="str">
        <f t="shared" si="130"/>
        <v/>
      </c>
      <c r="O501" t="str">
        <f t="shared" si="130"/>
        <v/>
      </c>
      <c r="P501" t="str">
        <f t="shared" si="130"/>
        <v/>
      </c>
      <c r="Q501" t="str">
        <f t="shared" si="131"/>
        <v>52500x</v>
      </c>
      <c r="S501" s="119">
        <f t="shared" si="132"/>
        <v>0</v>
      </c>
    </row>
    <row r="502" spans="1:19" x14ac:dyDescent="0.25">
      <c r="A502">
        <v>52600</v>
      </c>
      <c r="B502" s="92">
        <f t="shared" ca="1" si="128"/>
        <v>239858.62</v>
      </c>
      <c r="C502" t="s">
        <v>78</v>
      </c>
      <c r="D502" s="92">
        <f>IF(MID(F502,1,1)&lt;&gt;"K",IF($H502&lt;&gt;1,$I502,IF(AND(MAX($A$2:$A502)&gt;=30000,$I502&lt;0),$I502,IF(AND(MAX($A$2:$A502)&lt;30000,$I502&gt;0),$I502,0)))+E502,0)+E502</f>
        <v>0</v>
      </c>
      <c r="G502" t="str">
        <f>IF(AND(F502&lt;&gt;"",MID(F502,1,1)&lt;&gt;"K"),VLOOKUP(F502,import!$A$2:$B$998,2,FALSE),"")</f>
        <v/>
      </c>
      <c r="I502" s="119">
        <f>IFERROR(IF(F502&lt;&gt;"",VLOOKUP(F502,import!$A$2:$E$598,5,FALSE),0),0)</f>
        <v>0</v>
      </c>
      <c r="J502">
        <v>1</v>
      </c>
      <c r="K502">
        <f t="shared" si="129"/>
        <v>3</v>
      </c>
      <c r="L502" t="str">
        <f t="shared" si="130"/>
        <v>5</v>
      </c>
      <c r="M502" t="str">
        <f t="shared" si="130"/>
        <v>52</v>
      </c>
      <c r="N502" t="str">
        <f t="shared" si="130"/>
        <v>526</v>
      </c>
      <c r="O502" t="str">
        <f t="shared" si="130"/>
        <v>5260</v>
      </c>
      <c r="P502" t="str">
        <f t="shared" si="130"/>
        <v>52600</v>
      </c>
      <c r="Q502" t="str">
        <f t="shared" si="131"/>
        <v>52600x</v>
      </c>
      <c r="S502" s="119">
        <f t="shared" si="132"/>
        <v>239858.62</v>
      </c>
    </row>
    <row r="503" spans="1:19" x14ac:dyDescent="0.25">
      <c r="B503" s="92" t="str">
        <f t="shared" ca="1" si="128"/>
        <v/>
      </c>
      <c r="D503" s="92">
        <f>IF(MID(F503,1,1)&lt;&gt;"K",IF($H503&lt;&gt;1,$I503,IF(AND(MAX($A$2:$A503)&gt;=30000,$I503&lt;0),$I503,IF(AND(MAX($A$2:$A503)&lt;30000,$I503&gt;0),$I503,0)))+E503,0)+E503</f>
        <v>50181.18</v>
      </c>
      <c r="F503">
        <v>402000</v>
      </c>
      <c r="G503" t="str">
        <f>IF(AND(F503&lt;&gt;"",MID(F503,1,1)&lt;&gt;"K"),VLOOKUP(F503,import!$A$2:$B$998,2,FALSE),"")</f>
        <v>Skł.fun.soc.-wynagr.</v>
      </c>
      <c r="I503" s="119">
        <f>IFERROR(IF(F503&lt;&gt;"",VLOOKUP(F503,import!$A$2:$E$598,5,FALSE),0),0)</f>
        <v>50181.18</v>
      </c>
      <c r="J503">
        <v>1</v>
      </c>
      <c r="K503">
        <f t="shared" si="129"/>
        <v>6</v>
      </c>
      <c r="L503" t="str">
        <f t="shared" si="130"/>
        <v/>
      </c>
      <c r="M503" t="str">
        <f t="shared" si="130"/>
        <v/>
      </c>
      <c r="N503" t="str">
        <f t="shared" si="130"/>
        <v/>
      </c>
      <c r="O503" t="str">
        <f t="shared" si="130"/>
        <v/>
      </c>
      <c r="P503" t="str">
        <f t="shared" si="130"/>
        <v/>
      </c>
      <c r="Q503" t="str">
        <f t="shared" si="131"/>
        <v>52600x</v>
      </c>
      <c r="S503" s="119">
        <f t="shared" si="132"/>
        <v>0</v>
      </c>
    </row>
    <row r="504" spans="1:19" x14ac:dyDescent="0.25">
      <c r="B504" s="92" t="str">
        <f t="shared" ca="1" si="128"/>
        <v/>
      </c>
      <c r="D504" s="92">
        <f>IF(MID(F504,1,1)&lt;&gt;"K",IF($H504&lt;&gt;1,$I504,IF(AND(MAX($A$2:$A504)&gt;=30000,$I504&lt;0),$I504,IF(AND(MAX($A$2:$A504)&lt;30000,$I504&gt;0),$I504,0)))+E504,0)+E504</f>
        <v>0</v>
      </c>
      <c r="F504">
        <v>402005</v>
      </c>
      <c r="G504" t="e">
        <f>IF(AND(F504&lt;&gt;"",MID(F504,1,1)&lt;&gt;"K"),VLOOKUP(F504,import!$A$2:$B$998,2,FALSE),"")</f>
        <v>#N/A</v>
      </c>
      <c r="I504" s="119">
        <f>IFERROR(IF(F504&lt;&gt;"",VLOOKUP(F504,import!$A$2:$E$598,5,FALSE),0),0)</f>
        <v>0</v>
      </c>
      <c r="J504">
        <v>1</v>
      </c>
      <c r="K504">
        <f t="shared" si="129"/>
        <v>6</v>
      </c>
      <c r="L504" t="str">
        <f t="shared" si="130"/>
        <v/>
      </c>
      <c r="M504" t="str">
        <f t="shared" si="130"/>
        <v/>
      </c>
      <c r="N504" t="str">
        <f t="shared" si="130"/>
        <v/>
      </c>
      <c r="O504" t="str">
        <f t="shared" si="130"/>
        <v/>
      </c>
      <c r="P504" t="str">
        <f t="shared" si="130"/>
        <v/>
      </c>
      <c r="Q504" t="str">
        <f t="shared" si="131"/>
        <v>52600x</v>
      </c>
      <c r="S504" s="119">
        <f t="shared" si="132"/>
        <v>0</v>
      </c>
    </row>
    <row r="505" spans="1:19" x14ac:dyDescent="0.25">
      <c r="B505" s="92" t="str">
        <f t="shared" ca="1" si="128"/>
        <v/>
      </c>
      <c r="D505" s="92">
        <f>IF(MID(F505,1,1)&lt;&gt;"K",IF($H505&lt;&gt;1,$I505,IF(AND(MAX($A$2:$A505)&gt;=30000,$I505&lt;0),$I505,IF(AND(MAX($A$2:$A505)&lt;30000,$I505&gt;0),$I505,0)))+E505,0)+E505</f>
        <v>33782.92</v>
      </c>
      <c r="F505">
        <v>402010</v>
      </c>
      <c r="G505" t="str">
        <f>IF(AND(F505&lt;&gt;"",MID(F505,1,1)&lt;&gt;"K"),VLOOKUP(F505,import!$A$2:$B$998,2,FALSE),"")</f>
        <v>Skł.soc.-wyn.pomoc.</v>
      </c>
      <c r="I505" s="119">
        <f>IFERROR(IF(F505&lt;&gt;"",VLOOKUP(F505,import!$A$2:$E$598,5,FALSE),0),0)</f>
        <v>33782.92</v>
      </c>
      <c r="J505">
        <v>1</v>
      </c>
      <c r="K505">
        <f t="shared" si="126"/>
        <v>6</v>
      </c>
      <c r="L505" t="str">
        <f t="shared" ref="L505:P506" si="133">MID($A505,1,L$1)</f>
        <v/>
      </c>
      <c r="M505" t="str">
        <f t="shared" si="133"/>
        <v/>
      </c>
      <c r="N505" t="str">
        <f t="shared" si="133"/>
        <v/>
      </c>
      <c r="O505" t="str">
        <f t="shared" si="133"/>
        <v/>
      </c>
      <c r="P505" t="str">
        <f t="shared" si="133"/>
        <v/>
      </c>
      <c r="Q505" t="str">
        <f t="shared" si="127"/>
        <v>52600x</v>
      </c>
      <c r="S505" s="119">
        <f t="shared" si="132"/>
        <v>0</v>
      </c>
    </row>
    <row r="506" spans="1:19" x14ac:dyDescent="0.25">
      <c r="B506" s="92" t="str">
        <f t="shared" ca="1" si="128"/>
        <v/>
      </c>
      <c r="D506" s="92">
        <f>IF(MID(F506,1,1)&lt;&gt;"K",IF($H506&lt;&gt;1,$I506,IF(AND(MAX($A$2:$A506)&gt;=30000,$I506&lt;0),$I506,IF(AND(MAX($A$2:$A506)&lt;30000,$I506&gt;0),$I506,0)))+E506,0)+E506</f>
        <v>134713.62</v>
      </c>
      <c r="F506">
        <v>402200</v>
      </c>
      <c r="G506" t="str">
        <f>IF(AND(F506&lt;&gt;"",MID(F506,1,1)&lt;&gt;"K"),VLOOKUP(F506,import!$A$2:$B$998,2,FALSE),"")</f>
        <v>Skł.fun.soc.-wynagr.</v>
      </c>
      <c r="I506" s="119">
        <f>IFERROR(IF(F506&lt;&gt;"",VLOOKUP(F506,import!$A$2:$E$598,5,FALSE),0),0)</f>
        <v>134713.62</v>
      </c>
      <c r="J506">
        <v>1</v>
      </c>
      <c r="K506">
        <f t="shared" si="126"/>
        <v>6</v>
      </c>
      <c r="L506" t="str">
        <f t="shared" si="133"/>
        <v/>
      </c>
      <c r="M506" t="str">
        <f t="shared" si="133"/>
        <v/>
      </c>
      <c r="N506" t="str">
        <f t="shared" si="133"/>
        <v/>
      </c>
      <c r="O506" t="str">
        <f t="shared" si="133"/>
        <v/>
      </c>
      <c r="P506" t="str">
        <f t="shared" si="133"/>
        <v/>
      </c>
      <c r="Q506" t="str">
        <f t="shared" si="127"/>
        <v>52600x</v>
      </c>
      <c r="S506" s="119">
        <f t="shared" si="132"/>
        <v>0</v>
      </c>
    </row>
    <row r="507" spans="1:19" x14ac:dyDescent="0.25">
      <c r="B507" s="92" t="str">
        <f t="shared" ca="1" si="128"/>
        <v/>
      </c>
      <c r="D507" s="92">
        <f>IF(MID(F507,1,1)&lt;&gt;"K",IF($H507&lt;&gt;1,$I507,IF(AND(MAX($A$2:$A507)&gt;=30000,$I507&lt;0),$I507,IF(AND(MAX($A$2:$A507)&lt;30000,$I507&gt;0),$I507,0)))+E507,0)+E507</f>
        <v>3177.46</v>
      </c>
      <c r="F507">
        <v>404800</v>
      </c>
      <c r="G507" t="str">
        <f>IF(AND(F507&lt;&gt;"",MID(F507,1,1)&lt;&gt;"K"),VLOOKUP(F507,import!$A$2:$B$998,2,FALSE),"")</f>
        <v>Skł. fund. emeryt.</v>
      </c>
      <c r="I507" s="115">
        <f>IFERROR(IF(F507&lt;&gt;"",VLOOKUP(F507,import!$A$2:$E$598,5,FALSE),0),0)</f>
        <v>3177.46</v>
      </c>
      <c r="J507">
        <v>1</v>
      </c>
      <c r="K507">
        <f t="shared" si="110"/>
        <v>6</v>
      </c>
      <c r="L507" t="str">
        <f t="shared" si="123"/>
        <v/>
      </c>
      <c r="M507" t="str">
        <f t="shared" si="123"/>
        <v/>
      </c>
      <c r="N507" t="str">
        <f t="shared" si="123"/>
        <v/>
      </c>
      <c r="O507" t="str">
        <f t="shared" si="123"/>
        <v/>
      </c>
      <c r="P507" t="str">
        <f t="shared" si="123"/>
        <v/>
      </c>
      <c r="Q507" t="str">
        <f t="shared" ref="Q507:Q550" si="134">IF(A507&gt;0,P507&amp;"x",Q506)</f>
        <v>52600x</v>
      </c>
      <c r="S507" s="92">
        <f t="shared" si="132"/>
        <v>0</v>
      </c>
    </row>
    <row r="508" spans="1:19" x14ac:dyDescent="0.25">
      <c r="B508" s="92" t="str">
        <f t="shared" ca="1" si="128"/>
        <v/>
      </c>
      <c r="D508" s="92">
        <f>IF(MID(F508,1,1)&lt;&gt;"K",IF($H508&lt;&gt;1,$I508,IF(AND(MAX($A$2:$A508)&gt;=30000,$I508&lt;0),$I508,IF(AND(MAX($A$2:$A508)&lt;30000,$I508&gt;0),$I508,0)))+E508,0)+E508</f>
        <v>0</v>
      </c>
      <c r="F508">
        <v>498000</v>
      </c>
      <c r="G508" t="e">
        <f>IF(AND(F508&lt;&gt;"",MID(F508,1,1)&lt;&gt;"K"),VLOOKUP(F508,import!$A$2:$B$998,2,FALSE),"")</f>
        <v>#N/A</v>
      </c>
      <c r="I508" s="115">
        <f>IFERROR(IF(F508&lt;&gt;"",VLOOKUP(F508,import!$A$2:$E$598,5,FALSE),0),0)</f>
        <v>0</v>
      </c>
      <c r="J508">
        <v>1</v>
      </c>
      <c r="K508">
        <f t="shared" si="110"/>
        <v>6</v>
      </c>
      <c r="L508" t="str">
        <f t="shared" si="123"/>
        <v/>
      </c>
      <c r="M508" t="str">
        <f t="shared" si="123"/>
        <v/>
      </c>
      <c r="N508" t="str">
        <f t="shared" si="123"/>
        <v/>
      </c>
      <c r="O508" t="str">
        <f t="shared" si="123"/>
        <v/>
      </c>
      <c r="P508" t="str">
        <f t="shared" si="123"/>
        <v/>
      </c>
      <c r="Q508" t="str">
        <f t="shared" si="134"/>
        <v>52600x</v>
      </c>
      <c r="S508" s="92">
        <f t="shared" si="132"/>
        <v>0</v>
      </c>
    </row>
    <row r="509" spans="1:19" x14ac:dyDescent="0.25">
      <c r="B509" s="92" t="str">
        <f t="shared" ca="1" si="128"/>
        <v/>
      </c>
      <c r="D509" s="92">
        <f>IF(MID(F509,1,1)&lt;&gt;"K",IF($H509&lt;&gt;1,$I509,IF(AND(MAX($A$2:$A509)&gt;=30000,$I509&lt;0),$I509,IF(AND(MAX($A$2:$A509)&lt;30000,$I509&gt;0),$I509,0)))+E509,0)+E509</f>
        <v>25.36</v>
      </c>
      <c r="F509">
        <v>498010</v>
      </c>
      <c r="G509" t="str">
        <f>IF(AND(F509&lt;&gt;"",MID(F509,1,1)&lt;&gt;"K"),VLOOKUP(F509,import!$A$2:$B$998,2,FALSE),"")</f>
        <v>Usługi med. pracy</v>
      </c>
      <c r="I509" s="115">
        <f>IFERROR(IF(F509&lt;&gt;"",VLOOKUP(F509,import!$A$2:$E$598,5,FALSE),0),0)</f>
        <v>25.36</v>
      </c>
      <c r="J509">
        <v>1</v>
      </c>
      <c r="K509">
        <f t="shared" si="110"/>
        <v>6</v>
      </c>
      <c r="L509" t="str">
        <f t="shared" si="123"/>
        <v/>
      </c>
      <c r="M509" t="str">
        <f t="shared" si="123"/>
        <v/>
      </c>
      <c r="N509" t="str">
        <f t="shared" si="123"/>
        <v/>
      </c>
      <c r="O509" t="str">
        <f t="shared" si="123"/>
        <v/>
      </c>
      <c r="P509" t="str">
        <f t="shared" si="123"/>
        <v/>
      </c>
      <c r="Q509" t="str">
        <f t="shared" si="134"/>
        <v>52600x</v>
      </c>
      <c r="S509" s="92">
        <f t="shared" si="132"/>
        <v>0</v>
      </c>
    </row>
    <row r="510" spans="1:19" x14ac:dyDescent="0.25">
      <c r="B510" s="92" t="str">
        <f t="shared" ca="1" si="128"/>
        <v/>
      </c>
      <c r="D510" s="92">
        <f>IF(MID(F510,1,1)&lt;&gt;"K",IF($H510&lt;&gt;1,$I510,IF(AND(MAX($A$2:$A510)&gt;=30000,$I510&lt;0),$I510,IF(AND(MAX($A$2:$A510)&lt;30000,$I510&gt;0),$I510,0)))+E510,0)+E510</f>
        <v>0</v>
      </c>
      <c r="F510">
        <v>498200</v>
      </c>
      <c r="G510" t="e">
        <f>IF(AND(F510&lt;&gt;"",MID(F510,1,1)&lt;&gt;"K"),VLOOKUP(F510,import!$A$2:$B$998,2,FALSE),"")</f>
        <v>#N/A</v>
      </c>
      <c r="I510" s="115">
        <f>IFERROR(IF(F510&lt;&gt;"",VLOOKUP(F510,import!$A$2:$E$598,5,FALSE),0),0)</f>
        <v>0</v>
      </c>
      <c r="J510">
        <v>1</v>
      </c>
      <c r="K510">
        <f t="shared" si="110"/>
        <v>6</v>
      </c>
      <c r="L510" t="str">
        <f t="shared" si="123"/>
        <v/>
      </c>
      <c r="M510" t="str">
        <f t="shared" si="123"/>
        <v/>
      </c>
      <c r="N510" t="str">
        <f t="shared" si="123"/>
        <v/>
      </c>
      <c r="O510" t="str">
        <f t="shared" si="123"/>
        <v/>
      </c>
      <c r="P510" t="str">
        <f t="shared" si="123"/>
        <v/>
      </c>
      <c r="Q510" t="str">
        <f t="shared" si="134"/>
        <v>52600x</v>
      </c>
      <c r="S510" s="92">
        <f t="shared" si="132"/>
        <v>0</v>
      </c>
    </row>
    <row r="511" spans="1:19" x14ac:dyDescent="0.25">
      <c r="B511" s="92" t="str">
        <f t="shared" ca="1" si="128"/>
        <v/>
      </c>
      <c r="D511" s="92">
        <f>IF(MID(F511,1,1)&lt;&gt;"K",IF($H511&lt;&gt;1,$I511,IF(AND(MAX($A$2:$A511)&gt;=30000,$I511&lt;0),$I511,IF(AND(MAX($A$2:$A511)&lt;30000,$I511&gt;0),$I511,0)))+E511,0)+E511</f>
        <v>3508</v>
      </c>
      <c r="F511">
        <v>498260</v>
      </c>
      <c r="G511" t="str">
        <f>IF(AND(F511&lt;&gt;"",MID(F511,1,1)&lt;&gt;"K"),VLOOKUP(F511,import!$A$2:$B$998,2,FALSE),"")</f>
        <v>Stołówka</v>
      </c>
      <c r="I511" s="115">
        <f>IFERROR(IF(F511&lt;&gt;"",VLOOKUP(F511,import!$A$2:$E$598,5,FALSE),0),0)</f>
        <v>3508</v>
      </c>
      <c r="J511">
        <v>1</v>
      </c>
      <c r="K511">
        <f t="shared" ref="K511:K581" si="135">IF(ISERROR(IF(A511&lt;&gt;"",FIND("0",A511,2)-1,"")),5,IF(A511&lt;&gt;"",FIND("0",A511,2)-1,6))</f>
        <v>6</v>
      </c>
      <c r="L511" t="str">
        <f t="shared" si="123"/>
        <v/>
      </c>
      <c r="M511" t="str">
        <f t="shared" si="123"/>
        <v/>
      </c>
      <c r="N511" t="str">
        <f t="shared" si="123"/>
        <v/>
      </c>
      <c r="O511" t="str">
        <f t="shared" si="123"/>
        <v/>
      </c>
      <c r="P511" t="str">
        <f t="shared" si="123"/>
        <v/>
      </c>
      <c r="Q511" t="str">
        <f t="shared" si="134"/>
        <v>52600x</v>
      </c>
      <c r="S511" s="92">
        <f t="shared" si="132"/>
        <v>0</v>
      </c>
    </row>
    <row r="512" spans="1:19" x14ac:dyDescent="0.25">
      <c r="B512" s="92" t="str">
        <f t="shared" ca="1" si="128"/>
        <v/>
      </c>
      <c r="D512" s="92">
        <f>IF(MID(F512,1,1)&lt;&gt;"K",IF($H512&lt;&gt;1,$I512,IF(AND(MAX($A$2:$A512)&gt;=30000,$I512&lt;0),$I512,IF(AND(MAX($A$2:$A512)&lt;30000,$I512&gt;0),$I512,0)))+E512,0)+E512</f>
        <v>7362.66</v>
      </c>
      <c r="F512">
        <v>498400</v>
      </c>
      <c r="G512" t="str">
        <f>IF(AND(F512&lt;&gt;"",MID(F512,1,1)&lt;&gt;"K"),VLOOKUP(F512,import!$A$2:$B$998,2,FALSE),"")</f>
        <v>Dokształcanie</v>
      </c>
      <c r="I512" s="115">
        <f>IFERROR(IF(F512&lt;&gt;"",VLOOKUP(F512,import!$A$2:$E$598,5,FALSE),0),0)</f>
        <v>7362.66</v>
      </c>
      <c r="J512">
        <v>1</v>
      </c>
      <c r="K512">
        <f t="shared" si="135"/>
        <v>6</v>
      </c>
      <c r="L512" t="str">
        <f t="shared" si="123"/>
        <v/>
      </c>
      <c r="M512" t="str">
        <f t="shared" si="123"/>
        <v/>
      </c>
      <c r="N512" t="str">
        <f t="shared" si="123"/>
        <v/>
      </c>
      <c r="O512" t="str">
        <f t="shared" si="123"/>
        <v/>
      </c>
      <c r="P512" t="str">
        <f t="shared" si="123"/>
        <v/>
      </c>
      <c r="Q512" t="str">
        <f t="shared" si="134"/>
        <v>52600x</v>
      </c>
      <c r="S512" s="92">
        <f t="shared" si="132"/>
        <v>0</v>
      </c>
    </row>
    <row r="513" spans="1:19" x14ac:dyDescent="0.25">
      <c r="B513" s="92" t="str">
        <f t="shared" ca="1" si="128"/>
        <v/>
      </c>
      <c r="D513" s="92">
        <f>IF(MID(F513,1,1)&lt;&gt;"K",IF($H513&lt;&gt;1,$I513,IF(AND(MAX($A$2:$A513)&gt;=30000,$I513&lt;0),$I513,IF(AND(MAX($A$2:$A513)&lt;30000,$I513&gt;0),$I513,0)))+E513,0)+E513</f>
        <v>4629.63</v>
      </c>
      <c r="F513">
        <v>498900</v>
      </c>
      <c r="G513" t="str">
        <f>IF(AND(F513&lt;&gt;"",MID(F513,1,1)&lt;&gt;"K"),VLOOKUP(F513,import!$A$2:$B$998,2,FALSE),"")</f>
        <v>In. wydatki socjalne</v>
      </c>
      <c r="I513" s="115">
        <f>IFERROR(IF(F513&lt;&gt;"",VLOOKUP(F513,import!$A$2:$E$598,5,FALSE),0),0)</f>
        <v>4629.63</v>
      </c>
      <c r="J513">
        <v>1</v>
      </c>
      <c r="K513">
        <f t="shared" si="135"/>
        <v>6</v>
      </c>
      <c r="L513" t="str">
        <f t="shared" si="123"/>
        <v/>
      </c>
      <c r="M513" t="str">
        <f t="shared" si="123"/>
        <v/>
      </c>
      <c r="N513" t="str">
        <f t="shared" si="123"/>
        <v/>
      </c>
      <c r="O513" t="str">
        <f t="shared" si="123"/>
        <v/>
      </c>
      <c r="P513" t="str">
        <f t="shared" si="123"/>
        <v/>
      </c>
      <c r="Q513" t="str">
        <f t="shared" si="134"/>
        <v>52600x</v>
      </c>
      <c r="S513" s="92">
        <f t="shared" si="132"/>
        <v>0</v>
      </c>
    </row>
    <row r="514" spans="1:19" x14ac:dyDescent="0.25">
      <c r="B514" s="92" t="str">
        <f t="shared" ca="1" si="128"/>
        <v/>
      </c>
      <c r="D514" s="92">
        <f>IF(MID(F514,1,1)&lt;&gt;"K",IF($H514&lt;&gt;1,$I514,IF(AND(MAX($A$2:$A514)&gt;=30000,$I514&lt;0),$I514,IF(AND(MAX($A$2:$A514)&lt;30000,$I514&gt;0),$I514,0)))+E514,0)+E514</f>
        <v>2477.79</v>
      </c>
      <c r="F514">
        <v>498910</v>
      </c>
      <c r="G514" t="str">
        <f>IF(AND(F514&lt;&gt;"",MID(F514,1,1)&lt;&gt;"K"),VLOOKUP(F514,import!$A$2:$B$998,2,FALSE),"")</f>
        <v>In.wyd.soc.-wol.pod.</v>
      </c>
      <c r="I514" s="115">
        <f>IFERROR(IF(F514&lt;&gt;"",VLOOKUP(F514,import!$A$2:$E$598,5,FALSE),0),0)</f>
        <v>2477.79</v>
      </c>
      <c r="J514">
        <v>1</v>
      </c>
      <c r="K514">
        <f>IF(ISERROR(IF(A514&lt;&gt;"",FIND("0",A514,2)-1,"")),5,IF(A514&lt;&gt;"",FIND("0",A514,2)-1,6))</f>
        <v>6</v>
      </c>
      <c r="L514" t="str">
        <f t="shared" si="123"/>
        <v/>
      </c>
      <c r="M514" t="str">
        <f t="shared" si="123"/>
        <v/>
      </c>
      <c r="N514" t="str">
        <f t="shared" si="123"/>
        <v/>
      </c>
      <c r="O514" t="str">
        <f t="shared" si="123"/>
        <v/>
      </c>
      <c r="P514" t="str">
        <f t="shared" si="123"/>
        <v/>
      </c>
      <c r="Q514" t="str">
        <f t="shared" si="134"/>
        <v>52600x</v>
      </c>
      <c r="S514" s="92">
        <f t="shared" si="132"/>
        <v>0</v>
      </c>
    </row>
    <row r="515" spans="1:19" x14ac:dyDescent="0.25">
      <c r="B515" s="92" t="str">
        <f t="shared" ca="1" si="128"/>
        <v/>
      </c>
      <c r="D515" s="92">
        <f>IF(MID(F515,1,1)&lt;&gt;"K",IF($H515&lt;&gt;1,$I515,IF(AND(MAX($A$2:$A515)&gt;=30000,$I515&lt;0),$I515,IF(AND(MAX($A$2:$A515)&lt;30000,$I515&gt;0),$I515,0)))+E515,0)+E515</f>
        <v>0</v>
      </c>
      <c r="F515">
        <v>498920</v>
      </c>
      <c r="G515" t="e">
        <f>IF(AND(F515&lt;&gt;"",MID(F515,1,1)&lt;&gt;"K"),VLOOKUP(F515,import!$A$2:$B$998,2,FALSE),"")</f>
        <v>#N/A</v>
      </c>
      <c r="I515" s="115">
        <f>IFERROR(IF(F515&lt;&gt;"",VLOOKUP(F515,import!$A$2:$E$598,5,FALSE),0),0)</f>
        <v>0</v>
      </c>
      <c r="J515">
        <v>1</v>
      </c>
      <c r="K515">
        <f t="shared" si="135"/>
        <v>6</v>
      </c>
      <c r="L515" t="str">
        <f t="shared" si="123"/>
        <v/>
      </c>
      <c r="M515" t="str">
        <f t="shared" si="123"/>
        <v/>
      </c>
      <c r="N515" t="str">
        <f t="shared" si="123"/>
        <v/>
      </c>
      <c r="O515" t="str">
        <f t="shared" si="123"/>
        <v/>
      </c>
      <c r="P515" t="str">
        <f t="shared" si="123"/>
        <v/>
      </c>
      <c r="Q515" t="str">
        <f t="shared" si="134"/>
        <v>52600x</v>
      </c>
      <c r="S515" s="92">
        <f t="shared" si="132"/>
        <v>0</v>
      </c>
    </row>
    <row r="516" spans="1:19" x14ac:dyDescent="0.25">
      <c r="A516">
        <v>52700</v>
      </c>
      <c r="B516" s="92">
        <f t="shared" ca="1" si="128"/>
        <v>21663.07</v>
      </c>
      <c r="C516" t="s">
        <v>79</v>
      </c>
      <c r="D516" s="92">
        <f>IF(MID(F516,1,1)&lt;&gt;"K",IF($H516&lt;&gt;1,$I516,IF(AND(MAX($A$2:$A516)&gt;=30000,$I516&lt;0),$I516,IF(AND(MAX($A$2:$A516)&lt;30000,$I516&gt;0),$I516,0)))+E516,0)+E516</f>
        <v>0</v>
      </c>
      <c r="G516" t="str">
        <f>IF(AND(F516&lt;&gt;"",MID(F516,1,1)&lt;&gt;"K"),VLOOKUP(F516,import!$A$2:$B$998,2,FALSE),"")</f>
        <v/>
      </c>
      <c r="I516" s="115">
        <f>IFERROR(IF(F516&lt;&gt;"",VLOOKUP(F516,import!$A$2:$E$598,5,FALSE),0),0)</f>
        <v>0</v>
      </c>
      <c r="J516">
        <v>1</v>
      </c>
      <c r="K516">
        <f t="shared" si="135"/>
        <v>3</v>
      </c>
      <c r="L516" t="str">
        <f t="shared" si="123"/>
        <v>5</v>
      </c>
      <c r="M516" t="str">
        <f t="shared" si="123"/>
        <v>52</v>
      </c>
      <c r="N516" t="str">
        <f t="shared" si="123"/>
        <v>527</v>
      </c>
      <c r="O516" t="str">
        <f t="shared" si="123"/>
        <v>5270</v>
      </c>
      <c r="P516" t="str">
        <f t="shared" si="123"/>
        <v>52700</v>
      </c>
      <c r="Q516" t="str">
        <f t="shared" si="134"/>
        <v>52700x</v>
      </c>
      <c r="S516" s="92">
        <f t="shared" si="132"/>
        <v>21663.07</v>
      </c>
    </row>
    <row r="517" spans="1:19" x14ac:dyDescent="0.25">
      <c r="B517" s="92" t="str">
        <f t="shared" ca="1" si="128"/>
        <v/>
      </c>
      <c r="D517" s="92">
        <f>IF(MID(F517,1,1)&lt;&gt;"K",IF($H517&lt;&gt;1,$I517,IF(AND(MAX($A$2:$A517)&gt;=30000,$I517&lt;0),$I517,IF(AND(MAX($A$2:$A517)&lt;30000,$I517&gt;0),$I517,0)))+E517,0)+E517</f>
        <v>0</v>
      </c>
      <c r="F517">
        <v>460170</v>
      </c>
      <c r="G517" t="e">
        <f>IF(AND(F517&lt;&gt;"",MID(F517,1,1)&lt;&gt;"K"),VLOOKUP(F517,import!$A$2:$B$998,2,FALSE),"")</f>
        <v>#N/A</v>
      </c>
      <c r="I517" s="115">
        <f>IFERROR(IF(F517&lt;&gt;"",VLOOKUP(F517,import!$A$2:$E$598,5,FALSE),0),0)</f>
        <v>0</v>
      </c>
      <c r="J517">
        <v>1</v>
      </c>
      <c r="K517">
        <f t="shared" si="135"/>
        <v>6</v>
      </c>
      <c r="L517" t="str">
        <f t="shared" ref="L517:P554" si="136">MID($A517,1,L$1)</f>
        <v/>
      </c>
      <c r="M517" t="str">
        <f t="shared" si="136"/>
        <v/>
      </c>
      <c r="N517" t="str">
        <f t="shared" si="136"/>
        <v/>
      </c>
      <c r="O517" t="str">
        <f t="shared" si="136"/>
        <v/>
      </c>
      <c r="P517" t="str">
        <f t="shared" si="136"/>
        <v/>
      </c>
      <c r="Q517" t="str">
        <f t="shared" si="134"/>
        <v>52700x</v>
      </c>
      <c r="S517" s="92">
        <f t="shared" si="132"/>
        <v>0</v>
      </c>
    </row>
    <row r="518" spans="1:19" x14ac:dyDescent="0.25">
      <c r="B518" s="92" t="str">
        <f t="shared" ca="1" si="128"/>
        <v/>
      </c>
      <c r="D518" s="92">
        <f>IF(MID(F518,1,1)&lt;&gt;"K",IF($H518&lt;&gt;1,$I518,IF(AND(MAX($A$2:$A518)&gt;=30000,$I518&lt;0),$I518,IF(AND(MAX($A$2:$A518)&lt;30000,$I518&gt;0),$I518,0)))+E518,0)+E518</f>
        <v>7420.7</v>
      </c>
      <c r="F518">
        <v>480310</v>
      </c>
      <c r="G518" t="str">
        <f>IF(AND(F518&lt;&gt;"",MID(F518,1,1)&lt;&gt;"K"),VLOOKUP(F518,import!$A$2:$B$998,2,FALSE),"")</f>
        <v>In. ubezp.odpow.cyw.</v>
      </c>
      <c r="I518" s="115">
        <f>IFERROR(IF(F518&lt;&gt;"",VLOOKUP(F518,import!$A$2:$E$598,5,FALSE),0),0)</f>
        <v>7420.7</v>
      </c>
      <c r="J518">
        <v>1</v>
      </c>
      <c r="K518">
        <f t="shared" si="135"/>
        <v>6</v>
      </c>
      <c r="L518" t="str">
        <f t="shared" si="136"/>
        <v/>
      </c>
      <c r="M518" t="str">
        <f t="shared" si="136"/>
        <v/>
      </c>
      <c r="N518" t="str">
        <f t="shared" si="136"/>
        <v/>
      </c>
      <c r="O518" t="str">
        <f t="shared" si="136"/>
        <v/>
      </c>
      <c r="P518" t="str">
        <f t="shared" si="136"/>
        <v/>
      </c>
      <c r="Q518" t="str">
        <f t="shared" si="134"/>
        <v>52700x</v>
      </c>
      <c r="S518" s="92">
        <f t="shared" si="132"/>
        <v>0</v>
      </c>
    </row>
    <row r="519" spans="1:19" x14ac:dyDescent="0.25">
      <c r="B519" s="92" t="str">
        <f t="shared" ca="1" si="128"/>
        <v/>
      </c>
      <c r="D519" s="92">
        <f>IF(MID(F519,1,1)&lt;&gt;"K",IF($H519&lt;&gt;1,$I519,IF(AND(MAX($A$2:$A519)&gt;=30000,$I519&lt;0),$I519,IF(AND(MAX($A$2:$A519)&lt;30000,$I519&gt;0),$I519,0)))+E519,0)+E519</f>
        <v>3856.69</v>
      </c>
      <c r="F519">
        <v>480400</v>
      </c>
      <c r="G519" t="str">
        <f>IF(AND(F519&lt;&gt;"",MID(F519,1,1)&lt;&gt;"K"),VLOOKUP(F519,import!$A$2:$B$998,2,FALSE),"")</f>
        <v>Ubezp. pojazdu</v>
      </c>
      <c r="I519" s="115">
        <f>IFERROR(IF(F519&lt;&gt;"",VLOOKUP(F519,import!$A$2:$E$598,5,FALSE),0),0)</f>
        <v>3856.69</v>
      </c>
      <c r="J519">
        <v>1</v>
      </c>
      <c r="K519">
        <f t="shared" si="135"/>
        <v>6</v>
      </c>
      <c r="L519" t="str">
        <f t="shared" si="136"/>
        <v/>
      </c>
      <c r="M519" t="str">
        <f t="shared" si="136"/>
        <v/>
      </c>
      <c r="N519" t="str">
        <f t="shared" si="136"/>
        <v/>
      </c>
      <c r="O519" t="str">
        <f t="shared" si="136"/>
        <v/>
      </c>
      <c r="P519" t="str">
        <f t="shared" si="136"/>
        <v/>
      </c>
      <c r="Q519" t="str">
        <f t="shared" si="134"/>
        <v>52700x</v>
      </c>
      <c r="S519" s="92">
        <f t="shared" si="132"/>
        <v>0</v>
      </c>
    </row>
    <row r="520" spans="1:19" x14ac:dyDescent="0.25">
      <c r="B520" s="92" t="str">
        <f t="shared" ca="1" si="128"/>
        <v/>
      </c>
      <c r="D520" s="92">
        <f>IF(MID(F520,1,1)&lt;&gt;"K",IF($H520&lt;&gt;1,$I520,IF(AND(MAX($A$2:$A520)&gt;=30000,$I520&lt;0),$I520,IF(AND(MAX($A$2:$A520)&lt;30000,$I520&gt;0),$I520,0)))+E520,0)+E520</f>
        <v>10385.68</v>
      </c>
      <c r="F520">
        <v>490000</v>
      </c>
      <c r="G520" t="str">
        <f>IF(AND(F520&lt;&gt;"",MID(F520,1,1)&lt;&gt;"K"),VLOOKUP(F520,import!$A$2:$B$998,2,FALSE),"")</f>
        <v>Koszty podróży</v>
      </c>
      <c r="I520" s="115">
        <f>IFERROR(IF(F520&lt;&gt;"",VLOOKUP(F520,import!$A$2:$E$598,5,FALSE),0),0)</f>
        <v>10385.68</v>
      </c>
      <c r="J520">
        <v>1</v>
      </c>
      <c r="K520">
        <f t="shared" si="135"/>
        <v>6</v>
      </c>
      <c r="L520" t="str">
        <f t="shared" si="136"/>
        <v/>
      </c>
      <c r="M520" t="str">
        <f t="shared" si="136"/>
        <v/>
      </c>
      <c r="N520" t="str">
        <f t="shared" si="136"/>
        <v/>
      </c>
      <c r="O520" t="str">
        <f t="shared" si="136"/>
        <v/>
      </c>
      <c r="P520" t="str">
        <f t="shared" si="136"/>
        <v/>
      </c>
      <c r="Q520" t="str">
        <f t="shared" si="134"/>
        <v>52700x</v>
      </c>
      <c r="S520" s="92">
        <f t="shared" si="132"/>
        <v>0</v>
      </c>
    </row>
    <row r="521" spans="1:19" x14ac:dyDescent="0.25">
      <c r="B521" s="92" t="str">
        <f t="shared" ca="1" si="128"/>
        <v/>
      </c>
      <c r="D521" s="92">
        <f>IF(MID(F521,1,1)&lt;&gt;"K",IF($H521&lt;&gt;1,$I521,IF(AND(MAX($A$2:$A521)&gt;=30000,$I521&lt;0),$I521,IF(AND(MAX($A$2:$A521)&lt;30000,$I521&gt;0),$I521,0)))+E521,0)+E521</f>
        <v>0</v>
      </c>
      <c r="F521">
        <v>492900</v>
      </c>
      <c r="G521" t="e">
        <f>IF(AND(F521&lt;&gt;"",MID(F521,1,1)&lt;&gt;"K"),VLOOKUP(F521,import!$A$2:$B$998,2,FALSE),"")</f>
        <v>#N/A</v>
      </c>
      <c r="I521" s="115">
        <f>IFERROR(IF(F521&lt;&gt;"",VLOOKUP(F521,import!$A$2:$E$598,5,FALSE),0),0)</f>
        <v>0</v>
      </c>
      <c r="J521">
        <v>1</v>
      </c>
      <c r="K521">
        <f t="shared" si="135"/>
        <v>6</v>
      </c>
      <c r="L521" t="str">
        <f t="shared" si="136"/>
        <v/>
      </c>
      <c r="M521" t="str">
        <f t="shared" si="136"/>
        <v/>
      </c>
      <c r="N521" t="str">
        <f t="shared" si="136"/>
        <v/>
      </c>
      <c r="O521" t="str">
        <f t="shared" si="136"/>
        <v/>
      </c>
      <c r="P521" t="str">
        <f t="shared" si="136"/>
        <v/>
      </c>
      <c r="Q521" t="str">
        <f t="shared" si="134"/>
        <v>52700x</v>
      </c>
      <c r="S521" s="92">
        <f t="shared" si="132"/>
        <v>0</v>
      </c>
    </row>
    <row r="522" spans="1:19" x14ac:dyDescent="0.25">
      <c r="B522" s="92" t="str">
        <f t="shared" ca="1" si="128"/>
        <v/>
      </c>
      <c r="D522" s="92">
        <f>IF(MID(F522,1,1)&lt;&gt;"K",IF($H522&lt;&gt;1,$I522,IF(AND(MAX($A$2:$A522)&gt;=30000,$I522&lt;0),$I522,IF(AND(MAX($A$2:$A522)&lt;30000,$I522&gt;0),$I522,0)))+E522,0)+E522</f>
        <v>0</v>
      </c>
      <c r="F522">
        <v>493600</v>
      </c>
      <c r="G522" t="e">
        <f>IF(AND(F522&lt;&gt;"",MID(F522,1,1)&lt;&gt;"K"),VLOOKUP(F522,import!$A$2:$B$998,2,FALSE),"")</f>
        <v>#N/A</v>
      </c>
      <c r="I522" s="115">
        <f>IFERROR(IF(F522&lt;&gt;"",VLOOKUP(F522,import!$A$2:$E$598,5,FALSE),0),0)</f>
        <v>0</v>
      </c>
      <c r="J522">
        <v>1</v>
      </c>
      <c r="K522">
        <f t="shared" ref="K522:K524" si="137">IF(ISERROR(IF(A522&lt;&gt;"",FIND("0",A522,2)-1,"")),5,IF(A522&lt;&gt;"",FIND("0",A522,2)-1,6))</f>
        <v>6</v>
      </c>
      <c r="L522" t="str">
        <f t="shared" si="136"/>
        <v/>
      </c>
      <c r="M522" t="str">
        <f t="shared" si="136"/>
        <v/>
      </c>
      <c r="N522" t="str">
        <f t="shared" si="136"/>
        <v/>
      </c>
      <c r="O522" t="str">
        <f t="shared" si="136"/>
        <v/>
      </c>
      <c r="P522" t="str">
        <f t="shared" si="136"/>
        <v/>
      </c>
      <c r="Q522" t="str">
        <f t="shared" ref="Q522:Q524" si="138">IF(A522&gt;0,P522&amp;"x",Q521)</f>
        <v>52700x</v>
      </c>
      <c r="S522" s="92">
        <f t="shared" si="132"/>
        <v>0</v>
      </c>
    </row>
    <row r="523" spans="1:19" x14ac:dyDescent="0.25">
      <c r="B523" s="92" t="str">
        <f t="shared" ca="1" si="128"/>
        <v/>
      </c>
      <c r="D523" s="92">
        <f>IF(MID(F523,1,1)&lt;&gt;"K",IF($H523&lt;&gt;1,$I523,IF(AND(MAX($A$2:$A523)&gt;=30000,$I523&lt;0),$I523,IF(AND(MAX($A$2:$A523)&lt;30000,$I523&gt;0),$I523,0)))+E523,0)+E523</f>
        <v>0</v>
      </c>
      <c r="F523">
        <v>497010</v>
      </c>
      <c r="G523" t="e">
        <f>IF(AND(F523&lt;&gt;"",MID(F523,1,1)&lt;&gt;"K"),VLOOKUP(F523,import!$A$2:$B$998,2,FALSE),"")</f>
        <v>#N/A</v>
      </c>
      <c r="I523" s="115">
        <f>IFERROR(IF(F523&lt;&gt;"",VLOOKUP(F523,import!$A$2:$E$598,5,FALSE),0),0)</f>
        <v>0</v>
      </c>
      <c r="J523">
        <v>1</v>
      </c>
      <c r="K523">
        <f t="shared" si="137"/>
        <v>6</v>
      </c>
      <c r="L523" t="str">
        <f t="shared" si="136"/>
        <v/>
      </c>
      <c r="M523" t="str">
        <f t="shared" si="136"/>
        <v/>
      </c>
      <c r="N523" t="str">
        <f t="shared" si="136"/>
        <v/>
      </c>
      <c r="O523" t="str">
        <f t="shared" si="136"/>
        <v/>
      </c>
      <c r="P523" t="str">
        <f t="shared" si="136"/>
        <v/>
      </c>
      <c r="Q523" t="str">
        <f t="shared" si="138"/>
        <v>52700x</v>
      </c>
      <c r="S523" s="92">
        <f t="shared" si="132"/>
        <v>0</v>
      </c>
    </row>
    <row r="524" spans="1:19" x14ac:dyDescent="0.25">
      <c r="B524" s="92" t="str">
        <f t="shared" ca="1" si="128"/>
        <v/>
      </c>
      <c r="D524" s="92">
        <f>IF(MID(F524,1,1)&lt;&gt;"K",IF($H524&lt;&gt;1,$I524,IF(AND(MAX($A$2:$A524)&gt;=30000,$I524&lt;0),$I524,IF(AND(MAX($A$2:$A524)&lt;30000,$I524&gt;0),$I524,0)))+E524,0)+E524</f>
        <v>0</v>
      </c>
      <c r="F524">
        <v>497995</v>
      </c>
      <c r="G524" t="str">
        <f>IF(AND(F524&lt;&gt;"",MID(F524,1,1)&lt;&gt;"K"),VLOOKUP(F524,import!$A$2:$B$998,2,FALSE),"")</f>
        <v>RM in. koszt. admin.</v>
      </c>
      <c r="I524" s="115">
        <f>IFERROR(IF(F524&lt;&gt;"",VLOOKUP(F524,import!$A$2:$E$598,5,FALSE),0),0)</f>
        <v>0</v>
      </c>
      <c r="J524">
        <v>1</v>
      </c>
      <c r="K524">
        <f t="shared" si="137"/>
        <v>6</v>
      </c>
      <c r="L524" t="str">
        <f t="shared" si="136"/>
        <v/>
      </c>
      <c r="M524" t="str">
        <f t="shared" si="136"/>
        <v/>
      </c>
      <c r="N524" t="str">
        <f t="shared" si="136"/>
        <v/>
      </c>
      <c r="O524" t="str">
        <f t="shared" si="136"/>
        <v/>
      </c>
      <c r="P524" t="str">
        <f t="shared" si="136"/>
        <v/>
      </c>
      <c r="Q524" t="str">
        <f t="shared" si="138"/>
        <v>52700x</v>
      </c>
      <c r="S524" s="92">
        <f t="shared" si="132"/>
        <v>0</v>
      </c>
    </row>
    <row r="525" spans="1:19" x14ac:dyDescent="0.25">
      <c r="B525" s="92" t="str">
        <f t="shared" ca="1" si="128"/>
        <v/>
      </c>
      <c r="D525" s="92">
        <f>IF(MID(F525,1,1)&lt;&gt;"K",IF($H525&lt;&gt;1,$I525,IF(AND(MAX($A$2:$A525)&gt;=30000,$I525&lt;0),$I525,IF(AND(MAX($A$2:$A525)&lt;30000,$I525&gt;0),$I525,0)))+E525,0)+E525</f>
        <v>0</v>
      </c>
      <c r="G525" t="str">
        <f>IF(AND(F525&lt;&gt;"",MID(F525,1,1)&lt;&gt;"K"),VLOOKUP(F525,import!$A$2:$B$998,2,FALSE),"")</f>
        <v/>
      </c>
      <c r="I525" s="115">
        <f>IFERROR(IF(F525&lt;&gt;"",VLOOKUP(F525,import!$A$2:$E$598,5,FALSE),0),0)</f>
        <v>0</v>
      </c>
      <c r="J525">
        <v>1</v>
      </c>
      <c r="K525">
        <f t="shared" ref="K525:K529" si="139">IF(ISERROR(IF(A525&lt;&gt;"",FIND("0",A525,2)-1,"")),5,IF(A525&lt;&gt;"",FIND("0",A525,2)-1,6))</f>
        <v>6</v>
      </c>
      <c r="L525" t="str">
        <f t="shared" si="136"/>
        <v/>
      </c>
      <c r="M525" t="str">
        <f t="shared" si="136"/>
        <v/>
      </c>
      <c r="N525" t="str">
        <f t="shared" si="136"/>
        <v/>
      </c>
      <c r="O525" t="str">
        <f t="shared" si="136"/>
        <v/>
      </c>
      <c r="P525" t="str">
        <f t="shared" si="136"/>
        <v/>
      </c>
      <c r="Q525" t="str">
        <f t="shared" ref="Q525:Q529" si="140">IF(A525&gt;0,P525&amp;"x",Q524)</f>
        <v>52700x</v>
      </c>
      <c r="S525" s="119">
        <f t="shared" si="132"/>
        <v>0</v>
      </c>
    </row>
    <row r="526" spans="1:19" x14ac:dyDescent="0.25">
      <c r="A526">
        <v>52800</v>
      </c>
      <c r="B526" s="92">
        <f t="shared" ca="1" si="128"/>
        <v>0</v>
      </c>
      <c r="C526" t="s">
        <v>80</v>
      </c>
      <c r="D526" s="92">
        <f>IF(MID(F526,1,1)&lt;&gt;"K",IF($H526&lt;&gt;1,$I526,IF(AND(MAX($A$2:$A526)&gt;=30000,$I526&lt;0),$I526,IF(AND(MAX($A$2:$A526)&lt;30000,$I526&gt;0),$I526,0)))+E526,0)+E526</f>
        <v>0</v>
      </c>
      <c r="G526" t="str">
        <f>IF(AND(F526&lt;&gt;"",MID(F526,1,1)&lt;&gt;"K"),VLOOKUP(F526,import!$A$2:$B$998,2,FALSE),"")</f>
        <v/>
      </c>
      <c r="I526" s="115">
        <f>IFERROR(IF(F526&lt;&gt;"",VLOOKUP(F526,import!$A$2:$E$598,5,FALSE),0),0)</f>
        <v>0</v>
      </c>
      <c r="J526">
        <v>1</v>
      </c>
      <c r="K526">
        <f t="shared" si="139"/>
        <v>3</v>
      </c>
      <c r="L526" t="str">
        <f t="shared" si="136"/>
        <v>5</v>
      </c>
      <c r="M526" t="str">
        <f t="shared" si="136"/>
        <v>52</v>
      </c>
      <c r="N526" t="str">
        <f t="shared" si="136"/>
        <v>528</v>
      </c>
      <c r="O526" t="str">
        <f t="shared" si="136"/>
        <v>5280</v>
      </c>
      <c r="P526" t="str">
        <f t="shared" si="136"/>
        <v>52800</v>
      </c>
      <c r="Q526" t="str">
        <f t="shared" si="140"/>
        <v>52800x</v>
      </c>
      <c r="S526" s="119">
        <f t="shared" si="132"/>
        <v>0</v>
      </c>
    </row>
    <row r="527" spans="1:19" x14ac:dyDescent="0.25">
      <c r="A527">
        <v>54000</v>
      </c>
      <c r="B527" s="92">
        <f t="shared" ref="B527:B558" ca="1" si="141">IF(A527&lt;&gt;"",SUMIF(INDIRECT(VLOOKUP(K527,$T$2:$V$7,3,FALSE)),OFFSET(K527,0,K527),$S$2:$S$4412),"")</f>
        <v>-1212.07</v>
      </c>
      <c r="C527" t="s">
        <v>81</v>
      </c>
      <c r="D527" s="92">
        <f>IF(MID(F527,1,1)&lt;&gt;"K",IF($H527&lt;&gt;1,$I527,IF(AND(MAX($A$2:$A527)&gt;=30000,$I527&lt;0),$I527,IF(AND(MAX($A$2:$A527)&lt;30000,$I527&gt;0),$I527,0)))+E527,0)+E527</f>
        <v>0</v>
      </c>
      <c r="G527" t="str">
        <f>IF(AND(F527&lt;&gt;"",MID(F527,1,1)&lt;&gt;"K"),VLOOKUP(F527,import!$A$2:$B$998,2,FALSE),"")</f>
        <v/>
      </c>
      <c r="I527" s="115">
        <f>IFERROR(IF(F527&lt;&gt;"",VLOOKUP(F527,import!$A$2:$E$598,5,FALSE),0),0)</f>
        <v>0</v>
      </c>
      <c r="J527">
        <v>1</v>
      </c>
      <c r="K527">
        <f t="shared" si="139"/>
        <v>2</v>
      </c>
      <c r="L527" t="str">
        <f t="shared" si="136"/>
        <v>5</v>
      </c>
      <c r="M527" t="str">
        <f t="shared" si="136"/>
        <v>54</v>
      </c>
      <c r="N527" t="str">
        <f t="shared" si="136"/>
        <v>540</v>
      </c>
      <c r="O527" t="str">
        <f t="shared" si="136"/>
        <v>5400</v>
      </c>
      <c r="P527" t="str">
        <f t="shared" si="136"/>
        <v>54000</v>
      </c>
      <c r="Q527" t="str">
        <f t="shared" si="140"/>
        <v>54000x</v>
      </c>
      <c r="S527" s="119">
        <f t="shared" si="132"/>
        <v>0</v>
      </c>
    </row>
    <row r="528" spans="1:19" x14ac:dyDescent="0.25">
      <c r="A528">
        <v>54100</v>
      </c>
      <c r="B528" s="92">
        <f t="shared" ca="1" si="141"/>
        <v>0</v>
      </c>
      <c r="C528" t="s">
        <v>82</v>
      </c>
      <c r="D528" s="92">
        <f>IF(MID(F528,1,1)&lt;&gt;"K",IF($H528&lt;&gt;1,$I528,IF(AND(MAX($A$2:$A528)&gt;=30000,$I528&lt;0),$I528,IF(AND(MAX($A$2:$A528)&lt;30000,$I528&gt;0),$I528,0)))+E528,0)+E528</f>
        <v>0</v>
      </c>
      <c r="G528" t="str">
        <f>IF(AND(F528&lt;&gt;"",MID(F528,1,1)&lt;&gt;"K"),VLOOKUP(F528,import!$A$2:$B$998,2,FALSE),"")</f>
        <v/>
      </c>
      <c r="I528" s="115">
        <f>IFERROR(IF(F528&lt;&gt;"",VLOOKUP(F528,import!$A$2:$E$598,5,FALSE),0),0)</f>
        <v>0</v>
      </c>
      <c r="J528">
        <v>1</v>
      </c>
      <c r="K528">
        <f t="shared" si="139"/>
        <v>3</v>
      </c>
      <c r="L528" t="str">
        <f t="shared" si="136"/>
        <v>5</v>
      </c>
      <c r="M528" t="str">
        <f t="shared" si="136"/>
        <v>54</v>
      </c>
      <c r="N528" t="str">
        <f t="shared" si="136"/>
        <v>541</v>
      </c>
      <c r="O528" t="str">
        <f t="shared" si="136"/>
        <v>5410</v>
      </c>
      <c r="P528" t="str">
        <f t="shared" si="136"/>
        <v>54100</v>
      </c>
      <c r="Q528" t="str">
        <f t="shared" si="140"/>
        <v>54100x</v>
      </c>
      <c r="S528" s="119">
        <f t="shared" si="132"/>
        <v>0</v>
      </c>
    </row>
    <row r="529" spans="1:19" x14ac:dyDescent="0.25">
      <c r="B529" s="92" t="str">
        <f t="shared" ca="1" si="141"/>
        <v/>
      </c>
      <c r="D529" s="92">
        <f>IF(MID(F529,1,1)&lt;&gt;"K",IF($H529&lt;&gt;1,$I529,IF(AND(MAX($A$2:$A529)&gt;=30000,$I529&lt;0),$I529,IF(AND(MAX($A$2:$A529)&lt;30000,$I529&gt;0),$I529,0)))+E529,0)+E529</f>
        <v>0</v>
      </c>
      <c r="F529">
        <v>231200</v>
      </c>
      <c r="G529" t="e">
        <f>IF(AND(F529&lt;&gt;"",MID(F529,1,1)&lt;&gt;"K"),VLOOKUP(F529,import!$A$2:$B$998,2,FALSE),"")</f>
        <v>#N/A</v>
      </c>
      <c r="I529" s="115">
        <f>IFERROR(IF(F529&lt;&gt;"",VLOOKUP(F529,import!$A$2:$E$598,5,FALSE),0),0)</f>
        <v>0</v>
      </c>
      <c r="J529">
        <v>1</v>
      </c>
      <c r="K529">
        <f t="shared" si="139"/>
        <v>6</v>
      </c>
      <c r="L529" t="str">
        <f t="shared" si="136"/>
        <v/>
      </c>
      <c r="M529" t="str">
        <f t="shared" si="136"/>
        <v/>
      </c>
      <c r="N529" t="str">
        <f t="shared" si="136"/>
        <v/>
      </c>
      <c r="O529" t="str">
        <f t="shared" si="136"/>
        <v/>
      </c>
      <c r="P529" t="str">
        <f t="shared" si="136"/>
        <v/>
      </c>
      <c r="Q529" t="str">
        <f t="shared" si="140"/>
        <v>54100x</v>
      </c>
      <c r="S529" s="119">
        <f t="shared" si="132"/>
        <v>0</v>
      </c>
    </row>
    <row r="530" spans="1:19" x14ac:dyDescent="0.25">
      <c r="B530" s="92" t="str">
        <f t="shared" ca="1" si="141"/>
        <v/>
      </c>
      <c r="D530" s="92">
        <f>IF(MID(F530,1,1)&lt;&gt;"K",IF($H530&lt;&gt;1,$I530,IF(AND(MAX($A$2:$A530)&gt;=30000,$I530&lt;0),$I530,IF(AND(MAX($A$2:$A530)&lt;30000,$I530&gt;0),$I530,0)))+E530,0)+E530</f>
        <v>0</v>
      </c>
      <c r="F530">
        <v>290000</v>
      </c>
      <c r="G530" t="e">
        <f>IF(AND(F530&lt;&gt;"",MID(F530,1,1)&lt;&gt;"K"),VLOOKUP(F530,import!$A$2:$B$998,2,FALSE),"")</f>
        <v>#N/A</v>
      </c>
      <c r="I530" s="115">
        <f>IFERROR(IF(F530&lt;&gt;"",VLOOKUP(F530,import!$A$2:$E$598,5,FALSE),0),0)</f>
        <v>0</v>
      </c>
      <c r="J530">
        <v>1</v>
      </c>
      <c r="K530">
        <f>IF(ISERROR(IF(A530&lt;&gt;"",FIND("0",A530,2)-1,"")),5,IF(A530&lt;&gt;"",FIND("0",A530,2)-1,6))</f>
        <v>6</v>
      </c>
      <c r="L530" t="str">
        <f t="shared" si="136"/>
        <v/>
      </c>
      <c r="M530" t="str">
        <f t="shared" si="136"/>
        <v/>
      </c>
      <c r="N530" t="str">
        <f t="shared" si="136"/>
        <v/>
      </c>
      <c r="O530" t="str">
        <f t="shared" si="136"/>
        <v/>
      </c>
      <c r="P530" t="str">
        <f t="shared" si="136"/>
        <v/>
      </c>
      <c r="Q530" t="str">
        <f t="shared" si="134"/>
        <v>54100x</v>
      </c>
      <c r="S530" s="92">
        <f t="shared" si="132"/>
        <v>0</v>
      </c>
    </row>
    <row r="531" spans="1:19" x14ac:dyDescent="0.25">
      <c r="B531" s="119" t="str">
        <f t="shared" ca="1" si="141"/>
        <v/>
      </c>
      <c r="D531" s="92">
        <f>IF(MID(F531,1,1)&lt;&gt;"K",IF($H531&lt;&gt;1,$I531,IF(AND(MAX($A$2:$A531)&gt;=30000,$I531&lt;0),$I531,IF(AND(MAX($A$2:$A531)&lt;30000,$I531&gt;0),$I531,0)))+E531,0)+E531</f>
        <v>0</v>
      </c>
      <c r="F531">
        <v>861830</v>
      </c>
      <c r="G531" t="e">
        <f>IF(AND(F531&lt;&gt;"",MID(F531,1,1)&lt;&gt;"K"),VLOOKUP(F531,import!$A$2:$B$998,2,FALSE),"")</f>
        <v>#N/A</v>
      </c>
      <c r="I531" s="115">
        <f>IFERROR(IF(F531&lt;&gt;"",VLOOKUP(F531,import!$A$2:$E$598,5,FALSE),0),0)</f>
        <v>0</v>
      </c>
      <c r="J531">
        <v>1</v>
      </c>
      <c r="K531">
        <f>IF(ISERROR(IF(A531&lt;&gt;"",FIND("0",A531,2)-1,"")),5,IF(A531&lt;&gt;"",FIND("0",A531,2)-1,6))</f>
        <v>6</v>
      </c>
      <c r="L531" t="str">
        <f t="shared" si="136"/>
        <v/>
      </c>
      <c r="M531" t="str">
        <f t="shared" si="136"/>
        <v/>
      </c>
      <c r="N531" t="str">
        <f t="shared" si="136"/>
        <v/>
      </c>
      <c r="O531" t="str">
        <f t="shared" si="136"/>
        <v/>
      </c>
      <c r="P531" t="str">
        <f t="shared" si="136"/>
        <v/>
      </c>
      <c r="Q531" t="str">
        <f t="shared" si="134"/>
        <v>54100x</v>
      </c>
      <c r="S531" s="92">
        <f t="shared" si="132"/>
        <v>0</v>
      </c>
    </row>
    <row r="532" spans="1:19" x14ac:dyDescent="0.25">
      <c r="B532" s="119" t="str">
        <f t="shared" ca="1" si="141"/>
        <v/>
      </c>
      <c r="D532" s="92">
        <f>IF(MID(F532,1,1)&lt;&gt;"K",IF($H532&lt;&gt;1,$I532,IF(AND(MAX($A$2:$A532)&gt;=30000,$I532&lt;0),$I532,IF(AND(MAX($A$2:$A532)&lt;30000,$I532&gt;0),$I532,0)))+E532,0)+E532</f>
        <v>0</v>
      </c>
      <c r="G532" t="str">
        <f>IF(AND(F532&lt;&gt;"",MID(F532,1,1)&lt;&gt;"K"),VLOOKUP(F532,import!$A$2:$B$998,2,FALSE),"")</f>
        <v/>
      </c>
      <c r="I532" s="119">
        <f>IFERROR(IF(F532&lt;&gt;"",VLOOKUP(F532,import!$A$2:$E$598,5,FALSE),0),0)</f>
        <v>0</v>
      </c>
      <c r="J532">
        <v>1</v>
      </c>
      <c r="K532">
        <f t="shared" ref="K532:K548" si="142">IF(ISERROR(IF(A532&lt;&gt;"",FIND("0",A532,2)-1,"")),5,IF(A532&lt;&gt;"",FIND("0",A532,2)-1,6))</f>
        <v>6</v>
      </c>
      <c r="L532" t="str">
        <f t="shared" si="136"/>
        <v/>
      </c>
      <c r="M532" t="str">
        <f t="shared" si="136"/>
        <v/>
      </c>
      <c r="N532" t="str">
        <f t="shared" si="136"/>
        <v/>
      </c>
      <c r="O532" t="str">
        <f t="shared" si="136"/>
        <v/>
      </c>
      <c r="P532" t="str">
        <f t="shared" si="136"/>
        <v/>
      </c>
      <c r="Q532" t="str">
        <f t="shared" ref="Q532:Q548" si="143">IF(A532&gt;0,P532&amp;"x",Q531)</f>
        <v>54100x</v>
      </c>
      <c r="S532" s="119">
        <f t="shared" ref="S532:S563" si="144">IF(P532&lt;&gt;"",SUMIF(Q$2:Q$4412,Q532,$D$2:$D$4412),0)</f>
        <v>0</v>
      </c>
    </row>
    <row r="533" spans="1:19" x14ac:dyDescent="0.25">
      <c r="B533" s="119" t="str">
        <f t="shared" ca="1" si="141"/>
        <v/>
      </c>
      <c r="D533" s="92">
        <f>IF(MID(F533,1,1)&lt;&gt;"K",IF($H533&lt;&gt;1,$I533,IF(AND(MAX($A$2:$A533)&gt;=30000,$I533&lt;0),$I533,IF(AND(MAX($A$2:$A533)&lt;30000,$I533&gt;0),$I533,0)))+E533,0)+E533</f>
        <v>0</v>
      </c>
      <c r="E533" s="93"/>
      <c r="F533" t="s">
        <v>357</v>
      </c>
      <c r="I533" s="119">
        <f>IFERROR(IF(F533&lt;&gt;"",VLOOKUP(F533,import!$A$2:$E$598,5,FALSE),0),0)</f>
        <v>0</v>
      </c>
      <c r="J533">
        <v>1</v>
      </c>
      <c r="K533">
        <f t="shared" si="142"/>
        <v>6</v>
      </c>
      <c r="L533" t="str">
        <f t="shared" si="136"/>
        <v/>
      </c>
      <c r="M533" t="str">
        <f t="shared" si="136"/>
        <v/>
      </c>
      <c r="N533" t="str">
        <f t="shared" si="136"/>
        <v/>
      </c>
      <c r="O533" t="str">
        <f t="shared" si="136"/>
        <v/>
      </c>
      <c r="P533" t="str">
        <f t="shared" si="136"/>
        <v/>
      </c>
      <c r="Q533" t="str">
        <f t="shared" si="143"/>
        <v>54100x</v>
      </c>
      <c r="S533" s="119">
        <f t="shared" si="144"/>
        <v>0</v>
      </c>
    </row>
    <row r="534" spans="1:19" x14ac:dyDescent="0.25">
      <c r="A534">
        <v>54200</v>
      </c>
      <c r="B534" s="119">
        <f t="shared" ca="1" si="141"/>
        <v>0</v>
      </c>
      <c r="C534" t="s">
        <v>83</v>
      </c>
      <c r="D534" s="92">
        <f>IF(MID(F534,1,1)&lt;&gt;"K",IF($H534&lt;&gt;1,$I534,IF(AND(MAX($A$2:$A534)&gt;=30000,$I534&lt;0),$I534,IF(AND(MAX($A$2:$A534)&lt;30000,$I534&gt;0),$I534,0)))+E534,0)+E534</f>
        <v>0</v>
      </c>
      <c r="F534" t="s">
        <v>291</v>
      </c>
      <c r="G534" t="str">
        <f>IF(AND(F534&lt;&gt;"",MID(F534,1,1)&lt;&gt;"K"),VLOOKUP(F534,import!$A$2:$B$998,2,FALSE),"")</f>
        <v/>
      </c>
      <c r="I534" s="119">
        <f>IFERROR(IF(F534&lt;&gt;"",VLOOKUP(F534,import!$A$2:$E$598,5,FALSE),0),0)</f>
        <v>0</v>
      </c>
      <c r="J534">
        <v>1</v>
      </c>
      <c r="K534">
        <f t="shared" si="142"/>
        <v>3</v>
      </c>
      <c r="L534" t="str">
        <f t="shared" si="136"/>
        <v>5</v>
      </c>
      <c r="M534" t="str">
        <f t="shared" si="136"/>
        <v>54</v>
      </c>
      <c r="N534" t="str">
        <f t="shared" si="136"/>
        <v>542</v>
      </c>
      <c r="O534" t="str">
        <f t="shared" si="136"/>
        <v>5420</v>
      </c>
      <c r="P534" t="str">
        <f t="shared" si="136"/>
        <v>54200</v>
      </c>
      <c r="Q534" t="str">
        <f t="shared" si="143"/>
        <v>54200x</v>
      </c>
      <c r="S534" s="119">
        <f t="shared" si="144"/>
        <v>0</v>
      </c>
    </row>
    <row r="535" spans="1:19" x14ac:dyDescent="0.25">
      <c r="B535" s="119" t="str">
        <f t="shared" ca="1" si="141"/>
        <v/>
      </c>
      <c r="D535" s="92">
        <f>IF(MID(F535,1,1)&lt;&gt;"K",IF($H535&lt;&gt;1,$I535,IF(AND(MAX($A$2:$A535)&gt;=30000,$I535&lt;0),$I535,IF(AND(MAX($A$2:$A535)&lt;30000,$I535&gt;0),$I535,0)))+E535,0)+E535</f>
        <v>0</v>
      </c>
      <c r="F535" t="s">
        <v>291</v>
      </c>
      <c r="G535" t="str">
        <f>IF(AND(F535&lt;&gt;"",MID(F535,1,1)&lt;&gt;"K"),VLOOKUP(F535,import!$A$2:$B$998,2,FALSE),"")</f>
        <v/>
      </c>
      <c r="I535" s="119">
        <f>IFERROR(IF(F535&lt;&gt;"",VLOOKUP(F535,import!$A$2:$E$598,5,FALSE),0),0)</f>
        <v>0</v>
      </c>
      <c r="J535">
        <v>1</v>
      </c>
      <c r="K535">
        <f t="shared" si="142"/>
        <v>6</v>
      </c>
      <c r="L535" t="str">
        <f t="shared" si="136"/>
        <v/>
      </c>
      <c r="M535" t="str">
        <f t="shared" si="136"/>
        <v/>
      </c>
      <c r="N535" t="str">
        <f t="shared" si="136"/>
        <v/>
      </c>
      <c r="O535" t="str">
        <f t="shared" si="136"/>
        <v/>
      </c>
      <c r="P535" t="str">
        <f t="shared" si="136"/>
        <v/>
      </c>
      <c r="Q535" t="str">
        <f t="shared" si="143"/>
        <v>54200x</v>
      </c>
      <c r="S535" s="119">
        <f t="shared" si="144"/>
        <v>0</v>
      </c>
    </row>
    <row r="536" spans="1:19" x14ac:dyDescent="0.25">
      <c r="A536">
        <v>54300</v>
      </c>
      <c r="B536" s="119">
        <f t="shared" ca="1" si="141"/>
        <v>0</v>
      </c>
      <c r="C536" t="s">
        <v>359</v>
      </c>
      <c r="D536" s="92">
        <f>IF(MID(F536,1,1)&lt;&gt;"K",IF($H536&lt;&gt;1,$I536,IF(AND(MAX($A$2:$A536)&gt;=30000,$I536&lt;0),$I536,IF(AND(MAX($A$2:$A536)&lt;30000,$I536&gt;0),$I536,0)))+E536,0)+E536</f>
        <v>0</v>
      </c>
      <c r="F536" t="s">
        <v>291</v>
      </c>
      <c r="G536" t="str">
        <f>IF(AND(F536&lt;&gt;"",MID(F536,1,1)&lt;&gt;"K"),VLOOKUP(F536,import!$A$2:$B$998,2,FALSE),"")</f>
        <v/>
      </c>
      <c r="I536" s="119">
        <f>IFERROR(IF(F536&lt;&gt;"",VLOOKUP(F536,import!$A$2:$E$598,5,FALSE),0),0)</f>
        <v>0</v>
      </c>
      <c r="J536">
        <v>1</v>
      </c>
      <c r="K536">
        <f t="shared" si="142"/>
        <v>3</v>
      </c>
      <c r="L536" t="str">
        <f t="shared" si="136"/>
        <v>5</v>
      </c>
      <c r="M536" t="str">
        <f t="shared" si="136"/>
        <v>54</v>
      </c>
      <c r="N536" t="str">
        <f t="shared" si="136"/>
        <v>543</v>
      </c>
      <c r="O536" t="str">
        <f t="shared" si="136"/>
        <v>5430</v>
      </c>
      <c r="P536" t="str">
        <f t="shared" si="136"/>
        <v>54300</v>
      </c>
      <c r="Q536" t="str">
        <f t="shared" si="143"/>
        <v>54300x</v>
      </c>
      <c r="S536" s="119">
        <f t="shared" si="144"/>
        <v>0</v>
      </c>
    </row>
    <row r="537" spans="1:19" x14ac:dyDescent="0.25">
      <c r="B537" s="119" t="str">
        <f t="shared" ca="1" si="141"/>
        <v/>
      </c>
      <c r="D537" s="92">
        <f>IF(MID(F537,1,1)&lt;&gt;"K",IF($H537&lt;&gt;1,$I537,IF(AND(MAX($A$2:$A537)&gt;=30000,$I537&lt;0),$I537,IF(AND(MAX($A$2:$A537)&lt;30000,$I537&gt;0),$I537,0)))+E537,0)+E537</f>
        <v>0</v>
      </c>
      <c r="F537">
        <v>236200</v>
      </c>
      <c r="G537" t="e">
        <f>IF(AND(F537&lt;&gt;"",MID(F537,1,1)&lt;&gt;"K"),VLOOKUP(F537,import!$A$2:$B$998,2,FALSE),"")</f>
        <v>#N/A</v>
      </c>
      <c r="I537" s="119">
        <f>IFERROR(IF(F537&lt;&gt;"",VLOOKUP(F537,import!$A$2:$E$598,5,FALSE),0),0)</f>
        <v>0</v>
      </c>
      <c r="J537">
        <v>1</v>
      </c>
      <c r="K537">
        <f t="shared" si="142"/>
        <v>6</v>
      </c>
      <c r="L537" t="str">
        <f t="shared" si="136"/>
        <v/>
      </c>
      <c r="M537" t="str">
        <f t="shared" si="136"/>
        <v/>
      </c>
      <c r="N537" t="str">
        <f t="shared" si="136"/>
        <v/>
      </c>
      <c r="O537" t="str">
        <f t="shared" si="136"/>
        <v/>
      </c>
      <c r="P537" t="str">
        <f t="shared" si="136"/>
        <v/>
      </c>
      <c r="Q537" t="str">
        <f t="shared" si="143"/>
        <v>54300x</v>
      </c>
      <c r="S537" s="119">
        <f t="shared" si="144"/>
        <v>0</v>
      </c>
    </row>
    <row r="538" spans="1:19" x14ac:dyDescent="0.25">
      <c r="A538">
        <v>54400</v>
      </c>
      <c r="B538" s="119">
        <f t="shared" ca="1" si="141"/>
        <v>-1212.07</v>
      </c>
      <c r="C538" t="s">
        <v>361</v>
      </c>
      <c r="D538" s="92">
        <f>IF(MID(F538,1,1)&lt;&gt;"K",IF($H538&lt;&gt;1,$I538,IF(AND(MAX($A$2:$A538)&gt;=30000,$I538&lt;0),$I538,IF(AND(MAX($A$2:$A538)&lt;30000,$I538&gt;0),$I538,0)))+E538,0)+E538</f>
        <v>0</v>
      </c>
      <c r="F538" t="s">
        <v>291</v>
      </c>
      <c r="G538" t="str">
        <f>IF(AND(F538&lt;&gt;"",MID(F538,1,1)&lt;&gt;"K"),VLOOKUP(F538,import!$A$2:$B$998,2,FALSE),"")</f>
        <v/>
      </c>
      <c r="I538" s="119">
        <f>IFERROR(IF(F538&lt;&gt;"",VLOOKUP(F538,import!$A$2:$E$598,5,FALSE),0),0)</f>
        <v>0</v>
      </c>
      <c r="J538">
        <v>1</v>
      </c>
      <c r="K538">
        <f t="shared" si="142"/>
        <v>3</v>
      </c>
      <c r="L538" t="str">
        <f t="shared" si="136"/>
        <v>5</v>
      </c>
      <c r="M538" t="str">
        <f t="shared" si="136"/>
        <v>54</v>
      </c>
      <c r="N538" t="str">
        <f t="shared" si="136"/>
        <v>544</v>
      </c>
      <c r="O538" t="str">
        <f t="shared" si="136"/>
        <v>5440</v>
      </c>
      <c r="P538" t="str">
        <f t="shared" si="136"/>
        <v>54400</v>
      </c>
      <c r="Q538" t="str">
        <f t="shared" si="143"/>
        <v>54400x</v>
      </c>
      <c r="S538" s="119">
        <f t="shared" si="144"/>
        <v>-1212.07</v>
      </c>
    </row>
    <row r="539" spans="1:19" x14ac:dyDescent="0.25">
      <c r="B539" s="119" t="str">
        <f t="shared" ca="1" si="141"/>
        <v/>
      </c>
      <c r="D539" s="92">
        <f>IF(MID(F539,1,1)&lt;&gt;"K",IF($H539&lt;&gt;1,$I539,IF(AND(MAX($A$2:$A539)&gt;=30000,$I539&lt;0),$I539,IF(AND(MAX($A$2:$A539)&lt;30000,$I539&gt;0),$I539,0)))+E539,0)+E539</f>
        <v>0</v>
      </c>
      <c r="F539">
        <v>223000</v>
      </c>
      <c r="G539" t="e">
        <f>IF(AND(F539&lt;&gt;"",MID(F539,1,1)&lt;&gt;"K"),VLOOKUP(F539,import!$A$2:$B$998,2,FALSE),"")</f>
        <v>#N/A</v>
      </c>
      <c r="I539" s="119">
        <f>IFERROR(IF(F539&lt;&gt;"",VLOOKUP(F539,import!$A$2:$E$598,5,FALSE),0),0)</f>
        <v>0</v>
      </c>
      <c r="J539">
        <v>1</v>
      </c>
      <c r="K539">
        <f t="shared" si="142"/>
        <v>6</v>
      </c>
      <c r="L539" t="str">
        <f t="shared" si="136"/>
        <v/>
      </c>
      <c r="M539" t="str">
        <f t="shared" si="136"/>
        <v/>
      </c>
      <c r="N539" t="str">
        <f t="shared" si="136"/>
        <v/>
      </c>
      <c r="O539" t="str">
        <f t="shared" si="136"/>
        <v/>
      </c>
      <c r="P539" t="str">
        <f t="shared" si="136"/>
        <v/>
      </c>
      <c r="Q539" t="str">
        <f t="shared" si="143"/>
        <v>54400x</v>
      </c>
      <c r="S539" s="119">
        <f t="shared" si="144"/>
        <v>0</v>
      </c>
    </row>
    <row r="540" spans="1:19" x14ac:dyDescent="0.25">
      <c r="B540" s="119" t="str">
        <f t="shared" ca="1" si="141"/>
        <v/>
      </c>
      <c r="D540" s="92">
        <f>IF(MID(F540,1,1)&lt;&gt;"K",IF($H540&lt;&gt;1,$I540,IF(AND(MAX($A$2:$A540)&gt;=30000,$I540&lt;0),$I540,IF(AND(MAX($A$2:$A540)&lt;30000,$I540&gt;0),$I540,0)))+E540,0)+E540</f>
        <v>0</v>
      </c>
      <c r="F540">
        <v>223900</v>
      </c>
      <c r="G540" t="e">
        <f>IF(AND(F540&lt;&gt;"",MID(F540,1,1)&lt;&gt;"K"),VLOOKUP(F540,import!$A$2:$B$998,2,FALSE),"")</f>
        <v>#N/A</v>
      </c>
      <c r="I540" s="119">
        <f>IFERROR(IF(F540&lt;&gt;"",VLOOKUP(F540,import!$A$2:$E$598,5,FALSE),0),0)</f>
        <v>0</v>
      </c>
      <c r="J540">
        <v>1</v>
      </c>
      <c r="K540">
        <f t="shared" si="142"/>
        <v>6</v>
      </c>
      <c r="L540" t="str">
        <f t="shared" si="136"/>
        <v/>
      </c>
      <c r="M540" t="str">
        <f t="shared" si="136"/>
        <v/>
      </c>
      <c r="N540" t="str">
        <f t="shared" si="136"/>
        <v/>
      </c>
      <c r="O540" t="str">
        <f t="shared" si="136"/>
        <v/>
      </c>
      <c r="P540" t="str">
        <f t="shared" si="136"/>
        <v/>
      </c>
      <c r="Q540" t="str">
        <f t="shared" si="143"/>
        <v>54400x</v>
      </c>
      <c r="S540" s="119">
        <f t="shared" si="144"/>
        <v>0</v>
      </c>
    </row>
    <row r="541" spans="1:19" x14ac:dyDescent="0.25">
      <c r="B541" s="119" t="str">
        <f t="shared" ca="1" si="141"/>
        <v/>
      </c>
      <c r="D541" s="119">
        <f>IF(MID(F541,1,1)&lt;&gt;"K",IF($H541&lt;&gt;1,$I541,IF(AND(MAX($A$2:$A541)&gt;=30000,$I541&lt;0),$I541,IF(AND(MAX($A$2:$A541)&lt;30000,$I541&gt;0),$I541,0)))+E541,0)+E541</f>
        <v>0</v>
      </c>
      <c r="E541" s="117"/>
      <c r="F541" t="s">
        <v>423</v>
      </c>
      <c r="I541" s="119">
        <f>IFERROR(IF(F541&lt;&gt;"",VLOOKUP(F541,import!$A$2:$E$598,5,FALSE),0),0)</f>
        <v>0</v>
      </c>
      <c r="J541">
        <v>1</v>
      </c>
      <c r="K541">
        <f t="shared" ref="K541:K543" si="145">IF(ISERROR(IF(A541&lt;&gt;"",FIND("0",A541,2)-1,"")),5,IF(A541&lt;&gt;"",FIND("0",A541,2)-1,6))</f>
        <v>6</v>
      </c>
      <c r="L541" t="str">
        <f t="shared" si="136"/>
        <v/>
      </c>
      <c r="M541" t="str">
        <f t="shared" si="136"/>
        <v/>
      </c>
      <c r="N541" t="str">
        <f t="shared" si="136"/>
        <v/>
      </c>
      <c r="O541" t="str">
        <f t="shared" si="136"/>
        <v/>
      </c>
      <c r="P541" t="str">
        <f t="shared" si="136"/>
        <v/>
      </c>
      <c r="Q541" t="str">
        <f t="shared" ref="Q541:Q543" si="146">IF(A541&gt;0,P541&amp;"x",Q540)</f>
        <v>54400x</v>
      </c>
      <c r="S541" s="119">
        <f t="shared" si="144"/>
        <v>0</v>
      </c>
    </row>
    <row r="542" spans="1:19" x14ac:dyDescent="0.25">
      <c r="B542" s="92" t="str">
        <f t="shared" ca="1" si="141"/>
        <v/>
      </c>
      <c r="D542" s="92">
        <f>IF(MID(F542,1,1)&lt;&gt;"K",IF($H542&lt;&gt;1,$I542,IF(AND(MAX($A$2:$A542)&gt;=30000,$I542&lt;0),$I542,IF(AND(MAX($A$2:$A542)&lt;30000,$I542&gt;0),$I542,0)))+E542,0)+E542</f>
        <v>0</v>
      </c>
      <c r="F542">
        <v>861800</v>
      </c>
      <c r="G542" t="e">
        <f>IF(AND(F542&lt;&gt;"",MID(F542,1,1)&lt;&gt;"K"),VLOOKUP(F542,import!$A$2:$B$998,2,FALSE),"")</f>
        <v>#N/A</v>
      </c>
      <c r="I542" s="119">
        <f>IFERROR(IF(F542&lt;&gt;"",VLOOKUP(F542,import!$A$2:$E$598,5,FALSE),0),0)</f>
        <v>0</v>
      </c>
      <c r="J542">
        <v>1</v>
      </c>
      <c r="K542">
        <f t="shared" si="145"/>
        <v>6</v>
      </c>
      <c r="L542" t="str">
        <f t="shared" si="136"/>
        <v/>
      </c>
      <c r="M542" t="str">
        <f t="shared" si="136"/>
        <v/>
      </c>
      <c r="N542" t="str">
        <f t="shared" si="136"/>
        <v/>
      </c>
      <c r="O542" t="str">
        <f t="shared" si="136"/>
        <v/>
      </c>
      <c r="P542" t="str">
        <f t="shared" si="136"/>
        <v/>
      </c>
      <c r="Q542" t="str">
        <f t="shared" si="146"/>
        <v>54400x</v>
      </c>
      <c r="S542" s="119">
        <f t="shared" si="144"/>
        <v>0</v>
      </c>
    </row>
    <row r="543" spans="1:19" x14ac:dyDescent="0.25">
      <c r="B543" s="92" t="str">
        <f t="shared" ca="1" si="141"/>
        <v/>
      </c>
      <c r="D543" s="92">
        <f>IF(MID(F543,1,1)&lt;&gt;"K",IF($H543&lt;&gt;1,$I543,IF(AND(MAX($A$2:$A543)&gt;=30000,$I543&lt;0),$I543,IF(AND(MAX($A$2:$A543)&lt;30000,$I543&gt;0),$I543,0)))+E543,0)+E543</f>
        <v>-1212.06</v>
      </c>
      <c r="E543" s="119"/>
      <c r="F543">
        <v>861900</v>
      </c>
      <c r="G543" t="str">
        <f>IF(AND(F543&lt;&gt;"",MID(F543,1,1)&lt;&gt;"K"),VLOOKUP(F543,import!$A$2:$B$998,2,FALSE),"")</f>
        <v>In. przychody oper.</v>
      </c>
      <c r="I543" s="119">
        <f>IFERROR(IF(F543&lt;&gt;"",VLOOKUP(F543,import!$A$2:$E$598,5,FALSE),0),0)</f>
        <v>-1212.06</v>
      </c>
      <c r="J543">
        <v>1</v>
      </c>
      <c r="K543">
        <f t="shared" si="145"/>
        <v>6</v>
      </c>
      <c r="L543" t="str">
        <f t="shared" si="136"/>
        <v/>
      </c>
      <c r="M543" t="str">
        <f t="shared" si="136"/>
        <v/>
      </c>
      <c r="N543" t="str">
        <f t="shared" si="136"/>
        <v/>
      </c>
      <c r="O543" t="str">
        <f t="shared" si="136"/>
        <v/>
      </c>
      <c r="P543" t="str">
        <f t="shared" si="136"/>
        <v/>
      </c>
      <c r="Q543" t="str">
        <f t="shared" si="146"/>
        <v>54400x</v>
      </c>
      <c r="S543" s="119">
        <f t="shared" si="144"/>
        <v>0</v>
      </c>
    </row>
    <row r="544" spans="1:19" x14ac:dyDescent="0.25">
      <c r="B544" s="92" t="str">
        <f t="shared" ca="1" si="141"/>
        <v/>
      </c>
      <c r="D544" s="92">
        <f>IF(MID(F544,1,1)&lt;&gt;"K",IF($H544&lt;&gt;1,$I544,IF(AND(MAX($A$2:$A544)&gt;=30000,$I544&lt;0),$I544,IF(AND(MAX($A$2:$A544)&lt;30000,$I544&gt;0),$I544,0)))+E544,0)+E544</f>
        <v>-0.01</v>
      </c>
      <c r="F544">
        <v>497800</v>
      </c>
      <c r="G544" t="str">
        <f>IF(AND(F544&lt;&gt;"",MID(F544,1,1)&lt;&gt;"K"),VLOOKUP(F544,import!$A$2:$B$998,2,FALSE),"")</f>
        <v>Małe różnice</v>
      </c>
      <c r="I544" s="115">
        <f>IFERROR(IF(F544&lt;&gt;"",VLOOKUP(F544,import!$A$2:$E$598,5,FALSE),0),0)</f>
        <v>-0.01</v>
      </c>
      <c r="J544">
        <v>1</v>
      </c>
      <c r="K544">
        <f t="shared" si="142"/>
        <v>6</v>
      </c>
      <c r="L544" t="str">
        <f t="shared" si="136"/>
        <v/>
      </c>
      <c r="M544" t="str">
        <f t="shared" si="136"/>
        <v/>
      </c>
      <c r="N544" t="str">
        <f t="shared" si="136"/>
        <v/>
      </c>
      <c r="O544" t="str">
        <f t="shared" si="136"/>
        <v/>
      </c>
      <c r="P544" t="str">
        <f t="shared" si="136"/>
        <v/>
      </c>
      <c r="Q544" t="str">
        <f t="shared" si="143"/>
        <v>54400x</v>
      </c>
      <c r="S544" s="119">
        <f t="shared" si="144"/>
        <v>0</v>
      </c>
    </row>
    <row r="545" spans="1:19" x14ac:dyDescent="0.25">
      <c r="B545" s="92" t="str">
        <f t="shared" ca="1" si="141"/>
        <v/>
      </c>
      <c r="D545" s="92">
        <f>IF(MID(F545,1,1)&lt;&gt;"K",IF($H545&lt;&gt;1,$I545,IF(AND(MAX($A$2:$A545)&gt;=30000,$I545&lt;0),$I545,IF(AND(MAX($A$2:$A545)&lt;30000,$I545&gt;0),$I545,0)))+E545,0)+E545</f>
        <v>0</v>
      </c>
      <c r="G545" t="str">
        <f>IF(AND(F545&lt;&gt;"",MID(F545,1,1)&lt;&gt;"K"),VLOOKUP(F545,import!$A$2:$B$998,2,FALSE),"")</f>
        <v/>
      </c>
      <c r="I545" s="115">
        <f>IFERROR(IF(F545&lt;&gt;"",VLOOKUP(F545,import!$A$2:$E$598,5,FALSE),0),0)</f>
        <v>0</v>
      </c>
      <c r="J545">
        <v>1</v>
      </c>
      <c r="K545">
        <f t="shared" si="142"/>
        <v>6</v>
      </c>
      <c r="L545" t="str">
        <f t="shared" ref="L545:P548" si="147">MID($A545,1,L$1)</f>
        <v/>
      </c>
      <c r="M545" t="str">
        <f t="shared" si="147"/>
        <v/>
      </c>
      <c r="N545" t="str">
        <f t="shared" si="147"/>
        <v/>
      </c>
      <c r="O545" t="str">
        <f t="shared" si="147"/>
        <v/>
      </c>
      <c r="P545" t="str">
        <f t="shared" si="147"/>
        <v/>
      </c>
      <c r="Q545" t="str">
        <f t="shared" si="143"/>
        <v>54400x</v>
      </c>
      <c r="S545" s="119">
        <f t="shared" si="144"/>
        <v>0</v>
      </c>
    </row>
    <row r="546" spans="1:19" x14ac:dyDescent="0.25">
      <c r="A546">
        <v>55000</v>
      </c>
      <c r="B546" s="92">
        <f t="shared" ca="1" si="141"/>
        <v>0</v>
      </c>
      <c r="C546" t="s">
        <v>85</v>
      </c>
      <c r="D546" s="92">
        <f>IF(MID(F546,1,1)&lt;&gt;"K",IF($H546&lt;&gt;1,$I546,IF(AND(MAX($A$2:$A546)&gt;=30000,$I546&lt;0),$I546,IF(AND(MAX($A$2:$A546)&lt;30000,$I546&gt;0),$I546,0)))+E546,0)+E546</f>
        <v>0</v>
      </c>
      <c r="F546" t="s">
        <v>291</v>
      </c>
      <c r="G546" t="str">
        <f>IF(AND(F546&lt;&gt;"",MID(F546,1,1)&lt;&gt;"K"),VLOOKUP(F546,import!$A$2:$B$998,2,FALSE),"")</f>
        <v/>
      </c>
      <c r="I546" s="115">
        <f>IFERROR(IF(F546&lt;&gt;"",VLOOKUP(F546,import!$A$2:$E$598,5,FALSE),0),0)</f>
        <v>0</v>
      </c>
      <c r="J546">
        <v>1</v>
      </c>
      <c r="K546">
        <f t="shared" si="142"/>
        <v>2</v>
      </c>
      <c r="L546" t="str">
        <f t="shared" si="147"/>
        <v>5</v>
      </c>
      <c r="M546" t="str">
        <f t="shared" si="147"/>
        <v>55</v>
      </c>
      <c r="N546" t="str">
        <f t="shared" si="147"/>
        <v>550</v>
      </c>
      <c r="O546" t="str">
        <f t="shared" si="147"/>
        <v>5500</v>
      </c>
      <c r="P546" t="str">
        <f t="shared" si="147"/>
        <v>55000</v>
      </c>
      <c r="Q546" t="str">
        <f t="shared" si="143"/>
        <v>55000x</v>
      </c>
      <c r="S546" s="119">
        <f t="shared" si="144"/>
        <v>0</v>
      </c>
    </row>
    <row r="547" spans="1:19" x14ac:dyDescent="0.25">
      <c r="A547">
        <v>55100</v>
      </c>
      <c r="B547" s="92">
        <f t="shared" ca="1" si="141"/>
        <v>0</v>
      </c>
      <c r="C547" t="s">
        <v>86</v>
      </c>
      <c r="D547" s="92">
        <f>IF(MID(F547,1,1)&lt;&gt;"K",IF($H547&lt;&gt;1,$I547,IF(AND(MAX($A$2:$A547)&gt;=30000,$I547&lt;0),$I547,IF(AND(MAX($A$2:$A547)&lt;30000,$I547&gt;0),$I547,0)))+E547,0)+E547</f>
        <v>0</v>
      </c>
      <c r="F547" t="s">
        <v>291</v>
      </c>
      <c r="G547" t="str">
        <f>IF(AND(F547&lt;&gt;"",MID(F547,1,1)&lt;&gt;"K"),VLOOKUP(F547,import!$A$2:$B$998,2,FALSE),"")</f>
        <v/>
      </c>
      <c r="I547" s="115">
        <f>IFERROR(IF(F547&lt;&gt;"",VLOOKUP(F547,import!$A$2:$E$598,5,FALSE),0),0)</f>
        <v>0</v>
      </c>
      <c r="J547">
        <v>1</v>
      </c>
      <c r="K547">
        <f t="shared" si="142"/>
        <v>3</v>
      </c>
      <c r="L547" t="str">
        <f t="shared" si="147"/>
        <v>5</v>
      </c>
      <c r="M547" t="str">
        <f t="shared" si="147"/>
        <v>55</v>
      </c>
      <c r="N547" t="str">
        <f t="shared" si="147"/>
        <v>551</v>
      </c>
      <c r="O547" t="str">
        <f t="shared" si="147"/>
        <v>5510</v>
      </c>
      <c r="P547" t="str">
        <f t="shared" si="147"/>
        <v>55100</v>
      </c>
      <c r="Q547" t="str">
        <f t="shared" si="143"/>
        <v>55100x</v>
      </c>
      <c r="S547" s="119">
        <f t="shared" si="144"/>
        <v>0</v>
      </c>
    </row>
    <row r="548" spans="1:19" x14ac:dyDescent="0.25">
      <c r="B548" s="92" t="str">
        <f t="shared" ca="1" si="141"/>
        <v/>
      </c>
      <c r="D548" s="92">
        <f>IF(MID(F548,1,1)&lt;&gt;"K",IF($H548&lt;&gt;1,$I548,IF(AND(MAX($A$2:$A548)&gt;=30000,$I548&lt;0),$I548,IF(AND(MAX($A$2:$A548)&lt;30000,$I548&gt;0),$I548,0)))+E548,0)+E548</f>
        <v>0</v>
      </c>
      <c r="E548" s="95">
        <f>-E533</f>
        <v>0</v>
      </c>
      <c r="F548" t="s">
        <v>357</v>
      </c>
      <c r="I548" s="115">
        <f>IFERROR(IF(F548&lt;&gt;"",VLOOKUP(F548,import!$A$2:$E$598,5,FALSE),0),0)</f>
        <v>0</v>
      </c>
      <c r="J548">
        <v>1</v>
      </c>
      <c r="K548">
        <f t="shared" si="142"/>
        <v>6</v>
      </c>
      <c r="L548" t="str">
        <f t="shared" si="147"/>
        <v/>
      </c>
      <c r="M548" t="str">
        <f t="shared" si="147"/>
        <v/>
      </c>
      <c r="N548" t="str">
        <f t="shared" si="147"/>
        <v/>
      </c>
      <c r="O548" t="str">
        <f t="shared" si="147"/>
        <v/>
      </c>
      <c r="P548" t="str">
        <f t="shared" si="147"/>
        <v/>
      </c>
      <c r="Q548" t="str">
        <f t="shared" si="143"/>
        <v>55100x</v>
      </c>
      <c r="S548" s="119">
        <f t="shared" si="144"/>
        <v>0</v>
      </c>
    </row>
    <row r="549" spans="1:19" x14ac:dyDescent="0.25">
      <c r="A549">
        <v>55200</v>
      </c>
      <c r="B549" s="92">
        <f t="shared" ca="1" si="141"/>
        <v>0</v>
      </c>
      <c r="C549" t="s">
        <v>87</v>
      </c>
      <c r="D549" s="92">
        <f>IF(MID(F549,1,1)&lt;&gt;"K",IF($H549&lt;&gt;1,$I549,IF(AND(MAX($A$2:$A549)&gt;=30000,$I549&lt;0),$I549,IF(AND(MAX($A$2:$A549)&lt;30000,$I549&gt;0),$I549,0)))+E549,0)+E549</f>
        <v>0</v>
      </c>
      <c r="F549">
        <v>212100</v>
      </c>
      <c r="G549" t="e">
        <f>IF(AND(F549&lt;&gt;"",MID(F549,1,1)&lt;&gt;"K"),VLOOKUP(F549,import!$A$2:$B$998,2,FALSE),"")</f>
        <v>#N/A</v>
      </c>
      <c r="I549" s="115">
        <f>IFERROR(IF(F549&lt;&gt;"",VLOOKUP(F549,import!$A$2:$E$598,5,FALSE),0),0)</f>
        <v>0</v>
      </c>
      <c r="J549">
        <v>1</v>
      </c>
      <c r="K549">
        <f t="shared" si="135"/>
        <v>3</v>
      </c>
      <c r="L549" t="str">
        <f t="shared" si="136"/>
        <v>5</v>
      </c>
      <c r="M549" t="str">
        <f t="shared" si="136"/>
        <v>55</v>
      </c>
      <c r="N549" t="str">
        <f t="shared" si="136"/>
        <v>552</v>
      </c>
      <c r="O549" t="str">
        <f t="shared" si="136"/>
        <v>5520</v>
      </c>
      <c r="P549" t="str">
        <f t="shared" si="136"/>
        <v>55200</v>
      </c>
      <c r="Q549" t="str">
        <f t="shared" si="134"/>
        <v>55200x</v>
      </c>
      <c r="S549" s="92">
        <f t="shared" si="144"/>
        <v>0</v>
      </c>
    </row>
    <row r="550" spans="1:19" x14ac:dyDescent="0.25">
      <c r="B550" s="115" t="str">
        <f t="shared" ca="1" si="141"/>
        <v/>
      </c>
      <c r="D550" s="115">
        <f>IF(MID(F550,1,1)&lt;&gt;"K",IF($H550&lt;&gt;1,$I550,IF(AND(MAX($A$2:$A550)&gt;=30000,$I550&lt;0),$I550,IF(AND(MAX($A$2:$A550)&lt;30000,$I550&gt;0),$I550,0)))+E550,0)+E550</f>
        <v>0</v>
      </c>
      <c r="E550" s="115"/>
      <c r="F550">
        <v>216100</v>
      </c>
      <c r="G550" t="e">
        <f>IF(AND(F550&lt;&gt;"",MID(F550,1,1)&lt;&gt;"K"),VLOOKUP(F550,import!$A$2:$B$998,2,FALSE),"")</f>
        <v>#N/A</v>
      </c>
      <c r="I550" s="115">
        <f>IFERROR(IF(F550&lt;&gt;"",VLOOKUP(F550,import!$A$2:$E$598,5,FALSE),0),0)</f>
        <v>0</v>
      </c>
      <c r="J550">
        <v>1</v>
      </c>
      <c r="K550">
        <f>IF(ISERROR(IF(A550&lt;&gt;"",FIND("0",A550,2)-1,"")),5,IF(A550&lt;&gt;"",FIND("0",A550,2)-1,6))</f>
        <v>6</v>
      </c>
      <c r="L550" t="str">
        <f t="shared" si="136"/>
        <v/>
      </c>
      <c r="M550" t="str">
        <f t="shared" si="136"/>
        <v/>
      </c>
      <c r="N550" t="str">
        <f t="shared" si="136"/>
        <v/>
      </c>
      <c r="O550" t="str">
        <f t="shared" si="136"/>
        <v/>
      </c>
      <c r="P550" t="str">
        <f t="shared" si="136"/>
        <v/>
      </c>
      <c r="Q550" t="str">
        <f t="shared" si="134"/>
        <v>55200x</v>
      </c>
      <c r="S550" s="115">
        <f t="shared" si="144"/>
        <v>0</v>
      </c>
    </row>
    <row r="551" spans="1:19" x14ac:dyDescent="0.25">
      <c r="B551" s="92" t="str">
        <f t="shared" ca="1" si="141"/>
        <v/>
      </c>
      <c r="D551" s="92">
        <f>IF(MID(F551,1,1)&lt;&gt;"K",IF($H551&lt;&gt;1,$I551,IF(AND(MAX($A$2:$A551)&gt;=30000,$I551&lt;0),$I551,IF(AND(MAX($A$2:$A551)&lt;30000,$I551&gt;0),$I551,0)))+E551,0)+E551</f>
        <v>0</v>
      </c>
      <c r="F551">
        <v>216200</v>
      </c>
      <c r="G551" t="e">
        <f>IF(AND(F551&lt;&gt;"",MID(F551,1,1)&lt;&gt;"K"),VLOOKUP(F551,import!$A$2:$B$998,2,FALSE),"")</f>
        <v>#N/A</v>
      </c>
      <c r="I551" s="119">
        <f>IFERROR(IF(F551&lt;&gt;"",VLOOKUP(F551,import!$A$2:$E$598,5,FALSE),0),0)</f>
        <v>0</v>
      </c>
      <c r="J551">
        <v>1</v>
      </c>
      <c r="K551">
        <f t="shared" ref="K551:K553" si="148">IF(ISERROR(IF(A551&lt;&gt;"",FIND("0",A551,2)-1,"")),5,IF(A551&lt;&gt;"",FIND("0",A551,2)-1,6))</f>
        <v>6</v>
      </c>
      <c r="L551" t="str">
        <f t="shared" si="136"/>
        <v/>
      </c>
      <c r="M551" t="str">
        <f t="shared" si="136"/>
        <v/>
      </c>
      <c r="N551" t="str">
        <f t="shared" si="136"/>
        <v/>
      </c>
      <c r="O551" t="str">
        <f t="shared" si="136"/>
        <v/>
      </c>
      <c r="P551" t="str">
        <f t="shared" si="136"/>
        <v/>
      </c>
      <c r="Q551" t="str">
        <f t="shared" ref="Q551:Q553" si="149">IF(A551&gt;0,P551&amp;"x",Q550)</f>
        <v>55200x</v>
      </c>
      <c r="S551" s="119">
        <f t="shared" si="144"/>
        <v>0</v>
      </c>
    </row>
    <row r="552" spans="1:19" x14ac:dyDescent="0.25">
      <c r="A552">
        <v>55300</v>
      </c>
      <c r="B552" s="92">
        <f t="shared" ca="1" si="141"/>
        <v>0</v>
      </c>
      <c r="C552" t="s">
        <v>88</v>
      </c>
      <c r="D552" s="92">
        <f>IF(MID(F552,1,1)&lt;&gt;"K",IF($H552&lt;&gt;1,$I552,IF(AND(MAX($A$2:$A552)&gt;=30000,$I552&lt;0),$I552,IF(AND(MAX($A$2:$A552)&lt;30000,$I552&gt;0),$I552,0)))+E552,0)+E552</f>
        <v>0</v>
      </c>
      <c r="F552" t="s">
        <v>291</v>
      </c>
      <c r="G552" t="str">
        <f>IF(AND(F552&lt;&gt;"",MID(F552,1,1)&lt;&gt;"K"),VLOOKUP(F552,import!$A$2:$B$998,2,FALSE),"")</f>
        <v/>
      </c>
      <c r="I552" s="119">
        <f>IFERROR(IF(F552&lt;&gt;"",VLOOKUP(F552,import!$A$2:$E$598,5,FALSE),0),0)</f>
        <v>0</v>
      </c>
      <c r="J552">
        <v>1</v>
      </c>
      <c r="K552">
        <f t="shared" si="148"/>
        <v>3</v>
      </c>
      <c r="L552" t="str">
        <f t="shared" si="136"/>
        <v>5</v>
      </c>
      <c r="M552" t="str">
        <f t="shared" si="136"/>
        <v>55</v>
      </c>
      <c r="N552" t="str">
        <f t="shared" si="136"/>
        <v>553</v>
      </c>
      <c r="O552" t="str">
        <f t="shared" si="136"/>
        <v>5530</v>
      </c>
      <c r="P552" t="str">
        <f t="shared" si="136"/>
        <v>55300</v>
      </c>
      <c r="Q552" t="str">
        <f t="shared" si="149"/>
        <v>55300x</v>
      </c>
      <c r="S552" s="119">
        <f t="shared" si="144"/>
        <v>0</v>
      </c>
    </row>
    <row r="553" spans="1:19" x14ac:dyDescent="0.25">
      <c r="B553" s="92" t="str">
        <f t="shared" ca="1" si="141"/>
        <v/>
      </c>
      <c r="D553" s="92">
        <f>IF(MID(F553,1,1)&lt;&gt;"K",IF($H553&lt;&gt;1,$I553,IF(AND(MAX($A$2:$A553)&gt;=30000,$I553&lt;0),$I553,IF(AND(MAX($A$2:$A553)&lt;30000,$I553&gt;0),$I553,0)))+E553,0)+E553</f>
        <v>0</v>
      </c>
      <c r="F553">
        <v>460150</v>
      </c>
      <c r="G553" t="e">
        <f>IF(AND(F553&lt;&gt;"",MID(F553,1,1)&lt;&gt;"K"),VLOOKUP(F553,import!$A$2:$B$998,2,FALSE),"")</f>
        <v>#N/A</v>
      </c>
      <c r="I553" s="119">
        <f>IFERROR(IF(F553&lt;&gt;"",VLOOKUP(F553,import!$A$2:$E$598,5,FALSE),0),0)</f>
        <v>0</v>
      </c>
      <c r="J553">
        <v>1</v>
      </c>
      <c r="K553">
        <f t="shared" si="148"/>
        <v>6</v>
      </c>
      <c r="L553" t="str">
        <f t="shared" si="136"/>
        <v/>
      </c>
      <c r="M553" t="str">
        <f t="shared" si="136"/>
        <v/>
      </c>
      <c r="N553" t="str">
        <f t="shared" si="136"/>
        <v/>
      </c>
      <c r="O553" t="str">
        <f t="shared" si="136"/>
        <v/>
      </c>
      <c r="P553" t="str">
        <f t="shared" si="136"/>
        <v/>
      </c>
      <c r="Q553" t="str">
        <f t="shared" si="149"/>
        <v>55300x</v>
      </c>
      <c r="S553" s="119">
        <f t="shared" si="144"/>
        <v>0</v>
      </c>
    </row>
    <row r="554" spans="1:19" x14ac:dyDescent="0.25">
      <c r="B554" s="92" t="str">
        <f t="shared" ca="1" si="141"/>
        <v/>
      </c>
      <c r="D554" s="92">
        <f>IF(MID(F554,1,1)&lt;&gt;"K",IF($H554&lt;&gt;1,$I554,IF(AND(MAX($A$2:$A554)&gt;=30000,$I554&lt;0),$I554,IF(AND(MAX($A$2:$A554)&lt;30000,$I554&gt;0),$I554,0)))+E554,0)+E554</f>
        <v>0</v>
      </c>
      <c r="F554">
        <v>499810</v>
      </c>
      <c r="G554" t="e">
        <f>IF(AND(F554&lt;&gt;"",MID(F554,1,1)&lt;&gt;"K"),VLOOKUP(F554,import!$A$2:$B$998,2,FALSE),"")</f>
        <v>#N/A</v>
      </c>
      <c r="I554" s="119">
        <f>IFERROR(IF(F554&lt;&gt;"",VLOOKUP(F554,import!$A$2:$E$598,5,FALSE),0),0)</f>
        <v>0</v>
      </c>
      <c r="J554">
        <v>1</v>
      </c>
      <c r="K554">
        <f t="shared" ref="K554:K558" si="150">IF(ISERROR(IF(A554&lt;&gt;"",FIND("0",A554,2)-1,"")),5,IF(A554&lt;&gt;"",FIND("0",A554,2)-1,6))</f>
        <v>6</v>
      </c>
      <c r="L554" t="str">
        <f t="shared" si="136"/>
        <v/>
      </c>
      <c r="M554" t="str">
        <f t="shared" si="136"/>
        <v/>
      </c>
      <c r="N554" t="str">
        <f t="shared" si="136"/>
        <v/>
      </c>
      <c r="O554" t="str">
        <f t="shared" si="136"/>
        <v/>
      </c>
      <c r="P554" t="str">
        <f t="shared" si="136"/>
        <v/>
      </c>
      <c r="Q554" t="str">
        <f t="shared" ref="Q554:Q558" si="151">IF(A554&gt;0,P554&amp;"x",Q553)</f>
        <v>55300x</v>
      </c>
      <c r="S554" s="119">
        <f t="shared" si="144"/>
        <v>0</v>
      </c>
    </row>
    <row r="555" spans="1:19" x14ac:dyDescent="0.25">
      <c r="B555" s="92" t="str">
        <f t="shared" ca="1" si="141"/>
        <v/>
      </c>
      <c r="D555" s="92">
        <f>IF(MID(F555,1,1)&lt;&gt;"K",IF($H555&lt;&gt;1,$I555,IF(AND(MAX($A$2:$A555)&gt;=30000,$I555&lt;0),$I555,IF(AND(MAX($A$2:$A555)&lt;30000,$I555&gt;0),$I555,0)))+E555,0)+E555</f>
        <v>0</v>
      </c>
      <c r="G555" t="str">
        <f>IF(AND(F555&lt;&gt;"",MID(F555,1,1)&lt;&gt;"K"),VLOOKUP(F555,import!$A$2:$B$998,2,FALSE),"")</f>
        <v/>
      </c>
      <c r="I555" s="119">
        <f>IFERROR(IF(F555&lt;&gt;"",VLOOKUP(F555,import!$A$2:$E$598,5,FALSE),0),0)</f>
        <v>0</v>
      </c>
      <c r="J555">
        <v>1</v>
      </c>
      <c r="K555">
        <f t="shared" si="150"/>
        <v>6</v>
      </c>
      <c r="L555" t="str">
        <f t="shared" ref="L555:P558" si="152">MID($A555,1,L$1)</f>
        <v/>
      </c>
      <c r="M555" t="str">
        <f t="shared" si="152"/>
        <v/>
      </c>
      <c r="N555" t="str">
        <f t="shared" si="152"/>
        <v/>
      </c>
      <c r="O555" t="str">
        <f t="shared" si="152"/>
        <v/>
      </c>
      <c r="P555" t="str">
        <f t="shared" si="152"/>
        <v/>
      </c>
      <c r="Q555" t="str">
        <f t="shared" si="151"/>
        <v>55300x</v>
      </c>
      <c r="S555" s="119">
        <f t="shared" si="144"/>
        <v>0</v>
      </c>
    </row>
    <row r="556" spans="1:19" x14ac:dyDescent="0.25">
      <c r="B556" s="92" t="str">
        <f t="shared" ca="1" si="141"/>
        <v/>
      </c>
      <c r="D556" s="92">
        <f>IF(MID(F556,1,1)&lt;&gt;"K",IF($H556&lt;&gt;1,$I556,IF(AND(MAX($A$2:$A556)&gt;=30000,$I556&lt;0),$I556,IF(AND(MAX($A$2:$A556)&lt;30000,$I556&gt;0),$I556,0)))+E556,0)+E556</f>
        <v>0</v>
      </c>
      <c r="G556" t="str">
        <f>IF(AND(F556&lt;&gt;"",MID(F556,1,1)&lt;&gt;"K"),VLOOKUP(F556,import!$A$2:$B$998,2,FALSE),"")</f>
        <v/>
      </c>
      <c r="I556" s="119">
        <f>IFERROR(IF(F556&lt;&gt;"",VLOOKUP(F556,import!$A$2:$E$598,5,FALSE),0),0)</f>
        <v>0</v>
      </c>
      <c r="J556">
        <v>1</v>
      </c>
      <c r="K556">
        <f t="shared" si="150"/>
        <v>6</v>
      </c>
      <c r="L556" t="str">
        <f t="shared" si="152"/>
        <v/>
      </c>
      <c r="M556" t="str">
        <f t="shared" si="152"/>
        <v/>
      </c>
      <c r="N556" t="str">
        <f t="shared" si="152"/>
        <v/>
      </c>
      <c r="O556" t="str">
        <f t="shared" si="152"/>
        <v/>
      </c>
      <c r="P556" t="str">
        <f t="shared" si="152"/>
        <v/>
      </c>
      <c r="Q556" t="str">
        <f t="shared" si="151"/>
        <v>55300x</v>
      </c>
      <c r="S556" s="119">
        <f t="shared" si="144"/>
        <v>0</v>
      </c>
    </row>
    <row r="557" spans="1:19" x14ac:dyDescent="0.25">
      <c r="A557">
        <v>57000</v>
      </c>
      <c r="B557" s="92">
        <f t="shared" ca="1" si="141"/>
        <v>-18328.12</v>
      </c>
      <c r="C557" t="s">
        <v>89</v>
      </c>
      <c r="D557" s="92">
        <f>IF(MID(F557,1,1)&lt;&gt;"K",IF($H557&lt;&gt;1,$I557,IF(AND(MAX($A$2:$A557)&gt;=30000,$I557&lt;0),$I557,IF(AND(MAX($A$2:$A557)&lt;30000,$I557&gt;0),$I557,0)))+E557,0)+E557</f>
        <v>0</v>
      </c>
      <c r="G557" t="str">
        <f>IF(AND(F557&lt;&gt;"",MID(F557,1,1)&lt;&gt;"K"),VLOOKUP(F557,import!$A$2:$B$998,2,FALSE),"")</f>
        <v/>
      </c>
      <c r="I557" s="119">
        <f>IFERROR(IF(F557&lt;&gt;"",VLOOKUP(F557,import!$A$2:$E$598,5,FALSE),0),0)</f>
        <v>0</v>
      </c>
      <c r="J557">
        <v>1</v>
      </c>
      <c r="K557">
        <f t="shared" si="150"/>
        <v>2</v>
      </c>
      <c r="L557" t="str">
        <f t="shared" si="152"/>
        <v>5</v>
      </c>
      <c r="M557" t="str">
        <f t="shared" si="152"/>
        <v>57</v>
      </c>
      <c r="N557" t="str">
        <f t="shared" si="152"/>
        <v>570</v>
      </c>
      <c r="O557" t="str">
        <f t="shared" si="152"/>
        <v>5700</v>
      </c>
      <c r="P557" t="str">
        <f t="shared" si="152"/>
        <v>57000</v>
      </c>
      <c r="Q557" t="str">
        <f t="shared" si="151"/>
        <v>57000x</v>
      </c>
      <c r="S557" s="119">
        <f t="shared" si="144"/>
        <v>0</v>
      </c>
    </row>
    <row r="558" spans="1:19" x14ac:dyDescent="0.25">
      <c r="A558">
        <v>57100</v>
      </c>
      <c r="B558" s="92">
        <f t="shared" ca="1" si="141"/>
        <v>0</v>
      </c>
      <c r="C558" t="s">
        <v>90</v>
      </c>
      <c r="D558" s="92">
        <f>IF(MID(F558,1,1)&lt;&gt;"K",IF($H558&lt;&gt;1,$I558,IF(AND(MAX($A$2:$A558)&gt;=30000,$I558&lt;0),$I558,IF(AND(MAX($A$2:$A558)&lt;30000,$I558&gt;0),$I558,0)))+E558,0)+E558</f>
        <v>0</v>
      </c>
      <c r="G558" t="str">
        <f>IF(AND(F558&lt;&gt;"",MID(F558,1,1)&lt;&gt;"K"),VLOOKUP(F558,import!$A$2:$B$998,2,FALSE),"")</f>
        <v/>
      </c>
      <c r="I558" s="119">
        <f>IFERROR(IF(F558&lt;&gt;"",VLOOKUP(F558,import!$A$2:$E$598,5,FALSE),0),0)</f>
        <v>0</v>
      </c>
      <c r="J558">
        <v>1</v>
      </c>
      <c r="K558">
        <f t="shared" si="150"/>
        <v>3</v>
      </c>
      <c r="L558" t="str">
        <f t="shared" si="152"/>
        <v>5</v>
      </c>
      <c r="M558" t="str">
        <f t="shared" si="152"/>
        <v>57</v>
      </c>
      <c r="N558" t="str">
        <f t="shared" si="152"/>
        <v>571</v>
      </c>
      <c r="O558" t="str">
        <f t="shared" si="152"/>
        <v>5710</v>
      </c>
      <c r="P558" t="str">
        <f t="shared" si="152"/>
        <v>57100</v>
      </c>
      <c r="Q558" t="str">
        <f t="shared" si="151"/>
        <v>57100x</v>
      </c>
      <c r="S558" s="119">
        <f t="shared" si="144"/>
        <v>0</v>
      </c>
    </row>
    <row r="559" spans="1:19" x14ac:dyDescent="0.25">
      <c r="B559" s="92" t="str">
        <f t="shared" ref="B559:B590" ca="1" si="153">IF(A559&lt;&gt;"",SUMIF(INDIRECT(VLOOKUP(K559,$T$2:$V$7,3,FALSE)),OFFSET(K559,0,K559),$S$2:$S$4412),"")</f>
        <v/>
      </c>
      <c r="D559" s="92">
        <f>IF(MID(F559,1,1)&lt;&gt;"K",IF($H559&lt;&gt;1,$I559,IF(AND(MAX($A$2:$A559)&gt;=30000,$I559&lt;0),$I559,IF(AND(MAX($A$2:$A559)&lt;30000,$I559&gt;0),$I559,0)))+E559,0)+E559</f>
        <v>0</v>
      </c>
      <c r="G559" t="str">
        <f>IF(AND(F559&lt;&gt;"",MID(F559,1,1)&lt;&gt;"K"),VLOOKUP(F559,import!$A$2:$B$998,2,FALSE),"")</f>
        <v/>
      </c>
      <c r="I559" s="115">
        <f>IFERROR(IF(F559&lt;&gt;"",VLOOKUP(F559,import!$A$2:$E$598,5,FALSE),0),0)</f>
        <v>0</v>
      </c>
      <c r="J559">
        <v>1</v>
      </c>
      <c r="K559">
        <f t="shared" si="135"/>
        <v>6</v>
      </c>
      <c r="L559" t="str">
        <f t="shared" ref="L559:P587" si="154">MID($A559,1,L$1)</f>
        <v/>
      </c>
      <c r="M559" t="str">
        <f t="shared" si="154"/>
        <v/>
      </c>
      <c r="N559" t="str">
        <f t="shared" si="154"/>
        <v/>
      </c>
      <c r="O559" t="str">
        <f t="shared" si="154"/>
        <v/>
      </c>
      <c r="P559" t="str">
        <f t="shared" si="154"/>
        <v/>
      </c>
      <c r="Q559" t="str">
        <f t="shared" ref="Q559:Q622" si="155">IF(A559&gt;0,P559&amp;"x",Q558)</f>
        <v>57100x</v>
      </c>
      <c r="S559" s="92">
        <f t="shared" si="144"/>
        <v>0</v>
      </c>
    </row>
    <row r="560" spans="1:19" x14ac:dyDescent="0.25">
      <c r="A560">
        <v>57200</v>
      </c>
      <c r="B560" s="92">
        <f t="shared" ca="1" si="153"/>
        <v>0</v>
      </c>
      <c r="C560" t="s">
        <v>91</v>
      </c>
      <c r="D560" s="92">
        <f>IF(MID(F560,1,1)&lt;&gt;"K",IF($H560&lt;&gt;1,$I560,IF(AND(MAX($A$2:$A560)&gt;=30000,$I560&lt;0),$I560,IF(AND(MAX($A$2:$A560)&lt;30000,$I560&gt;0),$I560,0)))+E560,0)+E560</f>
        <v>0</v>
      </c>
      <c r="G560" t="str">
        <f>IF(AND(F560&lt;&gt;"",MID(F560,1,1)&lt;&gt;"K"),VLOOKUP(F560,import!$A$2:$B$998,2,FALSE),"")</f>
        <v/>
      </c>
      <c r="I560" s="115">
        <f>IFERROR(IF(F560&lt;&gt;"",VLOOKUP(F560,import!$A$2:$E$598,5,FALSE),0),0)</f>
        <v>0</v>
      </c>
      <c r="J560">
        <v>1</v>
      </c>
      <c r="K560">
        <f t="shared" si="135"/>
        <v>3</v>
      </c>
      <c r="L560" t="str">
        <f t="shared" si="154"/>
        <v>5</v>
      </c>
      <c r="M560" t="str">
        <f t="shared" si="154"/>
        <v>57</v>
      </c>
      <c r="N560" t="str">
        <f t="shared" si="154"/>
        <v>572</v>
      </c>
      <c r="O560" t="str">
        <f t="shared" si="154"/>
        <v>5720</v>
      </c>
      <c r="P560" t="str">
        <f t="shared" si="154"/>
        <v>57200</v>
      </c>
      <c r="Q560" t="str">
        <f t="shared" si="155"/>
        <v>57200x</v>
      </c>
      <c r="S560" s="92">
        <f t="shared" si="144"/>
        <v>0</v>
      </c>
    </row>
    <row r="561" spans="1:19" x14ac:dyDescent="0.25">
      <c r="B561" s="92" t="str">
        <f t="shared" ca="1" si="153"/>
        <v/>
      </c>
      <c r="D561" s="92">
        <f>IF(MID(F561,1,1)&lt;&gt;"K",IF($H561&lt;&gt;1,$I561,IF(AND(MAX($A$2:$A561)&gt;=30000,$I561&lt;0),$I561,IF(AND(MAX($A$2:$A561)&lt;30000,$I561&gt;0),$I561,0)))+E561,0)+E561</f>
        <v>0</v>
      </c>
      <c r="F561">
        <v>851010</v>
      </c>
      <c r="G561" t="e">
        <f>IF(AND(F561&lt;&gt;"",MID(F561,1,1)&lt;&gt;"K"),VLOOKUP(F561,import!$A$2:$B$998,2,FALSE),"")</f>
        <v>#N/A</v>
      </c>
      <c r="I561" s="115">
        <f>IFERROR(IF(F561&lt;&gt;"",VLOOKUP(F561,import!$A$2:$E$598,5,FALSE),0),0)</f>
        <v>0</v>
      </c>
      <c r="J561">
        <v>1</v>
      </c>
      <c r="K561">
        <f t="shared" si="135"/>
        <v>6</v>
      </c>
      <c r="L561" t="str">
        <f t="shared" si="154"/>
        <v/>
      </c>
      <c r="M561" t="str">
        <f t="shared" si="154"/>
        <v/>
      </c>
      <c r="N561" t="str">
        <f t="shared" si="154"/>
        <v/>
      </c>
      <c r="O561" t="str">
        <f t="shared" si="154"/>
        <v/>
      </c>
      <c r="P561" t="str">
        <f t="shared" si="154"/>
        <v/>
      </c>
      <c r="Q561" t="str">
        <f t="shared" si="155"/>
        <v>57200x</v>
      </c>
      <c r="S561" s="92">
        <f t="shared" si="144"/>
        <v>0</v>
      </c>
    </row>
    <row r="562" spans="1:19" x14ac:dyDescent="0.25">
      <c r="B562" s="92" t="str">
        <f t="shared" ca="1" si="153"/>
        <v/>
      </c>
      <c r="D562" s="92">
        <f>IF(MID(F562,1,1)&lt;&gt;"K",IF($H562&lt;&gt;1,$I562,IF(AND(MAX($A$2:$A562)&gt;=30000,$I562&lt;0),$I562,IF(AND(MAX($A$2:$A562)&lt;30000,$I562&gt;0),$I562,0)))+E562,0)+E562</f>
        <v>0</v>
      </c>
      <c r="F562">
        <v>851020</v>
      </c>
      <c r="G562" t="e">
        <f>IF(AND(F562&lt;&gt;"",MID(F562,1,1)&lt;&gt;"K"),VLOOKUP(F562,import!$A$2:$B$998,2,FALSE),"")</f>
        <v>#N/A</v>
      </c>
      <c r="I562" s="115">
        <f>IFERROR(IF(F562&lt;&gt;"",VLOOKUP(F562,import!$A$2:$E$598,5,FALSE),0),0)</f>
        <v>0</v>
      </c>
      <c r="J562">
        <v>1</v>
      </c>
      <c r="K562">
        <f t="shared" si="135"/>
        <v>6</v>
      </c>
      <c r="L562" t="str">
        <f t="shared" si="154"/>
        <v/>
      </c>
      <c r="M562" t="str">
        <f t="shared" si="154"/>
        <v/>
      </c>
      <c r="N562" t="str">
        <f t="shared" si="154"/>
        <v/>
      </c>
      <c r="O562" t="str">
        <f t="shared" si="154"/>
        <v/>
      </c>
      <c r="P562" t="str">
        <f t="shared" si="154"/>
        <v/>
      </c>
      <c r="Q562" t="str">
        <f t="shared" si="155"/>
        <v>57200x</v>
      </c>
      <c r="S562" s="92">
        <f t="shared" si="144"/>
        <v>0</v>
      </c>
    </row>
    <row r="563" spans="1:19" x14ac:dyDescent="0.25">
      <c r="A563">
        <v>57210</v>
      </c>
      <c r="B563" s="92">
        <f t="shared" ca="1" si="153"/>
        <v>0</v>
      </c>
      <c r="C563" s="89" t="s">
        <v>321</v>
      </c>
      <c r="D563" s="92">
        <f>IF(MID(F563,1,1)&lt;&gt;"K",IF($H563&lt;&gt;1,$I563,IF(AND(MAX($A$2:$A563)&gt;=30000,$I563&lt;0),$I563,IF(AND(MAX($A$2:$A563)&lt;30000,$I563&gt;0),$I563,0)))+E563,0)+E563</f>
        <v>0</v>
      </c>
      <c r="F563">
        <v>851510</v>
      </c>
      <c r="G563" t="e">
        <f>IF(AND(F563&lt;&gt;"",MID(F563,1,1)&lt;&gt;"K"),VLOOKUP(F563,import!$A$2:$B$998,2,FALSE),"")</f>
        <v>#N/A</v>
      </c>
      <c r="I563" s="115">
        <f>IFERROR(IF(F563&lt;&gt;"",VLOOKUP(F563,import!$A$2:$E$598,5,FALSE),0),0)</f>
        <v>0</v>
      </c>
      <c r="J563">
        <v>1</v>
      </c>
      <c r="K563">
        <f t="shared" si="135"/>
        <v>4</v>
      </c>
      <c r="L563" t="str">
        <f t="shared" si="154"/>
        <v>5</v>
      </c>
      <c r="M563" t="str">
        <f t="shared" si="154"/>
        <v>57</v>
      </c>
      <c r="N563" t="str">
        <f t="shared" si="154"/>
        <v>572</v>
      </c>
      <c r="O563" t="str">
        <f t="shared" si="154"/>
        <v>5721</v>
      </c>
      <c r="P563" t="str">
        <f t="shared" si="154"/>
        <v>57210</v>
      </c>
      <c r="Q563" t="str">
        <f t="shared" si="155"/>
        <v>57210x</v>
      </c>
      <c r="S563" s="92">
        <f t="shared" si="144"/>
        <v>0</v>
      </c>
    </row>
    <row r="564" spans="1:19" x14ac:dyDescent="0.25">
      <c r="B564" s="92" t="str">
        <f t="shared" ca="1" si="153"/>
        <v/>
      </c>
      <c r="D564" s="92">
        <f>IF(MID(F564,1,1)&lt;&gt;"K",IF($H564&lt;&gt;1,$I564,IF(AND(MAX($A$2:$A564)&gt;=30000,$I564&lt;0),$I564,IF(AND(MAX($A$2:$A564)&lt;30000,$I564&gt;0),$I564,0)))+E564,0)+E564</f>
        <v>0</v>
      </c>
      <c r="G564" t="str">
        <f>IF(AND(F564&lt;&gt;"",MID(F564,1,1)&lt;&gt;"K"),VLOOKUP(F564,import!$A$2:$B$998,2,FALSE),"")</f>
        <v/>
      </c>
      <c r="I564" s="115">
        <f>IFERROR(IF(F564&lt;&gt;"",VLOOKUP(F564,import!$A$2:$E$598,5,FALSE),0),0)</f>
        <v>0</v>
      </c>
      <c r="J564">
        <v>1</v>
      </c>
      <c r="K564">
        <f t="shared" si="135"/>
        <v>6</v>
      </c>
      <c r="L564" t="str">
        <f t="shared" si="154"/>
        <v/>
      </c>
      <c r="M564" t="str">
        <f t="shared" si="154"/>
        <v/>
      </c>
      <c r="N564" t="str">
        <f t="shared" si="154"/>
        <v/>
      </c>
      <c r="O564" t="str">
        <f t="shared" si="154"/>
        <v/>
      </c>
      <c r="P564" t="str">
        <f t="shared" si="154"/>
        <v/>
      </c>
      <c r="Q564" t="str">
        <f t="shared" si="155"/>
        <v>57210x</v>
      </c>
      <c r="S564" s="92">
        <f t="shared" ref="S564:S595" si="156">IF(P564&lt;&gt;"",SUMIF(Q$2:Q$4412,Q564,$D$2:$D$4412),0)</f>
        <v>0</v>
      </c>
    </row>
    <row r="565" spans="1:19" x14ac:dyDescent="0.25">
      <c r="A565">
        <v>57300</v>
      </c>
      <c r="B565" s="92">
        <f t="shared" ca="1" si="153"/>
        <v>0</v>
      </c>
      <c r="C565" t="s">
        <v>92</v>
      </c>
      <c r="D565" s="92">
        <f>IF(MID(F565,1,1)&lt;&gt;"K",IF($H565&lt;&gt;1,$I565,IF(AND(MAX($A$2:$A565)&gt;=30000,$I565&lt;0),$I565,IF(AND(MAX($A$2:$A565)&lt;30000,$I565&gt;0),$I565,0)))+E565,0)+E565</f>
        <v>0</v>
      </c>
      <c r="G565" t="str">
        <f>IF(AND(F565&lt;&gt;"",MID(F565,1,1)&lt;&gt;"K"),VLOOKUP(F565,import!$A$2:$B$998,2,FALSE),"")</f>
        <v/>
      </c>
      <c r="I565" s="115">
        <f>IFERROR(IF(F565&lt;&gt;"",VLOOKUP(F565,import!$A$2:$E$598,5,FALSE),0),0)</f>
        <v>0</v>
      </c>
      <c r="J565">
        <v>1</v>
      </c>
      <c r="K565">
        <f t="shared" si="135"/>
        <v>3</v>
      </c>
      <c r="L565" t="str">
        <f t="shared" si="154"/>
        <v>5</v>
      </c>
      <c r="M565" t="str">
        <f t="shared" si="154"/>
        <v>57</v>
      </c>
      <c r="N565" t="str">
        <f t="shared" si="154"/>
        <v>573</v>
      </c>
      <c r="O565" t="str">
        <f t="shared" si="154"/>
        <v>5730</v>
      </c>
      <c r="P565" t="str">
        <f t="shared" si="154"/>
        <v>57300</v>
      </c>
      <c r="Q565" t="str">
        <f t="shared" si="155"/>
        <v>57300x</v>
      </c>
      <c r="S565" s="92">
        <f t="shared" si="156"/>
        <v>0</v>
      </c>
    </row>
    <row r="566" spans="1:19" x14ac:dyDescent="0.25">
      <c r="B566" s="92" t="str">
        <f t="shared" ca="1" si="153"/>
        <v/>
      </c>
      <c r="D566" s="92">
        <f>IF(MID(F566,1,1)&lt;&gt;"K",IF($H566&lt;&gt;1,$I566,IF(AND(MAX($A$2:$A566)&gt;=30000,$I566&lt;0),$I566,IF(AND(MAX($A$2:$A566)&lt;30000,$I566&gt;0),$I566,0)))+E566,0)+E566</f>
        <v>0</v>
      </c>
      <c r="F566" t="s">
        <v>291</v>
      </c>
      <c r="G566" t="str">
        <f>IF(AND(F566&lt;&gt;"",MID(F566,1,1)&lt;&gt;"K"),VLOOKUP(F566,import!$A$2:$B$998,2,FALSE),"")</f>
        <v/>
      </c>
      <c r="I566" s="115">
        <f>IFERROR(IF(F566&lt;&gt;"",VLOOKUP(F566,import!$A$2:$E$598,5,FALSE),0),0)</f>
        <v>0</v>
      </c>
      <c r="J566">
        <v>1</v>
      </c>
      <c r="K566">
        <f t="shared" si="135"/>
        <v>6</v>
      </c>
      <c r="L566" t="str">
        <f t="shared" si="154"/>
        <v/>
      </c>
      <c r="M566" t="str">
        <f t="shared" si="154"/>
        <v/>
      </c>
      <c r="N566" t="str">
        <f t="shared" si="154"/>
        <v/>
      </c>
      <c r="O566" t="str">
        <f t="shared" si="154"/>
        <v/>
      </c>
      <c r="P566" t="str">
        <f t="shared" si="154"/>
        <v/>
      </c>
      <c r="Q566" t="str">
        <f t="shared" si="155"/>
        <v>57300x</v>
      </c>
      <c r="S566" s="92">
        <f t="shared" si="156"/>
        <v>0</v>
      </c>
    </row>
    <row r="567" spans="1:19" x14ac:dyDescent="0.25">
      <c r="B567" s="92" t="str">
        <f t="shared" ca="1" si="153"/>
        <v/>
      </c>
      <c r="D567" s="92">
        <f>IF(MID(F567,1,1)&lt;&gt;"K",IF($H567&lt;&gt;1,$I567,IF(AND(MAX($A$2:$A567)&gt;=30000,$I567&lt;0),$I567,IF(AND(MAX($A$2:$A567)&lt;30000,$I567&gt;0),$I567,0)))+E567,0)+E567</f>
        <v>0</v>
      </c>
      <c r="E567" s="93"/>
      <c r="F567" t="s">
        <v>356</v>
      </c>
      <c r="I567" s="115">
        <f>IFERROR(IF(F567&lt;&gt;"",VLOOKUP(F567,import!$A$2:$E$598,5,FALSE),0),0)</f>
        <v>0</v>
      </c>
      <c r="J567">
        <v>1</v>
      </c>
      <c r="K567">
        <f t="shared" si="135"/>
        <v>6</v>
      </c>
      <c r="L567" t="str">
        <f t="shared" si="154"/>
        <v/>
      </c>
      <c r="M567" t="str">
        <f t="shared" si="154"/>
        <v/>
      </c>
      <c r="N567" t="str">
        <f t="shared" si="154"/>
        <v/>
      </c>
      <c r="O567" t="str">
        <f t="shared" si="154"/>
        <v/>
      </c>
      <c r="P567" t="str">
        <f t="shared" si="154"/>
        <v/>
      </c>
      <c r="Q567" t="str">
        <f t="shared" si="155"/>
        <v>57300x</v>
      </c>
      <c r="S567" s="92">
        <f t="shared" si="156"/>
        <v>0</v>
      </c>
    </row>
    <row r="568" spans="1:19" x14ac:dyDescent="0.25">
      <c r="A568">
        <v>57400</v>
      </c>
      <c r="B568" s="92">
        <f t="shared" ca="1" si="153"/>
        <v>0</v>
      </c>
      <c r="C568" t="s">
        <v>93</v>
      </c>
      <c r="D568" s="92">
        <f>IF(MID(F568,1,1)&lt;&gt;"K",IF($H568&lt;&gt;1,$I568,IF(AND(MAX($A$2:$A568)&gt;=30000,$I568&lt;0),$I568,IF(AND(MAX($A$2:$A568)&lt;30000,$I568&gt;0),$I568,0)))+E568,0)+E568</f>
        <v>0</v>
      </c>
      <c r="F568" t="s">
        <v>291</v>
      </c>
      <c r="G568" t="str">
        <f>IF(AND(F568&lt;&gt;"",MID(F568,1,1)&lt;&gt;"K"),VLOOKUP(F568,import!$A$2:$B$998,2,FALSE),"")</f>
        <v/>
      </c>
      <c r="I568" s="115">
        <f>IFERROR(IF(F568&lt;&gt;"",VLOOKUP(F568,import!$A$2:$E$598,5,FALSE),0),0)</f>
        <v>0</v>
      </c>
      <c r="J568">
        <v>1</v>
      </c>
      <c r="K568">
        <f t="shared" si="135"/>
        <v>3</v>
      </c>
      <c r="L568" t="str">
        <f t="shared" si="154"/>
        <v>5</v>
      </c>
      <c r="M568" t="str">
        <f t="shared" si="154"/>
        <v>57</v>
      </c>
      <c r="N568" t="str">
        <f t="shared" si="154"/>
        <v>574</v>
      </c>
      <c r="O568" t="str">
        <f t="shared" si="154"/>
        <v>5740</v>
      </c>
      <c r="P568" t="str">
        <f t="shared" si="154"/>
        <v>57400</v>
      </c>
      <c r="Q568" t="str">
        <f t="shared" si="155"/>
        <v>57400x</v>
      </c>
      <c r="S568" s="92">
        <f t="shared" si="156"/>
        <v>0</v>
      </c>
    </row>
    <row r="569" spans="1:19" x14ac:dyDescent="0.25">
      <c r="B569" s="92" t="str">
        <f t="shared" ca="1" si="153"/>
        <v/>
      </c>
      <c r="D569" s="92">
        <f>IF(MID(F569,1,1)&lt;&gt;"K",IF($H569&lt;&gt;1,$I569,IF(AND(MAX($A$2:$A569)&gt;=30000,$I569&lt;0),$I569,IF(AND(MAX($A$2:$A569)&lt;30000,$I569&gt;0),$I569,0)))+E569,0)+E569</f>
        <v>0</v>
      </c>
      <c r="F569" t="s">
        <v>291</v>
      </c>
      <c r="G569" t="str">
        <f>IF(AND(F569&lt;&gt;"",MID(F569,1,1)&lt;&gt;"K"),VLOOKUP(F569,import!$A$2:$B$998,2,FALSE),"")</f>
        <v/>
      </c>
      <c r="I569" s="115">
        <f>IFERROR(IF(F569&lt;&gt;"",VLOOKUP(F569,import!$A$2:$E$598,5,FALSE),0),0)</f>
        <v>0</v>
      </c>
      <c r="J569">
        <v>1</v>
      </c>
      <c r="K569">
        <f t="shared" si="135"/>
        <v>6</v>
      </c>
      <c r="L569" t="str">
        <f t="shared" si="154"/>
        <v/>
      </c>
      <c r="M569" t="str">
        <f t="shared" si="154"/>
        <v/>
      </c>
      <c r="N569" t="str">
        <f t="shared" si="154"/>
        <v/>
      </c>
      <c r="O569" t="str">
        <f t="shared" si="154"/>
        <v/>
      </c>
      <c r="P569" t="str">
        <f t="shared" si="154"/>
        <v/>
      </c>
      <c r="Q569" t="str">
        <f t="shared" si="155"/>
        <v>57400x</v>
      </c>
      <c r="S569" s="92">
        <f t="shared" si="156"/>
        <v>0</v>
      </c>
    </row>
    <row r="570" spans="1:19" x14ac:dyDescent="0.25">
      <c r="A570">
        <v>57500</v>
      </c>
      <c r="B570" s="92">
        <f t="shared" ca="1" si="153"/>
        <v>-18328.12</v>
      </c>
      <c r="C570" t="s">
        <v>94</v>
      </c>
      <c r="D570" s="92">
        <f>IF(MID(F570,1,1)&lt;&gt;"K",IF($H570&lt;&gt;1,$I570,IF(AND(MAX($A$2:$A570)&gt;=30000,$I570&lt;0),$I570,IF(AND(MAX($A$2:$A570)&lt;30000,$I570&gt;0),$I570,0)))+E570,0)+E570</f>
        <v>0</v>
      </c>
      <c r="F570" t="s">
        <v>291</v>
      </c>
      <c r="G570" t="str">
        <f>IF(AND(F570&lt;&gt;"",MID(F570,1,1)&lt;&gt;"K"),VLOOKUP(F570,import!$A$2:$B$998,2,FALSE),"")</f>
        <v/>
      </c>
      <c r="I570" s="115">
        <f>IFERROR(IF(F570&lt;&gt;"",VLOOKUP(F570,import!$A$2:$E$598,5,FALSE),0),0)</f>
        <v>0</v>
      </c>
      <c r="J570">
        <v>1</v>
      </c>
      <c r="K570">
        <f t="shared" si="135"/>
        <v>3</v>
      </c>
      <c r="L570" t="str">
        <f t="shared" si="154"/>
        <v>5</v>
      </c>
      <c r="M570" t="str">
        <f t="shared" si="154"/>
        <v>57</v>
      </c>
      <c r="N570" t="str">
        <f t="shared" si="154"/>
        <v>575</v>
      </c>
      <c r="O570" t="str">
        <f t="shared" si="154"/>
        <v>5750</v>
      </c>
      <c r="P570" t="str">
        <f t="shared" si="154"/>
        <v>57500</v>
      </c>
      <c r="Q570" t="str">
        <f t="shared" si="155"/>
        <v>57500x</v>
      </c>
      <c r="S570" s="92">
        <f t="shared" si="156"/>
        <v>-18328.12</v>
      </c>
    </row>
    <row r="571" spans="1:19" x14ac:dyDescent="0.25">
      <c r="B571" s="92" t="str">
        <f t="shared" ca="1" si="153"/>
        <v/>
      </c>
      <c r="D571" s="92">
        <f>IF(MID(F571,1,1)&lt;&gt;"K",IF($H571&lt;&gt;1,$I571,IF(AND(MAX($A$2:$A571)&gt;=30000,$I571&lt;0),$I571,IF(AND(MAX($A$2:$A571)&lt;30000,$I571&gt;0),$I571,0)))+E571,0)+E571</f>
        <v>0</v>
      </c>
      <c r="F571">
        <v>861727</v>
      </c>
      <c r="G571" t="e">
        <f>IF(AND(F571&lt;&gt;"",MID(F571,1,1)&lt;&gt;"K"),VLOOKUP(F571,import!$A$2:$B$998,2,FALSE),"")</f>
        <v>#N/A</v>
      </c>
      <c r="I571" s="115">
        <f>IFERROR(IF(F571&lt;&gt;"",VLOOKUP(F571,import!$A$2:$E$598,5,FALSE),0),0)</f>
        <v>0</v>
      </c>
      <c r="J571">
        <v>1</v>
      </c>
      <c r="K571">
        <f t="shared" si="135"/>
        <v>6</v>
      </c>
      <c r="L571" t="str">
        <f t="shared" si="154"/>
        <v/>
      </c>
      <c r="M571" t="str">
        <f t="shared" si="154"/>
        <v/>
      </c>
      <c r="N571" t="str">
        <f t="shared" si="154"/>
        <v/>
      </c>
      <c r="O571" t="str">
        <f t="shared" si="154"/>
        <v/>
      </c>
      <c r="P571" t="str">
        <f t="shared" si="154"/>
        <v/>
      </c>
      <c r="Q571" t="str">
        <f t="shared" si="155"/>
        <v>57500x</v>
      </c>
      <c r="S571" s="92">
        <f t="shared" si="156"/>
        <v>0</v>
      </c>
    </row>
    <row r="572" spans="1:19" x14ac:dyDescent="0.25">
      <c r="B572" s="92" t="str">
        <f t="shared" ca="1" si="153"/>
        <v/>
      </c>
      <c r="D572" s="92">
        <f>IF(MID(F572,1,1)&lt;&gt;"K",IF($H572&lt;&gt;1,$I572,IF(AND(MAX($A$2:$A572)&gt;=30000,$I572&lt;0),$I572,IF(AND(MAX($A$2:$A572)&lt;30000,$I572&gt;0),$I572,0)))+E572,0)+E572</f>
        <v>-12562.03</v>
      </c>
      <c r="F572">
        <v>861737</v>
      </c>
      <c r="G572" t="str">
        <f>IF(AND(F572&lt;&gt;"",MID(F572,1,1)&lt;&gt;"K"),VLOOKUP(F572,import!$A$2:$B$998,2,FALSE),"")</f>
        <v>Fin.zys.kur.niezr.z.</v>
      </c>
      <c r="I572" s="115">
        <f>IFERROR(IF(F572&lt;&gt;"",VLOOKUP(F572,import!$A$2:$E$598,5,FALSE),0),0)</f>
        <v>-12562.03</v>
      </c>
      <c r="J572">
        <v>1</v>
      </c>
      <c r="K572">
        <f t="shared" ref="K572:K577" si="157">IF(ISERROR(IF(A572&lt;&gt;"",FIND("0",A572,2)-1,"")),5,IF(A572&lt;&gt;"",FIND("0",A572,2)-1,6))</f>
        <v>6</v>
      </c>
      <c r="L572" t="str">
        <f t="shared" si="154"/>
        <v/>
      </c>
      <c r="M572" t="str">
        <f t="shared" si="154"/>
        <v/>
      </c>
      <c r="N572" t="str">
        <f t="shared" si="154"/>
        <v/>
      </c>
      <c r="O572" t="str">
        <f t="shared" si="154"/>
        <v/>
      </c>
      <c r="P572" t="str">
        <f t="shared" si="154"/>
        <v/>
      </c>
      <c r="Q572" t="str">
        <f t="shared" si="155"/>
        <v>57500x</v>
      </c>
      <c r="S572" s="92">
        <f t="shared" si="156"/>
        <v>0</v>
      </c>
    </row>
    <row r="573" spans="1:19" x14ac:dyDescent="0.25">
      <c r="B573" s="92" t="str">
        <f t="shared" ca="1" si="153"/>
        <v/>
      </c>
      <c r="D573" s="92">
        <f>IF(MID(F573,1,1)&lt;&gt;"K",IF($H573&lt;&gt;1,$I573,IF(AND(MAX($A$2:$A573)&gt;=30000,$I573&lt;0),$I573,IF(AND(MAX($A$2:$A573)&lt;30000,$I573&gt;0),$I573,0)))+E573,0)+E573</f>
        <v>-4647.72</v>
      </c>
      <c r="F573">
        <v>861757</v>
      </c>
      <c r="G573" t="str">
        <f>IF(AND(F573&lt;&gt;"",MID(F573,1,1)&lt;&gt;"K"),VLOOKUP(F573,import!$A$2:$B$998,2,FALSE),"")</f>
        <v>Op.zysk.k.zreal.wew.</v>
      </c>
      <c r="I573" s="115">
        <f>IFERROR(IF(F573&lt;&gt;"",VLOOKUP(F573,import!$A$2:$E$598,5,FALSE),0),0)</f>
        <v>-4647.72</v>
      </c>
      <c r="J573">
        <v>1</v>
      </c>
      <c r="K573">
        <f t="shared" si="157"/>
        <v>6</v>
      </c>
      <c r="L573" t="str">
        <f t="shared" si="154"/>
        <v/>
      </c>
      <c r="M573" t="str">
        <f t="shared" si="154"/>
        <v/>
      </c>
      <c r="N573" t="str">
        <f t="shared" si="154"/>
        <v/>
      </c>
      <c r="O573" t="str">
        <f t="shared" si="154"/>
        <v/>
      </c>
      <c r="P573" t="str">
        <f t="shared" si="154"/>
        <v/>
      </c>
      <c r="Q573" t="str">
        <f t="shared" si="155"/>
        <v>57500x</v>
      </c>
      <c r="S573" s="92">
        <f t="shared" si="156"/>
        <v>0</v>
      </c>
    </row>
    <row r="574" spans="1:19" x14ac:dyDescent="0.25">
      <c r="B574" s="92" t="str">
        <f t="shared" ca="1" si="153"/>
        <v/>
      </c>
      <c r="D574" s="92">
        <f>IF(MID(F574,1,1)&lt;&gt;"K",IF($H574&lt;&gt;1,$I574,IF(AND(MAX($A$2:$A574)&gt;=30000,$I574&lt;0),$I574,IF(AND(MAX($A$2:$A574)&lt;30000,$I574&gt;0),$I574,0)))+E574,0)+E574</f>
        <v>-1118.3699999999999</v>
      </c>
      <c r="F574">
        <v>861770</v>
      </c>
      <c r="G574" t="str">
        <f>IF(AND(F574&lt;&gt;"",MID(F574,1,1)&lt;&gt;"K"),VLOOKUP(F574,import!$A$2:$B$998,2,FALSE),"")</f>
        <v>Op.zyski zreal. zew.</v>
      </c>
      <c r="I574" s="115">
        <f>IFERROR(IF(F574&lt;&gt;"",VLOOKUP(F574,import!$A$2:$E$598,5,FALSE),0),0)</f>
        <v>-1118.3699999999999</v>
      </c>
      <c r="J574">
        <v>1</v>
      </c>
      <c r="K574">
        <f t="shared" si="157"/>
        <v>6</v>
      </c>
      <c r="L574" t="str">
        <f t="shared" si="154"/>
        <v/>
      </c>
      <c r="M574" t="str">
        <f t="shared" si="154"/>
        <v/>
      </c>
      <c r="N574" t="str">
        <f t="shared" si="154"/>
        <v/>
      </c>
      <c r="O574" t="str">
        <f t="shared" si="154"/>
        <v/>
      </c>
      <c r="P574" t="str">
        <f t="shared" si="154"/>
        <v/>
      </c>
      <c r="Q574" t="str">
        <f t="shared" si="155"/>
        <v>57500x</v>
      </c>
      <c r="S574" s="92">
        <f t="shared" si="156"/>
        <v>0</v>
      </c>
    </row>
    <row r="575" spans="1:19" x14ac:dyDescent="0.25">
      <c r="B575" s="92" t="str">
        <f t="shared" ca="1" si="153"/>
        <v/>
      </c>
      <c r="D575" s="92">
        <f>IF(MID(F575,1,1)&lt;&gt;"K",IF($H575&lt;&gt;1,$I575,IF(AND(MAX($A$2:$A575)&gt;=30000,$I575&lt;0),$I575,IF(AND(MAX($A$2:$A575)&lt;30000,$I575&gt;0),$I575,0)))+E575,0)+E575</f>
        <v>0</v>
      </c>
      <c r="F575">
        <v>861767</v>
      </c>
      <c r="G575" t="e">
        <f>IF(AND(F575&lt;&gt;"",MID(F575,1,1)&lt;&gt;"K"),VLOOKUP(F575,import!$A$2:$B$998,2,FALSE),"")</f>
        <v>#N/A</v>
      </c>
      <c r="I575" s="115">
        <f>IFERROR(IF(F575&lt;&gt;"",VLOOKUP(F575,import!$A$2:$E$598,5,FALSE),0),0)</f>
        <v>0</v>
      </c>
      <c r="J575">
        <v>1</v>
      </c>
      <c r="K575">
        <f t="shared" si="157"/>
        <v>6</v>
      </c>
      <c r="L575" t="str">
        <f t="shared" si="154"/>
        <v/>
      </c>
      <c r="M575" t="str">
        <f t="shared" si="154"/>
        <v/>
      </c>
      <c r="N575" t="str">
        <f t="shared" si="154"/>
        <v/>
      </c>
      <c r="O575" t="str">
        <f t="shared" si="154"/>
        <v/>
      </c>
      <c r="P575" t="str">
        <f t="shared" si="154"/>
        <v/>
      </c>
      <c r="Q575" t="str">
        <f t="shared" si="155"/>
        <v>57500x</v>
      </c>
      <c r="S575" s="92">
        <f t="shared" si="156"/>
        <v>0</v>
      </c>
    </row>
    <row r="576" spans="1:19" x14ac:dyDescent="0.25">
      <c r="B576" s="92" t="str">
        <f t="shared" ca="1" si="153"/>
        <v/>
      </c>
      <c r="D576" s="92">
        <f>IF(MID(F576,1,1)&lt;&gt;"K",IF($H576&lt;&gt;1,$I576,IF(AND(MAX($A$2:$A576)&gt;=30000,$I576&lt;0),$I576,IF(AND(MAX($A$2:$A576)&lt;30000,$I576&gt;0),$I576,0)))+E576,0)+E576</f>
        <v>0</v>
      </c>
      <c r="F576">
        <v>861780</v>
      </c>
      <c r="G576" t="e">
        <f>IF(AND(F576&lt;&gt;"",MID(F576,1,1)&lt;&gt;"K"),VLOOKUP(F576,import!$A$2:$B$998,2,FALSE),"")</f>
        <v>#N/A</v>
      </c>
      <c r="I576" s="115">
        <f>IFERROR(IF(F576&lt;&gt;"",VLOOKUP(F576,import!$A$2:$E$598,5,FALSE),0),0)</f>
        <v>0</v>
      </c>
      <c r="J576">
        <v>1</v>
      </c>
      <c r="K576">
        <f t="shared" si="157"/>
        <v>6</v>
      </c>
      <c r="L576" t="str">
        <f t="shared" si="154"/>
        <v/>
      </c>
      <c r="M576" t="str">
        <f t="shared" si="154"/>
        <v/>
      </c>
      <c r="N576" t="str">
        <f t="shared" si="154"/>
        <v/>
      </c>
      <c r="O576" t="str">
        <f t="shared" si="154"/>
        <v/>
      </c>
      <c r="P576" t="str">
        <f t="shared" si="154"/>
        <v/>
      </c>
      <c r="Q576" t="str">
        <f t="shared" si="155"/>
        <v>57500x</v>
      </c>
      <c r="S576" s="92">
        <f t="shared" si="156"/>
        <v>0</v>
      </c>
    </row>
    <row r="577" spans="1:19" x14ac:dyDescent="0.25">
      <c r="B577" s="92" t="str">
        <f t="shared" ca="1" si="153"/>
        <v/>
      </c>
      <c r="D577" s="92">
        <f>IF(MID(F577,1,1)&lt;&gt;"K",IF($H577&lt;&gt;1,$I577,IF(AND(MAX($A$2:$A577)&gt;=30000,$I577&lt;0),$I577,IF(AND(MAX($A$2:$A577)&lt;30000,$I577&gt;0),$I577,0)))+E577,0)+E577</f>
        <v>0</v>
      </c>
      <c r="G577" t="str">
        <f>IF(AND(F577&lt;&gt;"",MID(F577,1,1)&lt;&gt;"K"),VLOOKUP(F577,import!$A$2:$B$998,2,FALSE),"")</f>
        <v/>
      </c>
      <c r="I577" s="115">
        <f>IFERROR(IF(F577&lt;&gt;"",VLOOKUP(F577,import!$A$2:$E$598,5,FALSE),0),0)</f>
        <v>0</v>
      </c>
      <c r="J577">
        <v>1</v>
      </c>
      <c r="K577">
        <f t="shared" si="157"/>
        <v>6</v>
      </c>
      <c r="L577" t="str">
        <f t="shared" si="154"/>
        <v/>
      </c>
      <c r="M577" t="str">
        <f t="shared" si="154"/>
        <v/>
      </c>
      <c r="N577" t="str">
        <f t="shared" si="154"/>
        <v/>
      </c>
      <c r="O577" t="str">
        <f t="shared" si="154"/>
        <v/>
      </c>
      <c r="P577" t="str">
        <f t="shared" si="154"/>
        <v/>
      </c>
      <c r="Q577" t="str">
        <f t="shared" si="155"/>
        <v>57500x</v>
      </c>
      <c r="S577" s="92">
        <f t="shared" si="156"/>
        <v>0</v>
      </c>
    </row>
    <row r="578" spans="1:19" x14ac:dyDescent="0.25">
      <c r="B578" s="92" t="str">
        <f t="shared" ca="1" si="153"/>
        <v/>
      </c>
      <c r="D578" s="119">
        <f>IF(MID(F578,1,1)&lt;&gt;"K",IF($H578&lt;&gt;1,$I578,IF(AND(MAX($A$2:$A578)&gt;=30000,$I578&lt;0),$I578,IF(AND(MAX($A$2:$A578)&lt;30000,$I578&gt;0),$I578,0)))+E578,0)+E578</f>
        <v>0</v>
      </c>
      <c r="E578" s="93"/>
      <c r="F578" t="s">
        <v>352</v>
      </c>
      <c r="I578" s="115">
        <f>IFERROR(IF(F578&lt;&gt;"",VLOOKUP(F578,import!$A$2:$E$598,5,FALSE),0),0)</f>
        <v>0</v>
      </c>
      <c r="J578">
        <v>1</v>
      </c>
      <c r="K578">
        <f t="shared" si="135"/>
        <v>6</v>
      </c>
      <c r="L578" t="str">
        <f t="shared" si="154"/>
        <v/>
      </c>
      <c r="M578" t="str">
        <f t="shared" si="154"/>
        <v/>
      </c>
      <c r="N578" t="str">
        <f t="shared" si="154"/>
        <v/>
      </c>
      <c r="O578" t="str">
        <f t="shared" si="154"/>
        <v/>
      </c>
      <c r="P578" t="str">
        <f t="shared" si="154"/>
        <v/>
      </c>
      <c r="Q578" t="str">
        <f t="shared" si="155"/>
        <v>57500x</v>
      </c>
      <c r="S578" s="92">
        <f t="shared" si="156"/>
        <v>0</v>
      </c>
    </row>
    <row r="579" spans="1:19" x14ac:dyDescent="0.25">
      <c r="A579">
        <v>58000</v>
      </c>
      <c r="B579" s="92">
        <f t="shared" ca="1" si="153"/>
        <v>40425.61</v>
      </c>
      <c r="C579" t="s">
        <v>95</v>
      </c>
      <c r="D579" s="119">
        <f>IF(MID(F579,1,1)&lt;&gt;"K",IF($H579&lt;&gt;1,$I579,IF(AND(MAX($A$2:$A579)&gt;=30000,$I579&lt;0),$I579,IF(AND(MAX($A$2:$A579)&lt;30000,$I579&gt;0),$I579,0)))+E579,0)+E579</f>
        <v>0</v>
      </c>
      <c r="F579" t="s">
        <v>291</v>
      </c>
      <c r="G579" t="str">
        <f>IF(AND(F579&lt;&gt;"",MID(F579,1,1)&lt;&gt;"K"),VLOOKUP(F579,import!$A$2:$B$998,2,FALSE),"")</f>
        <v/>
      </c>
      <c r="I579" s="115">
        <f>IFERROR(IF(F579&lt;&gt;"",VLOOKUP(F579,import!$A$2:$E$598,5,FALSE),0),0)</f>
        <v>0</v>
      </c>
      <c r="J579">
        <v>1</v>
      </c>
      <c r="K579">
        <f t="shared" si="135"/>
        <v>2</v>
      </c>
      <c r="L579" t="str">
        <f t="shared" si="154"/>
        <v>5</v>
      </c>
      <c r="M579" t="str">
        <f t="shared" si="154"/>
        <v>58</v>
      </c>
      <c r="N579" t="str">
        <f t="shared" si="154"/>
        <v>580</v>
      </c>
      <c r="O579" t="str">
        <f t="shared" si="154"/>
        <v>5800</v>
      </c>
      <c r="P579" t="str">
        <f t="shared" si="154"/>
        <v>58000</v>
      </c>
      <c r="Q579" t="str">
        <f t="shared" si="155"/>
        <v>58000x</v>
      </c>
      <c r="S579" s="92">
        <f t="shared" si="156"/>
        <v>0</v>
      </c>
    </row>
    <row r="580" spans="1:19" x14ac:dyDescent="0.25">
      <c r="A580">
        <v>58100</v>
      </c>
      <c r="B580" s="92">
        <f t="shared" ca="1" si="153"/>
        <v>31628.720000000001</v>
      </c>
      <c r="C580" t="s">
        <v>96</v>
      </c>
      <c r="D580" s="119">
        <f>IF(MID(F580,1,1)&lt;&gt;"K",IF($H580&lt;&gt;1,$I580,IF(AND(MAX($A$2:$A580)&gt;=30000,$I580&lt;0),$I580,IF(AND(MAX($A$2:$A580)&lt;30000,$I580&gt;0),$I580,0)))+E580,0)+E580</f>
        <v>0</v>
      </c>
      <c r="F580" t="s">
        <v>291</v>
      </c>
      <c r="G580" t="str">
        <f>IF(AND(F580&lt;&gt;"",MID(F580,1,1)&lt;&gt;"K"),VLOOKUP(F580,import!$A$2:$B$998,2,FALSE),"")</f>
        <v/>
      </c>
      <c r="I580" s="115">
        <f>IFERROR(IF(F580&lt;&gt;"",VLOOKUP(F580,import!$A$2:$E$598,5,FALSE),0),0)</f>
        <v>0</v>
      </c>
      <c r="J580">
        <v>1</v>
      </c>
      <c r="K580">
        <f t="shared" si="135"/>
        <v>3</v>
      </c>
      <c r="L580" t="str">
        <f t="shared" si="154"/>
        <v>5</v>
      </c>
      <c r="M580" t="str">
        <f t="shared" si="154"/>
        <v>58</v>
      </c>
      <c r="N580" t="str">
        <f t="shared" si="154"/>
        <v>581</v>
      </c>
      <c r="O580" t="str">
        <f t="shared" si="154"/>
        <v>5810</v>
      </c>
      <c r="P580" t="str">
        <f t="shared" si="154"/>
        <v>58100</v>
      </c>
      <c r="Q580" t="str">
        <f t="shared" si="155"/>
        <v>58100x</v>
      </c>
      <c r="S580" s="92">
        <f t="shared" si="156"/>
        <v>31628.720000000001</v>
      </c>
    </row>
    <row r="581" spans="1:19" x14ac:dyDescent="0.25">
      <c r="B581" s="92" t="str">
        <f t="shared" ca="1" si="153"/>
        <v/>
      </c>
      <c r="D581" s="119">
        <f>IF(MID(F581,1,1)&lt;&gt;"K",IF($H581&lt;&gt;1,$I581,IF(AND(MAX($A$2:$A581)&gt;=30000,$I581&lt;0),$I581,IF(AND(MAX($A$2:$A581)&lt;30000,$I581&gt;0),$I581,0)))+E581,0)+E581</f>
        <v>31448.720000000001</v>
      </c>
      <c r="F581">
        <v>420520</v>
      </c>
      <c r="G581" t="str">
        <f>IF(AND(F581&lt;&gt;"",MID(F581,1,1)&lt;&gt;"K"),VLOOKUP(F581,import!$A$2:$B$998,2,FALSE),"")</f>
        <v>Ods.sp.pow.poż.dł.t.</v>
      </c>
      <c r="I581" s="115">
        <f>IFERROR(IF(F581&lt;&gt;"",VLOOKUP(F581,import!$A$2:$E$598,5,FALSE),0),0)</f>
        <v>31448.720000000001</v>
      </c>
      <c r="J581">
        <v>1</v>
      </c>
      <c r="K581">
        <f t="shared" si="135"/>
        <v>6</v>
      </c>
      <c r="L581" t="str">
        <f t="shared" si="154"/>
        <v/>
      </c>
      <c r="M581" t="str">
        <f t="shared" si="154"/>
        <v/>
      </c>
      <c r="N581" t="str">
        <f t="shared" si="154"/>
        <v/>
      </c>
      <c r="O581" t="str">
        <f t="shared" si="154"/>
        <v/>
      </c>
      <c r="P581" t="str">
        <f t="shared" si="154"/>
        <v/>
      </c>
      <c r="Q581" t="str">
        <f t="shared" si="155"/>
        <v>58100x</v>
      </c>
      <c r="S581" s="92">
        <f t="shared" si="156"/>
        <v>0</v>
      </c>
    </row>
    <row r="582" spans="1:19" x14ac:dyDescent="0.25">
      <c r="B582" s="92" t="str">
        <f t="shared" ca="1" si="153"/>
        <v/>
      </c>
      <c r="D582" s="119">
        <f>IF(MID(F582,1,1)&lt;&gt;"K",IF($H582&lt;&gt;1,$I582,IF(AND(MAX($A$2:$A582)&gt;=30000,$I582&lt;0),$I582,IF(AND(MAX($A$2:$A582)&lt;30000,$I582&gt;0),$I582,0)))+E582,0)+E582</f>
        <v>0</v>
      </c>
      <c r="F582">
        <v>420900</v>
      </c>
      <c r="G582" t="str">
        <f>IF(AND(F582&lt;&gt;"",MID(F582,1,1)&lt;&gt;"K"),VLOOKUP(F582,import!$A$2:$B$998,2,FALSE),"")</f>
        <v>In.odsetki-możl.odl.</v>
      </c>
      <c r="I582" s="115">
        <f>IFERROR(IF(F582&lt;&gt;"",VLOOKUP(F582,import!$A$2:$E$598,5,FALSE),0),0)</f>
        <v>0</v>
      </c>
      <c r="J582">
        <v>1</v>
      </c>
      <c r="K582">
        <f t="shared" ref="K582:K623" si="158">IF(ISERROR(IF(A582&lt;&gt;"",FIND("0",A582,2)-1,"")),5,IF(A582&lt;&gt;"",FIND("0",A582,2)-1,6))</f>
        <v>6</v>
      </c>
      <c r="L582" t="str">
        <f t="shared" si="154"/>
        <v/>
      </c>
      <c r="M582" t="str">
        <f t="shared" si="154"/>
        <v/>
      </c>
      <c r="N582" t="str">
        <f t="shared" si="154"/>
        <v/>
      </c>
      <c r="O582" t="str">
        <f t="shared" si="154"/>
        <v/>
      </c>
      <c r="P582" t="str">
        <f t="shared" si="154"/>
        <v/>
      </c>
      <c r="Q582" t="str">
        <f t="shared" si="155"/>
        <v>58100x</v>
      </c>
      <c r="S582" s="92">
        <f t="shared" si="156"/>
        <v>0</v>
      </c>
    </row>
    <row r="583" spans="1:19" x14ac:dyDescent="0.25">
      <c r="B583" s="119" t="str">
        <f t="shared" ca="1" si="153"/>
        <v/>
      </c>
      <c r="D583" s="119">
        <f>IF(MID(F583,1,1)&lt;&gt;"K",IF($H583&lt;&gt;1,$I583,IF(AND(MAX($A$2:$A583)&gt;=30000,$I583&lt;0),$I583,IF(AND(MAX($A$2:$A583)&lt;30000,$I583&gt;0),$I583,0)))+E583,0)+E583</f>
        <v>0</v>
      </c>
      <c r="E583" s="119"/>
      <c r="F583">
        <v>420905</v>
      </c>
      <c r="G583" t="str">
        <f>IF(AND(F583&lt;&gt;"",MID(F583,1,1)&lt;&gt;"K"),VLOOKUP(F583,import!$A$2:$B$998,2,FALSE),"")</f>
        <v>RM odsetek</v>
      </c>
      <c r="I583" s="119">
        <f>IFERROR(IF(F583&lt;&gt;"",VLOOKUP(F583,import!$A$2:$E$598,5,FALSE),0),0)</f>
        <v>0</v>
      </c>
      <c r="J583">
        <v>1</v>
      </c>
      <c r="K583">
        <f t="shared" ref="K583" si="159">IF(ISERROR(IF(A583&lt;&gt;"",FIND("0",A583,2)-1,"")),5,IF(A583&lt;&gt;"",FIND("0",A583,2)-1,6))</f>
        <v>6</v>
      </c>
      <c r="L583" t="str">
        <f t="shared" si="154"/>
        <v/>
      </c>
      <c r="M583" t="str">
        <f t="shared" si="154"/>
        <v/>
      </c>
      <c r="N583" t="str">
        <f t="shared" si="154"/>
        <v/>
      </c>
      <c r="O583" t="str">
        <f t="shared" si="154"/>
        <v/>
      </c>
      <c r="P583" t="str">
        <f t="shared" si="154"/>
        <v/>
      </c>
      <c r="Q583" t="str">
        <f t="shared" ref="Q583" si="160">IF(A583&gt;0,P583&amp;"x",Q582)</f>
        <v>58100x</v>
      </c>
      <c r="S583" s="119">
        <f t="shared" si="156"/>
        <v>0</v>
      </c>
    </row>
    <row r="584" spans="1:19" x14ac:dyDescent="0.25">
      <c r="B584" s="119" t="str">
        <f t="shared" ca="1" si="153"/>
        <v/>
      </c>
      <c r="D584" s="119">
        <f>IF(MID(F584,1,1)&lt;&gt;"K",IF($H584&lt;&gt;1,$I584,IF(AND(MAX($A$2:$A584)&gt;=30000,$I584&lt;0),$I584,IF(AND(MAX($A$2:$A584)&lt;30000,$I584&gt;0),$I584,0)))+E584,0)+E584</f>
        <v>180</v>
      </c>
      <c r="E584" s="119"/>
      <c r="F584">
        <v>420930</v>
      </c>
      <c r="G584" t="str">
        <f>IF(AND(F584&lt;&gt;"",MID(F584,1,1)&lt;&gt;"K"),VLOOKUP(F584,import!$A$2:$B$998,2,FALSE),"")</f>
        <v>In. odset. §233a AO</v>
      </c>
      <c r="I584" s="119">
        <f>IFERROR(IF(F584&lt;&gt;"",VLOOKUP(F584,import!$A$2:$E$598,5,FALSE),0),0)</f>
        <v>180</v>
      </c>
      <c r="J584">
        <v>1</v>
      </c>
      <c r="K584">
        <f t="shared" ref="K584" si="161">IF(ISERROR(IF(A584&lt;&gt;"",FIND("0",A584,2)-1,"")),5,IF(A584&lt;&gt;"",FIND("0",A584,2)-1,6))</f>
        <v>6</v>
      </c>
      <c r="L584" t="str">
        <f t="shared" si="154"/>
        <v/>
      </c>
      <c r="M584" t="str">
        <f t="shared" si="154"/>
        <v/>
      </c>
      <c r="N584" t="str">
        <f t="shared" si="154"/>
        <v/>
      </c>
      <c r="O584" t="str">
        <f t="shared" si="154"/>
        <v/>
      </c>
      <c r="P584" t="str">
        <f t="shared" si="154"/>
        <v/>
      </c>
      <c r="Q584" t="str">
        <f t="shared" ref="Q584" si="162">IF(A584&gt;0,P584&amp;"x",Q583)</f>
        <v>58100x</v>
      </c>
      <c r="S584" s="119">
        <f t="shared" si="156"/>
        <v>0</v>
      </c>
    </row>
    <row r="585" spans="1:19" x14ac:dyDescent="0.25">
      <c r="A585">
        <v>58110</v>
      </c>
      <c r="B585" s="92">
        <f t="shared" ca="1" si="153"/>
        <v>0</v>
      </c>
      <c r="C585" s="89" t="s">
        <v>322</v>
      </c>
      <c r="D585" s="119">
        <f>IF(MID(F585,1,1)&lt;&gt;"K",IF($H585&lt;&gt;1,$I585,IF(AND(MAX($A$2:$A585)&gt;=30000,$I585&lt;0),$I585,IF(AND(MAX($A$2:$A585)&lt;30000,$I585&gt;0),$I585,0)))+E585,0)+E585</f>
        <v>0</v>
      </c>
      <c r="E585" s="119"/>
      <c r="G585" t="str">
        <f>IF(AND(F585&lt;&gt;"",MID(F585,1,1)&lt;&gt;"K"),VLOOKUP(F585,import!$A$2:$B$998,2,FALSE),"")</f>
        <v/>
      </c>
      <c r="I585" s="115">
        <f>IFERROR(IF(F585&lt;&gt;"",VLOOKUP(F585,import!$A$2:$E$598,5,FALSE),0),0)</f>
        <v>0</v>
      </c>
      <c r="J585">
        <v>1</v>
      </c>
      <c r="K585">
        <f t="shared" si="158"/>
        <v>4</v>
      </c>
      <c r="L585" t="str">
        <f t="shared" si="154"/>
        <v>5</v>
      </c>
      <c r="M585" t="str">
        <f t="shared" si="154"/>
        <v>58</v>
      </c>
      <c r="N585" t="str">
        <f t="shared" si="154"/>
        <v>581</v>
      </c>
      <c r="O585" t="str">
        <f t="shared" si="154"/>
        <v>5811</v>
      </c>
      <c r="P585" t="str">
        <f t="shared" si="154"/>
        <v>58110</v>
      </c>
      <c r="Q585" t="str">
        <f t="shared" si="155"/>
        <v>58110x</v>
      </c>
      <c r="S585" s="92">
        <f t="shared" si="156"/>
        <v>0</v>
      </c>
    </row>
    <row r="586" spans="1:19" x14ac:dyDescent="0.25">
      <c r="B586" s="92" t="str">
        <f t="shared" ca="1" si="153"/>
        <v/>
      </c>
      <c r="D586" s="119">
        <f>IF(MID(F586,1,1)&lt;&gt;"K",IF($H586&lt;&gt;1,$I586,IF(AND(MAX($A$2:$A586)&gt;=30000,$I586&lt;0),$I586,IF(AND(MAX($A$2:$A586)&lt;30000,$I586&gt;0),$I586,0)))+E586,0)+E586</f>
        <v>0</v>
      </c>
      <c r="E586" s="119"/>
      <c r="G586" t="str">
        <f>IF(AND(F586&lt;&gt;"",MID(F586,1,1)&lt;&gt;"K"),VLOOKUP(F586,import!$A$2:$B$998,2,FALSE),"")</f>
        <v/>
      </c>
      <c r="I586" s="119">
        <f>IFERROR(IF(F586&lt;&gt;"",VLOOKUP(F586,import!$A$2:$E$598,5,FALSE),0),0)</f>
        <v>0</v>
      </c>
      <c r="J586">
        <v>1</v>
      </c>
      <c r="K586">
        <f t="shared" ref="K586:K588" si="163">IF(ISERROR(IF(A586&lt;&gt;"",FIND("0",A586,2)-1,"")),5,IF(A586&lt;&gt;"",FIND("0",A586,2)-1,6))</f>
        <v>6</v>
      </c>
      <c r="L586" t="str">
        <f t="shared" si="154"/>
        <v/>
      </c>
      <c r="M586" t="str">
        <f t="shared" si="154"/>
        <v/>
      </c>
      <c r="N586" t="str">
        <f t="shared" si="154"/>
        <v/>
      </c>
      <c r="O586" t="str">
        <f t="shared" si="154"/>
        <v/>
      </c>
      <c r="P586" t="str">
        <f t="shared" si="154"/>
        <v/>
      </c>
      <c r="Q586" t="str">
        <f t="shared" ref="Q586:Q588" si="164">IF(A586&gt;0,P586&amp;"x",Q585)</f>
        <v>58110x</v>
      </c>
      <c r="S586" s="92">
        <f t="shared" si="156"/>
        <v>0</v>
      </c>
    </row>
    <row r="587" spans="1:19" x14ac:dyDescent="0.25">
      <c r="B587" s="92" t="str">
        <f t="shared" ca="1" si="153"/>
        <v/>
      </c>
      <c r="D587" s="119">
        <f>IF(MID(F587,1,1)&lt;&gt;"K",IF($H587&lt;&gt;1,$I587,IF(AND(MAX($A$2:$A587)&gt;=30000,$I587&lt;0),$I587,IF(AND(MAX($A$2:$A587)&lt;30000,$I587&gt;0),$I587,0)))+E587,0)+E587</f>
        <v>0</v>
      </c>
      <c r="E587" s="119"/>
      <c r="G587" t="str">
        <f>IF(AND(F587&lt;&gt;"",MID(F587,1,1)&lt;&gt;"K"),VLOOKUP(F587,import!$A$2:$B$998,2,FALSE),"")</f>
        <v/>
      </c>
      <c r="I587" s="119">
        <f>IFERROR(IF(F587&lt;&gt;"",VLOOKUP(F587,import!$A$2:$E$598,5,FALSE),0),0)</f>
        <v>0</v>
      </c>
      <c r="J587">
        <v>1</v>
      </c>
      <c r="K587">
        <f t="shared" si="163"/>
        <v>6</v>
      </c>
      <c r="L587" t="str">
        <f t="shared" si="154"/>
        <v/>
      </c>
      <c r="M587" t="str">
        <f t="shared" si="154"/>
        <v/>
      </c>
      <c r="N587" t="str">
        <f t="shared" si="154"/>
        <v/>
      </c>
      <c r="O587" t="str">
        <f t="shared" si="154"/>
        <v/>
      </c>
      <c r="P587" t="str">
        <f t="shared" si="154"/>
        <v/>
      </c>
      <c r="Q587" t="str">
        <f t="shared" si="164"/>
        <v>58110x</v>
      </c>
      <c r="S587" s="92">
        <f t="shared" si="156"/>
        <v>0</v>
      </c>
    </row>
    <row r="588" spans="1:19" x14ac:dyDescent="0.25">
      <c r="A588">
        <v>58200</v>
      </c>
      <c r="B588" s="92">
        <f t="shared" ca="1" si="153"/>
        <v>0</v>
      </c>
      <c r="C588" t="s">
        <v>97</v>
      </c>
      <c r="D588" s="119">
        <f>IF(MID(F588,1,1)&lt;&gt;"K",IF($H588&lt;&gt;1,$I588,IF(AND(MAX($A$2:$A588)&gt;=30000,$I588&lt;0),$I588,IF(AND(MAX($A$2:$A588)&lt;30000,$I588&gt;0),$I588,0)))+E588,0)+E588</f>
        <v>0</v>
      </c>
      <c r="E588" s="119"/>
      <c r="G588" t="str">
        <f>IF(AND(F588&lt;&gt;"",MID(F588,1,1)&lt;&gt;"K"),VLOOKUP(F588,import!$A$2:$B$998,2,FALSE),"")</f>
        <v/>
      </c>
      <c r="I588" s="119">
        <f>IFERROR(IF(F588&lt;&gt;"",VLOOKUP(F588,import!$A$2:$E$598,5,FALSE),0),0)</f>
        <v>0</v>
      </c>
      <c r="J588">
        <v>1</v>
      </c>
      <c r="K588">
        <f t="shared" si="163"/>
        <v>3</v>
      </c>
      <c r="L588" t="str">
        <f t="shared" ref="L588:P588" si="165">MID($A588,1,L$1)</f>
        <v>5</v>
      </c>
      <c r="M588" t="str">
        <f t="shared" si="165"/>
        <v>58</v>
      </c>
      <c r="N588" t="str">
        <f t="shared" si="165"/>
        <v>582</v>
      </c>
      <c r="O588" t="str">
        <f t="shared" si="165"/>
        <v>5820</v>
      </c>
      <c r="P588" t="str">
        <f t="shared" si="165"/>
        <v>58200</v>
      </c>
      <c r="Q588" t="str">
        <f t="shared" si="164"/>
        <v>58200x</v>
      </c>
      <c r="S588" s="92">
        <f t="shared" si="156"/>
        <v>0</v>
      </c>
    </row>
    <row r="589" spans="1:19" x14ac:dyDescent="0.25">
      <c r="B589" s="92" t="str">
        <f t="shared" ca="1" si="153"/>
        <v/>
      </c>
      <c r="D589" s="119">
        <f>IF(MID(F589,1,1)&lt;&gt;"K",IF($H589&lt;&gt;1,$I589,IF(AND(MAX($A$2:$A589)&gt;=30000,$I589&lt;0),$I589,IF(AND(MAX($A$2:$A589)&lt;30000,$I589&gt;0),$I589,0)))+E589,0)+E589</f>
        <v>0</v>
      </c>
      <c r="E589" s="95">
        <f>-E567</f>
        <v>0</v>
      </c>
      <c r="F589" t="s">
        <v>356</v>
      </c>
      <c r="I589" s="115">
        <f>IFERROR(IF(F589&lt;&gt;"",VLOOKUP(F589,import!$A$2:$E$598,5,FALSE),0),0)</f>
        <v>0</v>
      </c>
      <c r="J589">
        <v>1</v>
      </c>
      <c r="K589">
        <f t="shared" si="158"/>
        <v>6</v>
      </c>
      <c r="L589" t="str">
        <f t="shared" ref="L589:P617" si="166">MID($A589,1,L$1)</f>
        <v/>
      </c>
      <c r="M589" t="str">
        <f t="shared" si="166"/>
        <v/>
      </c>
      <c r="N589" t="str">
        <f t="shared" si="166"/>
        <v/>
      </c>
      <c r="O589" t="str">
        <f t="shared" si="166"/>
        <v/>
      </c>
      <c r="P589" t="str">
        <f t="shared" si="166"/>
        <v/>
      </c>
      <c r="Q589" t="str">
        <f t="shared" si="155"/>
        <v>58200x</v>
      </c>
      <c r="S589" s="92">
        <f t="shared" si="156"/>
        <v>0</v>
      </c>
    </row>
    <row r="590" spans="1:19" x14ac:dyDescent="0.25">
      <c r="A590">
        <v>58300</v>
      </c>
      <c r="B590" s="92">
        <f t="shared" ca="1" si="153"/>
        <v>0</v>
      </c>
      <c r="C590" t="s">
        <v>98</v>
      </c>
      <c r="D590" s="119">
        <f>IF(MID(F590,1,1)&lt;&gt;"K",IF($H590&lt;&gt;1,$I590,IF(AND(MAX($A$2:$A590)&gt;=30000,$I590&lt;0),$I590,IF(AND(MAX($A$2:$A590)&lt;30000,$I590&gt;0),$I590,0)))+E590,0)+E590</f>
        <v>0</v>
      </c>
      <c r="F590" t="s">
        <v>291</v>
      </c>
      <c r="G590" t="str">
        <f>IF(AND(F590&lt;&gt;"",MID(F590,1,1)&lt;&gt;"K"),VLOOKUP(F590,import!$A$2:$B$998,2,FALSE),"")</f>
        <v/>
      </c>
      <c r="I590" s="115">
        <f>IFERROR(IF(F590&lt;&gt;"",VLOOKUP(F590,import!$A$2:$E$598,5,FALSE),0),0)</f>
        <v>0</v>
      </c>
      <c r="J590">
        <v>1</v>
      </c>
      <c r="K590">
        <f t="shared" si="158"/>
        <v>3</v>
      </c>
      <c r="L590" t="str">
        <f t="shared" si="166"/>
        <v>5</v>
      </c>
      <c r="M590" t="str">
        <f t="shared" si="166"/>
        <v>58</v>
      </c>
      <c r="N590" t="str">
        <f t="shared" si="166"/>
        <v>583</v>
      </c>
      <c r="O590" t="str">
        <f t="shared" si="166"/>
        <v>5830</v>
      </c>
      <c r="P590" t="str">
        <f t="shared" si="166"/>
        <v>58300</v>
      </c>
      <c r="Q590" t="str">
        <f t="shared" si="155"/>
        <v>58300x</v>
      </c>
      <c r="S590" s="92">
        <f t="shared" si="156"/>
        <v>0</v>
      </c>
    </row>
    <row r="591" spans="1:19" x14ac:dyDescent="0.25">
      <c r="B591" s="92" t="str">
        <f t="shared" ref="B591:B593" ca="1" si="167">IF(A591&lt;&gt;"",SUMIF(INDIRECT(VLOOKUP(K591,$T$2:$V$7,3,FALSE)),OFFSET(K591,0,K591),$S$2:$S$4412),"")</f>
        <v/>
      </c>
      <c r="D591" s="119">
        <f>IF(MID(F591,1,1)&lt;&gt;"K",IF($H591&lt;&gt;1,$I591,IF(AND(MAX($A$2:$A591)&gt;=30000,$I591&lt;0),$I591,IF(AND(MAX($A$2:$A591)&lt;30000,$I591&gt;0),$I591,0)))+E591,0)+E591</f>
        <v>0</v>
      </c>
      <c r="F591" t="s">
        <v>291</v>
      </c>
      <c r="G591" t="str">
        <f>IF(AND(F591&lt;&gt;"",MID(F591,1,1)&lt;&gt;"K"),VLOOKUP(F591,import!$A$2:$B$998,2,FALSE),"")</f>
        <v/>
      </c>
      <c r="I591" s="115">
        <f>IFERROR(IF(F591&lt;&gt;"",VLOOKUP(F591,import!$A$2:$E$598,5,FALSE),0),0)</f>
        <v>0</v>
      </c>
      <c r="J591">
        <v>1</v>
      </c>
      <c r="K591">
        <f t="shared" si="158"/>
        <v>6</v>
      </c>
      <c r="L591" t="str">
        <f t="shared" si="166"/>
        <v/>
      </c>
      <c r="M591" t="str">
        <f t="shared" si="166"/>
        <v/>
      </c>
      <c r="N591" t="str">
        <f t="shared" si="166"/>
        <v/>
      </c>
      <c r="O591" t="str">
        <f t="shared" si="166"/>
        <v/>
      </c>
      <c r="P591" t="str">
        <f t="shared" si="166"/>
        <v/>
      </c>
      <c r="Q591" t="str">
        <f t="shared" si="155"/>
        <v>58300x</v>
      </c>
      <c r="S591" s="92">
        <f t="shared" si="156"/>
        <v>0</v>
      </c>
    </row>
    <row r="592" spans="1:19" x14ac:dyDescent="0.25">
      <c r="A592">
        <v>58400</v>
      </c>
      <c r="B592" s="92">
        <f t="shared" ca="1" si="167"/>
        <v>8796.89</v>
      </c>
      <c r="C592" t="s">
        <v>99</v>
      </c>
      <c r="D592" s="119">
        <f>IF(MID(F592,1,1)&lt;&gt;"K",IF($H592&lt;&gt;1,$I592,IF(AND(MAX($A$2:$A592)&gt;=30000,$I592&lt;0),$I592,IF(AND(MAX($A$2:$A592)&lt;30000,$I592&gt;0),$I592,0)))+E592,0)+E592</f>
        <v>0</v>
      </c>
      <c r="F592" t="s">
        <v>291</v>
      </c>
      <c r="G592" t="str">
        <f>IF(AND(F592&lt;&gt;"",MID(F592,1,1)&lt;&gt;"K"),VLOOKUP(F592,import!$A$2:$B$998,2,FALSE),"")</f>
        <v/>
      </c>
      <c r="I592" s="115">
        <f>IFERROR(IF(F592&lt;&gt;"",VLOOKUP(F592,import!$A$2:$E$598,5,FALSE),0),0)</f>
        <v>0</v>
      </c>
      <c r="J592">
        <v>1</v>
      </c>
      <c r="K592">
        <f t="shared" si="158"/>
        <v>3</v>
      </c>
      <c r="L592" t="str">
        <f t="shared" si="166"/>
        <v>5</v>
      </c>
      <c r="M592" t="str">
        <f t="shared" si="166"/>
        <v>58</v>
      </c>
      <c r="N592" t="str">
        <f t="shared" si="166"/>
        <v>584</v>
      </c>
      <c r="O592" t="str">
        <f t="shared" si="166"/>
        <v>5840</v>
      </c>
      <c r="P592" t="str">
        <f t="shared" si="166"/>
        <v>58400</v>
      </c>
      <c r="Q592" t="str">
        <f t="shared" si="155"/>
        <v>58400x</v>
      </c>
      <c r="S592" s="92">
        <f t="shared" si="156"/>
        <v>8796.89</v>
      </c>
    </row>
    <row r="593" spans="1:19" x14ac:dyDescent="0.25">
      <c r="B593" s="92" t="str">
        <f t="shared" ca="1" si="167"/>
        <v/>
      </c>
      <c r="D593" s="119">
        <f>IF(MID(F593,1,1)&lt;&gt;"K",IF($H593&lt;&gt;1,$I593,IF(AND(MAX($A$2:$A593)&gt;=30000,$I593&lt;0),$I593,IF(AND(MAX($A$2:$A593)&lt;30000,$I593&gt;0),$I593,0)))+E593,0)+E593</f>
        <v>0</v>
      </c>
      <c r="G593" t="str">
        <f>IF(AND(F593&lt;&gt;"",MID(F593,1,1)&lt;&gt;"K"),VLOOKUP(F593,import!$A$2:$B$998,2,FALSE),"")</f>
        <v/>
      </c>
      <c r="I593" s="119">
        <f>IFERROR(IF(F593&lt;&gt;"",VLOOKUP(F593,import!$A$2:$E$598,5,FALSE),0),0)</f>
        <v>0</v>
      </c>
      <c r="J593">
        <v>1</v>
      </c>
      <c r="K593">
        <f t="shared" ref="K593:K611" si="168">IF(ISERROR(IF(A593&lt;&gt;"",FIND("0",A593,2)-1,"")),5,IF(A593&lt;&gt;"",FIND("0",A593,2)-1,6))</f>
        <v>6</v>
      </c>
      <c r="L593" t="str">
        <f t="shared" si="166"/>
        <v/>
      </c>
      <c r="M593" t="str">
        <f t="shared" si="166"/>
        <v/>
      </c>
      <c r="N593" t="str">
        <f t="shared" si="166"/>
        <v/>
      </c>
      <c r="O593" t="str">
        <f t="shared" si="166"/>
        <v/>
      </c>
      <c r="P593" t="str">
        <f t="shared" si="166"/>
        <v/>
      </c>
      <c r="Q593" t="str">
        <f t="shared" ref="Q593:Q611" si="169">IF(A593&gt;0,P593&amp;"x",Q592)</f>
        <v>58400x</v>
      </c>
      <c r="S593" s="119">
        <f t="shared" si="156"/>
        <v>0</v>
      </c>
    </row>
    <row r="594" spans="1:19" x14ac:dyDescent="0.25">
      <c r="B594" s="115"/>
      <c r="D594" s="119">
        <f>IF(MID(F594,1,1)&lt;&gt;"K",IF($H594&lt;&gt;1,$I594,IF(AND(MAX($A$2:$A594)&gt;=30000,$I594&lt;0),$I594,IF(AND(MAX($A$2:$A594)&lt;30000,$I594&gt;0),$I594,0)))+E594,0)+E594</f>
        <v>0</v>
      </c>
      <c r="E594" s="115"/>
      <c r="F594">
        <v>216205</v>
      </c>
      <c r="G594" t="e">
        <f>IF(AND(F594&lt;&gt;"",MID(F594,1,1)&lt;&gt;"K"),VLOOKUP(F594,import!$A$2:$B$998,2,FALSE),"")</f>
        <v>#N/A</v>
      </c>
      <c r="I594" s="119">
        <f>IFERROR(IF(F594&lt;&gt;"",VLOOKUP(F594,import!$A$2:$E$598,5,FALSE),0),0)</f>
        <v>0</v>
      </c>
      <c r="J594">
        <v>1</v>
      </c>
      <c r="K594">
        <f t="shared" si="168"/>
        <v>6</v>
      </c>
      <c r="L594" t="str">
        <f t="shared" si="166"/>
        <v/>
      </c>
      <c r="M594" t="str">
        <f t="shared" si="166"/>
        <v/>
      </c>
      <c r="N594" t="str">
        <f t="shared" si="166"/>
        <v/>
      </c>
      <c r="O594" t="str">
        <f t="shared" si="166"/>
        <v/>
      </c>
      <c r="P594" t="str">
        <f t="shared" si="166"/>
        <v/>
      </c>
      <c r="Q594" t="str">
        <f t="shared" si="169"/>
        <v>58400x</v>
      </c>
      <c r="S594" s="119">
        <f t="shared" si="156"/>
        <v>0</v>
      </c>
    </row>
    <row r="595" spans="1:19" x14ac:dyDescent="0.25">
      <c r="B595" s="115"/>
      <c r="D595" s="119">
        <f>IF(MID(F595,1,1)&lt;&gt;"K",IF($H595&lt;&gt;1,$I595,IF(AND(MAX($A$2:$A595)&gt;=30000,$I595&lt;0),$I595,IF(AND(MAX($A$2:$A595)&lt;30000,$I595&gt;0),$I595,0)))+E595,0)+E595</f>
        <v>0</v>
      </c>
      <c r="E595" s="115"/>
      <c r="F595">
        <v>499680</v>
      </c>
      <c r="G595" t="e">
        <f>IF(AND(F595&lt;&gt;"",MID(F595,1,1)&lt;&gt;"K"),VLOOKUP(F595,import!$A$2:$B$998,2,FALSE),"")</f>
        <v>#N/A</v>
      </c>
      <c r="I595" s="119">
        <f>IFERROR(IF(F595&lt;&gt;"",VLOOKUP(F595,import!$A$2:$E$598,5,FALSE),0),0)</f>
        <v>0</v>
      </c>
      <c r="J595">
        <v>1</v>
      </c>
      <c r="K595">
        <f t="shared" si="168"/>
        <v>6</v>
      </c>
      <c r="L595" t="str">
        <f t="shared" si="166"/>
        <v/>
      </c>
      <c r="M595" t="str">
        <f t="shared" si="166"/>
        <v/>
      </c>
      <c r="N595" t="str">
        <f t="shared" si="166"/>
        <v/>
      </c>
      <c r="O595" t="str">
        <f t="shared" si="166"/>
        <v/>
      </c>
      <c r="P595" t="str">
        <f t="shared" si="166"/>
        <v/>
      </c>
      <c r="Q595" t="str">
        <f t="shared" si="169"/>
        <v>58400x</v>
      </c>
      <c r="S595" s="119">
        <f t="shared" si="156"/>
        <v>0</v>
      </c>
    </row>
    <row r="596" spans="1:19" x14ac:dyDescent="0.25">
      <c r="B596" s="115"/>
      <c r="D596" s="119">
        <f>IF(MID(F596,1,1)&lt;&gt;"K",IF($H596&lt;&gt;1,$I596,IF(AND(MAX($A$2:$A596)&gt;=30000,$I596&lt;0),$I596,IF(AND(MAX($A$2:$A596)&lt;30000,$I596&gt;0),$I596,0)))+E596,0)+E596</f>
        <v>0</v>
      </c>
      <c r="E596" s="94"/>
      <c r="F596">
        <v>499700</v>
      </c>
      <c r="G596" t="e">
        <f>IF(AND(F596&lt;&gt;"",MID(F596,1,1)&lt;&gt;"K"),VLOOKUP(F596,import!$A$2:$B$998,2,FALSE),"")</f>
        <v>#N/A</v>
      </c>
      <c r="I596" s="119">
        <f>IFERROR(IF(F596&lt;&gt;"",VLOOKUP(F596,import!$A$2:$E$598,5,FALSE),0),0)</f>
        <v>0</v>
      </c>
      <c r="J596">
        <v>1</v>
      </c>
      <c r="K596">
        <f t="shared" si="168"/>
        <v>6</v>
      </c>
      <c r="L596" t="str">
        <f t="shared" si="166"/>
        <v/>
      </c>
      <c r="M596" t="str">
        <f t="shared" si="166"/>
        <v/>
      </c>
      <c r="N596" t="str">
        <f t="shared" si="166"/>
        <v/>
      </c>
      <c r="O596" t="str">
        <f t="shared" si="166"/>
        <v/>
      </c>
      <c r="P596" t="str">
        <f t="shared" si="166"/>
        <v/>
      </c>
      <c r="Q596" t="str">
        <f t="shared" si="169"/>
        <v>58400x</v>
      </c>
      <c r="S596" s="119">
        <f t="shared" ref="S596:S624" si="170">IF(P596&lt;&gt;"",SUMIF(Q$2:Q$4412,Q596,$D$2:$D$4412),0)</f>
        <v>0</v>
      </c>
    </row>
    <row r="597" spans="1:19" x14ac:dyDescent="0.25">
      <c r="B597" s="115"/>
      <c r="D597" s="119">
        <f>IF(MID(F597,1,1)&lt;&gt;"K",IF($H597&lt;&gt;1,$I597,IF(AND(MAX($A$2:$A597)&gt;=30000,$I597&lt;0),$I597,IF(AND(MAX($A$2:$A597)&lt;30000,$I597&gt;0),$I597,0)))+E597,0)+E597</f>
        <v>0</v>
      </c>
      <c r="E597" s="115"/>
      <c r="F597">
        <v>499727</v>
      </c>
      <c r="G597" t="e">
        <f>IF(AND(F597&lt;&gt;"",MID(F597,1,1)&lt;&gt;"K"),VLOOKUP(F597,import!$A$2:$B$998,2,FALSE),"")</f>
        <v>#N/A</v>
      </c>
      <c r="I597" s="119">
        <f>IFERROR(IF(F597&lt;&gt;"",VLOOKUP(F597,import!$A$2:$E$598,5,FALSE),0),0)</f>
        <v>0</v>
      </c>
      <c r="J597">
        <v>1</v>
      </c>
      <c r="K597">
        <f t="shared" si="168"/>
        <v>6</v>
      </c>
      <c r="L597" t="str">
        <f t="shared" si="166"/>
        <v/>
      </c>
      <c r="M597" t="str">
        <f t="shared" si="166"/>
        <v/>
      </c>
      <c r="N597" t="str">
        <f t="shared" si="166"/>
        <v/>
      </c>
      <c r="O597" t="str">
        <f t="shared" si="166"/>
        <v/>
      </c>
      <c r="P597" t="str">
        <f t="shared" si="166"/>
        <v/>
      </c>
      <c r="Q597" t="str">
        <f t="shared" si="169"/>
        <v>58400x</v>
      </c>
      <c r="S597" s="119">
        <f t="shared" si="170"/>
        <v>0</v>
      </c>
    </row>
    <row r="598" spans="1:19" x14ac:dyDescent="0.25">
      <c r="B598" s="92" t="str">
        <f t="shared" ref="B598:B616" ca="1" si="171">IF(A598&lt;&gt;"",SUMIF(INDIRECT(VLOOKUP(K598,$T$2:$V$7,3,FALSE)),OFFSET(K598,0,K598),$S$2:$S$4412),"")</f>
        <v/>
      </c>
      <c r="D598" s="119">
        <f>IF(MID(F598,1,1)&lt;&gt;"K",IF($H598&lt;&gt;1,$I598,IF(AND(MAX($A$2:$A598)&gt;=30000,$I598&lt;0),$I598,IF(AND(MAX($A$2:$A598)&lt;30000,$I598&gt;0),$I598,0)))+E598,0)+E598</f>
        <v>0</v>
      </c>
      <c r="F598">
        <v>499737</v>
      </c>
      <c r="G598" t="e">
        <f>IF(AND(F598&lt;&gt;"",MID(F598,1,1)&lt;&gt;"K"),VLOOKUP(F598,import!$A$2:$B$998,2,FALSE),"")</f>
        <v>#N/A</v>
      </c>
      <c r="I598" s="119">
        <f>IFERROR(IF(F598&lt;&gt;"",VLOOKUP(F598,import!$A$2:$E$598,5,FALSE),0),0)</f>
        <v>0</v>
      </c>
      <c r="J598">
        <v>1</v>
      </c>
      <c r="K598">
        <f t="shared" si="168"/>
        <v>6</v>
      </c>
      <c r="L598" t="str">
        <f t="shared" si="166"/>
        <v/>
      </c>
      <c r="M598" t="str">
        <f t="shared" si="166"/>
        <v/>
      </c>
      <c r="N598" t="str">
        <f t="shared" si="166"/>
        <v/>
      </c>
      <c r="O598" t="str">
        <f t="shared" si="166"/>
        <v/>
      </c>
      <c r="P598" t="str">
        <f t="shared" si="166"/>
        <v/>
      </c>
      <c r="Q598" t="str">
        <f t="shared" si="169"/>
        <v>58400x</v>
      </c>
      <c r="S598" s="119">
        <f t="shared" si="170"/>
        <v>0</v>
      </c>
    </row>
    <row r="599" spans="1:19" x14ac:dyDescent="0.25">
      <c r="B599" s="92" t="str">
        <f t="shared" ca="1" si="171"/>
        <v/>
      </c>
      <c r="D599" s="119">
        <f>IF(MID(F599,1,1)&lt;&gt;"K",IF($H599&lt;&gt;1,$I599,IF(AND(MAX($A$2:$A599)&gt;=30000,$I599&lt;0),$I599,IF(AND(MAX($A$2:$A599)&lt;30000,$I599&gt;0),$I599,0)))+E599,0)+E599</f>
        <v>2261.63</v>
      </c>
      <c r="F599">
        <v>499757</v>
      </c>
      <c r="G599" t="str">
        <f>IF(AND(F599&lt;&gt;"",MID(F599,1,1)&lt;&gt;"K"),VLOOKUP(F599,import!$A$2:$B$998,2,FALSE),"")</f>
        <v>Op.str.kurs.zr. wew.</v>
      </c>
      <c r="I599" s="119">
        <f>IFERROR(IF(F599&lt;&gt;"",VLOOKUP(F599,import!$A$2:$E$598,5,FALSE),0),0)</f>
        <v>2261.63</v>
      </c>
      <c r="J599">
        <v>1</v>
      </c>
      <c r="K599">
        <f t="shared" si="168"/>
        <v>6</v>
      </c>
      <c r="L599" t="str">
        <f t="shared" si="166"/>
        <v/>
      </c>
      <c r="M599" t="str">
        <f t="shared" si="166"/>
        <v/>
      </c>
      <c r="N599" t="str">
        <f t="shared" si="166"/>
        <v/>
      </c>
      <c r="O599" t="str">
        <f t="shared" si="166"/>
        <v/>
      </c>
      <c r="P599" t="str">
        <f t="shared" si="166"/>
        <v/>
      </c>
      <c r="Q599" t="str">
        <f t="shared" si="169"/>
        <v>58400x</v>
      </c>
      <c r="S599" s="119">
        <f t="shared" si="170"/>
        <v>0</v>
      </c>
    </row>
    <row r="600" spans="1:19" x14ac:dyDescent="0.25">
      <c r="B600" s="92" t="str">
        <f t="shared" ca="1" si="171"/>
        <v/>
      </c>
      <c r="D600" s="119">
        <f>IF(MID(F600,1,1)&lt;&gt;"K",IF($H600&lt;&gt;1,$I600,IF(AND(MAX($A$2:$A600)&gt;=30000,$I600&lt;0),$I600,IF(AND(MAX($A$2:$A600)&lt;30000,$I600&gt;0),$I600,0)))+E600,0)+E600</f>
        <v>0</v>
      </c>
      <c r="F600">
        <v>499767</v>
      </c>
      <c r="G600" t="e">
        <f>IF(AND(F600&lt;&gt;"",MID(F600,1,1)&lt;&gt;"K"),VLOOKUP(F600,import!$A$2:$B$998,2,FALSE),"")</f>
        <v>#N/A</v>
      </c>
      <c r="I600" s="119">
        <f>IFERROR(IF(F600&lt;&gt;"",VLOOKUP(F600,import!$A$2:$E$598,5,FALSE),0),0)</f>
        <v>0</v>
      </c>
      <c r="J600">
        <v>1</v>
      </c>
      <c r="K600">
        <f t="shared" si="168"/>
        <v>6</v>
      </c>
      <c r="L600" t="str">
        <f t="shared" si="166"/>
        <v/>
      </c>
      <c r="M600" t="str">
        <f t="shared" si="166"/>
        <v/>
      </c>
      <c r="N600" t="str">
        <f t="shared" si="166"/>
        <v/>
      </c>
      <c r="O600" t="str">
        <f t="shared" si="166"/>
        <v/>
      </c>
      <c r="P600" t="str">
        <f t="shared" si="166"/>
        <v/>
      </c>
      <c r="Q600" t="str">
        <f t="shared" si="169"/>
        <v>58400x</v>
      </c>
      <c r="S600" s="119">
        <f t="shared" si="170"/>
        <v>0</v>
      </c>
    </row>
    <row r="601" spans="1:19" x14ac:dyDescent="0.25">
      <c r="B601" s="92" t="str">
        <f t="shared" ca="1" si="171"/>
        <v/>
      </c>
      <c r="D601" s="119">
        <f>IF(MID(F601,1,1)&lt;&gt;"K",IF($H601&lt;&gt;1,$I601,IF(AND(MAX($A$2:$A601)&gt;=30000,$I601&lt;0),$I601,IF(AND(MAX($A$2:$A601)&lt;30000,$I601&gt;0),$I601,0)))+E601,0)+E601</f>
        <v>6535.26</v>
      </c>
      <c r="F601" s="122">
        <v>499770</v>
      </c>
      <c r="G601" t="str">
        <f>IF(AND(F601&lt;&gt;"",MID(F601,1,1)&lt;&gt;"K"),VLOOKUP(F601,import!$A$2:$B$998,2,FALSE),"")</f>
        <v>Op.str.kur. zr.zewn.</v>
      </c>
      <c r="I601" s="119">
        <f>IFERROR(IF(F601&lt;&gt;"",VLOOKUP(F601,import!$A$2:$E$598,5,FALSE),0),0)</f>
        <v>6535.26</v>
      </c>
      <c r="J601">
        <v>1</v>
      </c>
      <c r="K601">
        <f t="shared" si="168"/>
        <v>6</v>
      </c>
      <c r="L601" t="str">
        <f t="shared" si="166"/>
        <v/>
      </c>
      <c r="M601" t="str">
        <f t="shared" si="166"/>
        <v/>
      </c>
      <c r="N601" t="str">
        <f t="shared" si="166"/>
        <v/>
      </c>
      <c r="O601" t="str">
        <f t="shared" si="166"/>
        <v/>
      </c>
      <c r="P601" t="str">
        <f t="shared" si="166"/>
        <v/>
      </c>
      <c r="Q601" t="str">
        <f t="shared" si="169"/>
        <v>58400x</v>
      </c>
      <c r="S601" s="119">
        <f t="shared" si="170"/>
        <v>0</v>
      </c>
    </row>
    <row r="602" spans="1:19" x14ac:dyDescent="0.25">
      <c r="B602" s="92" t="str">
        <f t="shared" ca="1" si="171"/>
        <v/>
      </c>
      <c r="D602" s="119">
        <f>IF(MID(F602,1,1)&lt;&gt;"K",IF($H602&lt;&gt;1,$I602,IF(AND(MAX($A$2:$A602)&gt;=30000,$I602&lt;0),$I602,IF(AND(MAX($A$2:$A602)&lt;30000,$I602&gt;0),$I602,0)))+E602,0)+E602</f>
        <v>0</v>
      </c>
      <c r="F602">
        <v>499780</v>
      </c>
      <c r="G602" t="e">
        <f>IF(AND(F602&lt;&gt;"",MID(F602,1,1)&lt;&gt;"K"),VLOOKUP(F602,import!$A$2:$B$998,2,FALSE),"")</f>
        <v>#N/A</v>
      </c>
      <c r="I602" s="119">
        <f>IFERROR(IF(F602&lt;&gt;"",VLOOKUP(F602,import!$A$2:$E$598,5,FALSE),0),0)</f>
        <v>0</v>
      </c>
      <c r="J602">
        <v>1</v>
      </c>
      <c r="K602">
        <f t="shared" si="168"/>
        <v>6</v>
      </c>
      <c r="L602" t="str">
        <f t="shared" si="166"/>
        <v/>
      </c>
      <c r="M602" t="str">
        <f t="shared" si="166"/>
        <v/>
      </c>
      <c r="N602" t="str">
        <f t="shared" si="166"/>
        <v/>
      </c>
      <c r="O602" t="str">
        <f t="shared" si="166"/>
        <v/>
      </c>
      <c r="P602" t="str">
        <f t="shared" si="166"/>
        <v/>
      </c>
      <c r="Q602" t="str">
        <f t="shared" si="169"/>
        <v>58400x</v>
      </c>
      <c r="S602" s="119">
        <f t="shared" si="170"/>
        <v>0</v>
      </c>
    </row>
    <row r="603" spans="1:19" x14ac:dyDescent="0.25">
      <c r="B603" s="92" t="str">
        <f t="shared" ca="1" si="171"/>
        <v/>
      </c>
      <c r="D603" s="119">
        <f>IF(MID(F603,1,1)&lt;&gt;"K",IF($H603&lt;&gt;1,$I603,IF(AND(MAX($A$2:$A603)&gt;=30000,$I603&lt;0),$I603,IF(AND(MAX($A$2:$A603)&lt;30000,$I603&gt;0),$I603,0)))+E603,0)+E603</f>
        <v>0</v>
      </c>
      <c r="G603" t="str">
        <f>IF(AND(F603&lt;&gt;"",MID(F603,1,1)&lt;&gt;"K"),VLOOKUP(F603,import!$A$2:$B$998,2,FALSE),"")</f>
        <v/>
      </c>
      <c r="I603" s="119">
        <f>IFERROR(IF(F603&lt;&gt;"",VLOOKUP(F603,import!$A$2:$E$598,5,FALSE),0),0)</f>
        <v>0</v>
      </c>
      <c r="J603">
        <v>1</v>
      </c>
      <c r="K603">
        <f t="shared" si="168"/>
        <v>6</v>
      </c>
      <c r="L603" t="str">
        <f t="shared" si="166"/>
        <v/>
      </c>
      <c r="M603" t="str">
        <f t="shared" si="166"/>
        <v/>
      </c>
      <c r="N603" t="str">
        <f t="shared" si="166"/>
        <v/>
      </c>
      <c r="O603" t="str">
        <f t="shared" si="166"/>
        <v/>
      </c>
      <c r="P603" t="str">
        <f t="shared" si="166"/>
        <v/>
      </c>
      <c r="Q603" t="str">
        <f t="shared" si="169"/>
        <v>58400x</v>
      </c>
      <c r="S603" s="119">
        <f t="shared" si="170"/>
        <v>0</v>
      </c>
    </row>
    <row r="604" spans="1:19" x14ac:dyDescent="0.25">
      <c r="B604" s="92" t="str">
        <f t="shared" ca="1" si="171"/>
        <v/>
      </c>
      <c r="D604" s="119">
        <f>IF(MID(F604,1,1)&lt;&gt;"K",IF($H604&lt;&gt;1,$I604,IF(AND(MAX($A$2:$A604)&gt;=30000,$I604&lt;0),$I604,IF(AND(MAX($A$2:$A604)&lt;30000,$I604&gt;0),$I604,0)))+E604,0)+E604</f>
        <v>0</v>
      </c>
      <c r="G604" t="str">
        <f>IF(AND(F604&lt;&gt;"",MID(F604,1,1)&lt;&gt;"K"),VLOOKUP(F604,import!$A$2:$B$998,2,FALSE),"")</f>
        <v/>
      </c>
      <c r="I604" s="119">
        <f>IFERROR(IF(F604&lt;&gt;"",VLOOKUP(F604,import!$A$2:$E$598,5,FALSE),0),0)</f>
        <v>0</v>
      </c>
      <c r="J604">
        <v>1</v>
      </c>
      <c r="K604">
        <f t="shared" si="168"/>
        <v>6</v>
      </c>
      <c r="L604" t="str">
        <f t="shared" si="166"/>
        <v/>
      </c>
      <c r="M604" t="str">
        <f t="shared" si="166"/>
        <v/>
      </c>
      <c r="N604" t="str">
        <f t="shared" si="166"/>
        <v/>
      </c>
      <c r="O604" t="str">
        <f t="shared" si="166"/>
        <v/>
      </c>
      <c r="P604" t="str">
        <f t="shared" si="166"/>
        <v/>
      </c>
      <c r="Q604" t="str">
        <f t="shared" si="169"/>
        <v>58400x</v>
      </c>
      <c r="S604" s="119">
        <f t="shared" si="170"/>
        <v>0</v>
      </c>
    </row>
    <row r="605" spans="1:19" x14ac:dyDescent="0.25">
      <c r="B605" s="92" t="str">
        <f t="shared" ca="1" si="171"/>
        <v/>
      </c>
      <c r="D605" s="119">
        <f>IF(MID(F605,1,1)&lt;&gt;"K",IF($H605&lt;&gt;1,$I605,IF(AND(MAX($A$2:$A605)&gt;=30000,$I605&lt;0),$I605,IF(AND(MAX($A$2:$A605)&lt;30000,$I605&gt;0),$I605,0)))+E605,0)+E605</f>
        <v>0</v>
      </c>
      <c r="E605" s="95">
        <f>(-E578)</f>
        <v>0</v>
      </c>
      <c r="F605" t="s">
        <v>352</v>
      </c>
      <c r="G605" t="str">
        <f>IF(AND(F605&lt;&gt;"",MID(F605,1,1)&lt;&gt;"K"),VLOOKUP(F605,import!$A$2:$B$998,2,FALSE),"")</f>
        <v/>
      </c>
      <c r="I605" s="119">
        <f>IFERROR(IF(F605&lt;&gt;"",VLOOKUP(F605,import!$A$2:$E$598,5,FALSE),0),0)</f>
        <v>0</v>
      </c>
      <c r="J605">
        <v>1</v>
      </c>
      <c r="K605">
        <f t="shared" si="168"/>
        <v>6</v>
      </c>
      <c r="L605" t="str">
        <f t="shared" si="166"/>
        <v/>
      </c>
      <c r="M605" t="str">
        <f t="shared" si="166"/>
        <v/>
      </c>
      <c r="N605" t="str">
        <f t="shared" si="166"/>
        <v/>
      </c>
      <c r="O605" t="str">
        <f t="shared" si="166"/>
        <v/>
      </c>
      <c r="P605" t="str">
        <f t="shared" si="166"/>
        <v/>
      </c>
      <c r="Q605" t="str">
        <f t="shared" si="169"/>
        <v>58400x</v>
      </c>
      <c r="S605" s="119">
        <f t="shared" si="170"/>
        <v>0</v>
      </c>
    </row>
    <row r="606" spans="1:19" x14ac:dyDescent="0.25">
      <c r="A606">
        <v>61000</v>
      </c>
      <c r="B606" s="92">
        <f t="shared" ca="1" si="171"/>
        <v>0</v>
      </c>
      <c r="C606" t="s">
        <v>101</v>
      </c>
      <c r="D606" s="119">
        <f>IF(MID(F606,1,1)&lt;&gt;"K",IF($H606&lt;&gt;1,$I606,IF(AND(MAX($A$2:$A606)&gt;=30000,$I606&lt;0),$I606,IF(AND(MAX($A$2:$A606)&lt;30000,$I606&gt;0),$I606,0)))+E606,0)+E606</f>
        <v>0</v>
      </c>
      <c r="F606" t="s">
        <v>291</v>
      </c>
      <c r="G606" t="str">
        <f>IF(AND(F606&lt;&gt;"",MID(F606,1,1)&lt;&gt;"K"),VLOOKUP(F606,import!$A$2:$B$998,2,FALSE),"")</f>
        <v/>
      </c>
      <c r="I606" s="119">
        <f>IFERROR(IF(F606&lt;&gt;"",VLOOKUP(F606,import!$A$2:$E$598,5,FALSE),0),0)</f>
        <v>0</v>
      </c>
      <c r="J606">
        <v>1</v>
      </c>
      <c r="K606">
        <f t="shared" si="168"/>
        <v>2</v>
      </c>
      <c r="L606" t="str">
        <f t="shared" si="166"/>
        <v>6</v>
      </c>
      <c r="M606" t="str">
        <f t="shared" si="166"/>
        <v>61</v>
      </c>
      <c r="N606" t="str">
        <f t="shared" si="166"/>
        <v>610</v>
      </c>
      <c r="O606" t="str">
        <f t="shared" si="166"/>
        <v>6100</v>
      </c>
      <c r="P606" t="str">
        <f t="shared" si="166"/>
        <v>61000</v>
      </c>
      <c r="Q606" t="str">
        <f t="shared" si="169"/>
        <v>61000x</v>
      </c>
      <c r="S606" s="119">
        <f t="shared" si="170"/>
        <v>0</v>
      </c>
    </row>
    <row r="607" spans="1:19" x14ac:dyDescent="0.25">
      <c r="A607">
        <v>61100</v>
      </c>
      <c r="B607" s="92">
        <f t="shared" ca="1" si="171"/>
        <v>0</v>
      </c>
      <c r="C607" t="s">
        <v>102</v>
      </c>
      <c r="D607" s="119">
        <f>IF(MID(F607,1,1)&lt;&gt;"K",IF($H607&lt;&gt;1,$I607,IF(AND(MAX($A$2:$A607)&gt;=30000,$I607&lt;0),$I607,IF(AND(MAX($A$2:$A607)&lt;30000,$I607&gt;0),$I607,0)))+E607,0)+E607</f>
        <v>0</v>
      </c>
      <c r="F607" t="s">
        <v>291</v>
      </c>
      <c r="G607" t="str">
        <f>IF(AND(F607&lt;&gt;"",MID(F607,1,1)&lt;&gt;"K"),VLOOKUP(F607,import!$A$2:$B$998,2,FALSE),"")</f>
        <v/>
      </c>
      <c r="I607" s="119">
        <f>IFERROR(IF(F607&lt;&gt;"",VLOOKUP(F607,import!$A$2:$E$598,5,FALSE),0),0)</f>
        <v>0</v>
      </c>
      <c r="J607">
        <v>1</v>
      </c>
      <c r="K607">
        <f t="shared" si="168"/>
        <v>3</v>
      </c>
      <c r="L607" t="str">
        <f t="shared" si="166"/>
        <v>6</v>
      </c>
      <c r="M607" t="str">
        <f t="shared" si="166"/>
        <v>61</v>
      </c>
      <c r="N607" t="str">
        <f t="shared" si="166"/>
        <v>611</v>
      </c>
      <c r="O607" t="str">
        <f t="shared" si="166"/>
        <v>6110</v>
      </c>
      <c r="P607" t="str">
        <f t="shared" si="166"/>
        <v>61100</v>
      </c>
      <c r="Q607" t="str">
        <f t="shared" si="169"/>
        <v>61100x</v>
      </c>
      <c r="S607" s="119">
        <f t="shared" si="170"/>
        <v>0</v>
      </c>
    </row>
    <row r="608" spans="1:19" x14ac:dyDescent="0.25">
      <c r="B608" s="92" t="str">
        <f t="shared" ca="1" si="171"/>
        <v/>
      </c>
      <c r="D608" s="92">
        <f>IF(MID(F608,1,1)&lt;&gt;"K",IF($H608&lt;&gt;1,$I608,IF(AND(MAX($A$2:$A608)&gt;=30000,$I608&lt;0),$I608,IF(AND(MAX($A$2:$A608)&lt;30000,$I608&gt;0),$I608,0)))+E608,0)+E608</f>
        <v>0</v>
      </c>
      <c r="G608" t="str">
        <f>IF(AND(F608&lt;&gt;"",MID(F608,1,1)&lt;&gt;"K"),VLOOKUP(F608,import!$A$2:$B$998,2,FALSE),"")</f>
        <v/>
      </c>
      <c r="I608" s="119">
        <f>IFERROR(IF(F608&lt;&gt;"",VLOOKUP(F608,import!$A$2:$E$598,5,FALSE),0),0)</f>
        <v>0</v>
      </c>
      <c r="J608">
        <v>1</v>
      </c>
      <c r="K608">
        <f t="shared" si="168"/>
        <v>6</v>
      </c>
      <c r="L608" t="str">
        <f t="shared" si="166"/>
        <v/>
      </c>
      <c r="M608" t="str">
        <f t="shared" si="166"/>
        <v/>
      </c>
      <c r="N608" t="str">
        <f t="shared" si="166"/>
        <v/>
      </c>
      <c r="O608" t="str">
        <f t="shared" si="166"/>
        <v/>
      </c>
      <c r="P608" t="str">
        <f t="shared" si="166"/>
        <v/>
      </c>
      <c r="Q608" t="str">
        <f t="shared" si="169"/>
        <v>61100x</v>
      </c>
      <c r="S608" s="119">
        <f t="shared" si="170"/>
        <v>0</v>
      </c>
    </row>
    <row r="609" spans="1:19" x14ac:dyDescent="0.25">
      <c r="A609">
        <v>61200</v>
      </c>
      <c r="B609" s="92">
        <f t="shared" ca="1" si="171"/>
        <v>0</v>
      </c>
      <c r="C609" t="s">
        <v>104</v>
      </c>
      <c r="D609" s="92">
        <f>IF(MID(F609,1,1)&lt;&gt;"K",IF($H609&lt;&gt;1,$I609,IF(AND(MAX($A$2:$A609)&gt;=30000,$I609&lt;0),$I609,IF(AND(MAX($A$2:$A609)&lt;30000,$I609&gt;0),$I609,0)))+E609,0)+E609</f>
        <v>0</v>
      </c>
      <c r="G609" t="str">
        <f>IF(AND(F609&lt;&gt;"",MID(F609,1,1)&lt;&gt;"K"),VLOOKUP(F609,import!$A$2:$B$998,2,FALSE),"")</f>
        <v/>
      </c>
      <c r="I609" s="119">
        <f>IFERROR(IF(F609&lt;&gt;"",VLOOKUP(F609,import!$A$2:$E$598,5,FALSE),0),0)</f>
        <v>0</v>
      </c>
      <c r="J609">
        <v>1</v>
      </c>
      <c r="K609">
        <f t="shared" si="168"/>
        <v>3</v>
      </c>
      <c r="L609" t="str">
        <f t="shared" si="166"/>
        <v>6</v>
      </c>
      <c r="M609" t="str">
        <f t="shared" si="166"/>
        <v>61</v>
      </c>
      <c r="N609" t="str">
        <f t="shared" si="166"/>
        <v>612</v>
      </c>
      <c r="O609" t="str">
        <f t="shared" si="166"/>
        <v>6120</v>
      </c>
      <c r="P609" t="str">
        <f t="shared" si="166"/>
        <v>61200</v>
      </c>
      <c r="Q609" t="str">
        <f t="shared" si="169"/>
        <v>61200x</v>
      </c>
      <c r="S609" s="119">
        <f t="shared" si="170"/>
        <v>0</v>
      </c>
    </row>
    <row r="610" spans="1:19" x14ac:dyDescent="0.25">
      <c r="B610" s="92" t="str">
        <f t="shared" ca="1" si="171"/>
        <v/>
      </c>
      <c r="D610" s="92">
        <f>IF(MID(F610,1,1)&lt;&gt;"K",IF($H610&lt;&gt;1,$I610,IF(AND(MAX($A$2:$A610)&gt;=30000,$I610&lt;0),$I610,IF(AND(MAX($A$2:$A610)&lt;30000,$I610&gt;0),$I610,0)))+E610,0)+E610</f>
        <v>0</v>
      </c>
      <c r="G610" t="str">
        <f>IF(AND(F610&lt;&gt;"",MID(F610,1,1)&lt;&gt;"K"),VLOOKUP(F610,import!$A$2:$B$998,2,FALSE),"")</f>
        <v/>
      </c>
      <c r="I610" s="119">
        <f>IFERROR(IF(F610&lt;&gt;"",VLOOKUP(F610,import!$A$2:$E$598,5,FALSE),0),0)</f>
        <v>0</v>
      </c>
      <c r="J610">
        <v>1</v>
      </c>
      <c r="K610">
        <f t="shared" si="168"/>
        <v>6</v>
      </c>
      <c r="L610" t="str">
        <f t="shared" si="166"/>
        <v/>
      </c>
      <c r="M610" t="str">
        <f t="shared" si="166"/>
        <v/>
      </c>
      <c r="N610" t="str">
        <f t="shared" si="166"/>
        <v/>
      </c>
      <c r="O610" t="str">
        <f t="shared" si="166"/>
        <v/>
      </c>
      <c r="P610" t="str">
        <f t="shared" si="166"/>
        <v/>
      </c>
      <c r="Q610" t="str">
        <f t="shared" si="169"/>
        <v>61200x</v>
      </c>
      <c r="S610" s="119">
        <f t="shared" si="170"/>
        <v>0</v>
      </c>
    </row>
    <row r="611" spans="1:19" x14ac:dyDescent="0.25">
      <c r="A611">
        <v>63000</v>
      </c>
      <c r="B611" s="92">
        <f t="shared" ca="1" si="171"/>
        <v>130362</v>
      </c>
      <c r="C611" t="s">
        <v>105</v>
      </c>
      <c r="D611" s="92">
        <f>IF(MID(F611,1,1)&lt;&gt;"K",IF($H611&lt;&gt;1,$I611,IF(AND(MAX($A$2:$A611)&gt;=30000,$I611&lt;0),$I611,IF(AND(MAX($A$2:$A611)&lt;30000,$I611&gt;0),$I611,0)))+E611,0)+E611</f>
        <v>0</v>
      </c>
      <c r="G611" t="str">
        <f>IF(AND(F611&lt;&gt;"",MID(F611,1,1)&lt;&gt;"K"),VLOOKUP(F611,import!$A$2:$B$998,2,FALSE),"")</f>
        <v/>
      </c>
      <c r="I611" s="119">
        <f>IFERROR(IF(F611&lt;&gt;"",VLOOKUP(F611,import!$A$2:$E$598,5,FALSE),0),0)</f>
        <v>0</v>
      </c>
      <c r="J611">
        <v>1</v>
      </c>
      <c r="K611">
        <f t="shared" si="168"/>
        <v>2</v>
      </c>
      <c r="L611" t="str">
        <f t="shared" si="166"/>
        <v>6</v>
      </c>
      <c r="M611" t="str">
        <f t="shared" si="166"/>
        <v>63</v>
      </c>
      <c r="N611" t="str">
        <f t="shared" si="166"/>
        <v>630</v>
      </c>
      <c r="O611" t="str">
        <f t="shared" si="166"/>
        <v>6300</v>
      </c>
      <c r="P611" t="str">
        <f t="shared" si="166"/>
        <v>63000</v>
      </c>
      <c r="Q611" t="str">
        <f t="shared" si="169"/>
        <v>63000x</v>
      </c>
      <c r="S611" s="119">
        <f t="shared" si="170"/>
        <v>130362</v>
      </c>
    </row>
    <row r="612" spans="1:19" x14ac:dyDescent="0.25">
      <c r="B612" s="92" t="str">
        <f t="shared" ca="1" si="171"/>
        <v/>
      </c>
      <c r="D612" s="92">
        <f>IF(MID(F612,1,1)&lt;&gt;"K",IF($H612&lt;&gt;1,$I612,IF(AND(MAX($A$2:$A612)&gt;=30000,$I612&lt;0),$I612,IF(AND(MAX($A$2:$A612)&lt;30000,$I612&gt;0),$I612,0)))+E612,0)+E612</f>
        <v>130362</v>
      </c>
      <c r="F612">
        <v>430000</v>
      </c>
      <c r="G612" t="str">
        <f>IF(AND(F612&lt;&gt;"",MID(F612,1,1)&lt;&gt;"K"),VLOOKUP(F612,import!$A$2:$B$998,2,FALSE),"")</f>
        <v>Pod.os.praw.-r.bież.</v>
      </c>
      <c r="I612" s="115">
        <f>IFERROR(IF(F612&lt;&gt;"",VLOOKUP(F612,import!$A$2:$E$598,5,FALSE),0),0)</f>
        <v>130362</v>
      </c>
      <c r="J612">
        <v>1</v>
      </c>
      <c r="K612">
        <f t="shared" si="158"/>
        <v>6</v>
      </c>
      <c r="L612" t="str">
        <f t="shared" si="166"/>
        <v/>
      </c>
      <c r="M612" t="str">
        <f t="shared" si="166"/>
        <v/>
      </c>
      <c r="N612" t="str">
        <f t="shared" si="166"/>
        <v/>
      </c>
      <c r="O612" t="str">
        <f t="shared" si="166"/>
        <v/>
      </c>
      <c r="P612" t="str">
        <f t="shared" si="166"/>
        <v/>
      </c>
      <c r="Q612" t="str">
        <f t="shared" si="155"/>
        <v>63000x</v>
      </c>
      <c r="S612" s="92">
        <f t="shared" si="170"/>
        <v>0</v>
      </c>
    </row>
    <row r="613" spans="1:19" x14ac:dyDescent="0.25">
      <c r="B613" s="92" t="str">
        <f t="shared" ca="1" si="171"/>
        <v/>
      </c>
      <c r="D613" s="92">
        <f>IF(MID(F613,1,1)&lt;&gt;"K",IF($H613&lt;&gt;1,$I613,IF(AND(MAX($A$2:$A613)&gt;=30000,$I613&lt;0),$I613,IF(AND(MAX($A$2:$A613)&lt;30000,$I613&gt;0),$I613,0)))+E613,0)+E613</f>
        <v>0</v>
      </c>
      <c r="F613">
        <v>433001</v>
      </c>
      <c r="G613" t="e">
        <f>IF(AND(F613&lt;&gt;"",MID(F613,1,1)&lt;&gt;"K"),VLOOKUP(F613,import!$A$2:$B$998,2,FALSE),"")</f>
        <v>#N/A</v>
      </c>
      <c r="I613" s="115">
        <f>IFERROR(IF(F613&lt;&gt;"",VLOOKUP(F613,import!$A$2:$E$598,5,FALSE),0),0)</f>
        <v>0</v>
      </c>
      <c r="J613">
        <v>1</v>
      </c>
      <c r="K613">
        <f>IF(ISERROR(IF(A613&lt;&gt;"",FIND("0",A613,2)-1,"")),5,IF(A613&lt;&gt;"",FIND("0",A613,2)-1,6))</f>
        <v>6</v>
      </c>
      <c r="L613" t="str">
        <f t="shared" si="166"/>
        <v/>
      </c>
      <c r="M613" t="str">
        <f t="shared" si="166"/>
        <v/>
      </c>
      <c r="N613" t="str">
        <f t="shared" si="166"/>
        <v/>
      </c>
      <c r="O613" t="str">
        <f t="shared" si="166"/>
        <v/>
      </c>
      <c r="P613" t="str">
        <f t="shared" si="166"/>
        <v/>
      </c>
      <c r="Q613" t="str">
        <f t="shared" si="155"/>
        <v>63000x</v>
      </c>
      <c r="S613" s="92">
        <f t="shared" si="170"/>
        <v>0</v>
      </c>
    </row>
    <row r="614" spans="1:19" x14ac:dyDescent="0.25">
      <c r="B614" s="92" t="str">
        <f t="shared" ca="1" si="171"/>
        <v/>
      </c>
      <c r="D614" s="92">
        <f>IF(MID(F614,1,1)&lt;&gt;"K",IF($H614&lt;&gt;1,$I614,IF(AND(MAX($A$2:$A614)&gt;=30000,$I614&lt;0),$I614,IF(AND(MAX($A$2:$A614)&lt;30000,$I614&gt;0),$I614,0)))+E614,0)+E614</f>
        <v>0</v>
      </c>
      <c r="G614" t="str">
        <f>IF(AND(F614&lt;&gt;"",MID(F614,1,1)&lt;&gt;"K"),VLOOKUP(F614,import!$A$2:$B$998,2,FALSE),"")</f>
        <v/>
      </c>
      <c r="I614" s="115">
        <f>IFERROR(IF(F614&lt;&gt;"",VLOOKUP(F614,import!$A$2:$E$598,5,FALSE),0),0)</f>
        <v>0</v>
      </c>
      <c r="J614">
        <v>1</v>
      </c>
      <c r="K614">
        <f>IF(ISERROR(IF(A614&lt;&gt;"",FIND("0",A614,2)-1,"")),5,IF(A614&lt;&gt;"",FIND("0",A614,2)-1,6))</f>
        <v>6</v>
      </c>
      <c r="L614" t="str">
        <f t="shared" si="166"/>
        <v/>
      </c>
      <c r="M614" t="str">
        <f t="shared" si="166"/>
        <v/>
      </c>
      <c r="N614" t="str">
        <f t="shared" si="166"/>
        <v/>
      </c>
      <c r="O614" t="str">
        <f t="shared" si="166"/>
        <v/>
      </c>
      <c r="P614" t="str">
        <f t="shared" si="166"/>
        <v/>
      </c>
      <c r="Q614" t="str">
        <f t="shared" si="155"/>
        <v>63000x</v>
      </c>
      <c r="S614" s="92">
        <f t="shared" si="170"/>
        <v>0</v>
      </c>
    </row>
    <row r="615" spans="1:19" x14ac:dyDescent="0.25">
      <c r="B615" s="92" t="str">
        <f t="shared" ca="1" si="171"/>
        <v/>
      </c>
      <c r="D615" s="92">
        <f>IF(MID(F615,1,1)&lt;&gt;"K",IF($H615&lt;&gt;1,$I615,IF(AND(MAX($A$2:$A615)&gt;=30000,$I615&lt;0),$I615,IF(AND(MAX($A$2:$A615)&lt;30000,$I615&gt;0),$I615,0)))+E615,0)+E615</f>
        <v>0</v>
      </c>
      <c r="G615" t="str">
        <f>IF(AND(F615&lt;&gt;"",MID(F615,1,1)&lt;&gt;"K"),VLOOKUP(F615,import!$A$2:$B$998,2,FALSE),"")</f>
        <v/>
      </c>
      <c r="I615" s="115">
        <f>IFERROR(IF(F615&lt;&gt;"",VLOOKUP(F615,import!$A$2:$E$598,5,FALSE),0),0)</f>
        <v>0</v>
      </c>
      <c r="J615">
        <v>1</v>
      </c>
      <c r="K615">
        <f>IF(ISERROR(IF(A615&lt;&gt;"",FIND("0",A615,2)-1,"")),5,IF(A615&lt;&gt;"",FIND("0",A615,2)-1,6))</f>
        <v>6</v>
      </c>
      <c r="L615" t="str">
        <f t="shared" si="166"/>
        <v/>
      </c>
      <c r="M615" t="str">
        <f t="shared" si="166"/>
        <v/>
      </c>
      <c r="N615" t="str">
        <f t="shared" si="166"/>
        <v/>
      </c>
      <c r="O615" t="str">
        <f t="shared" si="166"/>
        <v/>
      </c>
      <c r="P615" t="str">
        <f t="shared" si="166"/>
        <v/>
      </c>
      <c r="Q615" t="str">
        <f t="shared" si="155"/>
        <v>63000x</v>
      </c>
      <c r="S615" s="92">
        <f t="shared" si="170"/>
        <v>0</v>
      </c>
    </row>
    <row r="616" spans="1:19" x14ac:dyDescent="0.25">
      <c r="A616">
        <v>64000</v>
      </c>
      <c r="B616" s="92">
        <f t="shared" ca="1" si="171"/>
        <v>-2.8667272999882698E-9</v>
      </c>
      <c r="C616" t="s">
        <v>107</v>
      </c>
      <c r="D616" s="92">
        <f>IF(MID(F616,1,1)&lt;&gt;"K",IF($H616&lt;&gt;1,$I616,IF(AND(MAX($A$2:$A616)&gt;=30000,$I616&lt;0),$I616,IF(AND(MAX($A$2:$A616)&lt;30000,$I616&gt;0),$I616,0)))+E616,0)+E616</f>
        <v>0</v>
      </c>
      <c r="F616" t="s">
        <v>291</v>
      </c>
      <c r="G616" t="str">
        <f>IF(AND(F616&lt;&gt;"",MID(F616,1,1)&lt;&gt;"K"),VLOOKUP(F616,import!$A$2:$B$998,2,FALSE),"")</f>
        <v/>
      </c>
      <c r="I616" s="115">
        <f>IFERROR(IF(F616&lt;&gt;"",VLOOKUP(F616,import!$A$2:$E$598,5,FALSE),0),0)</f>
        <v>0</v>
      </c>
      <c r="J616">
        <v>1</v>
      </c>
      <c r="K616">
        <f t="shared" si="158"/>
        <v>2</v>
      </c>
      <c r="L616" t="str">
        <f t="shared" si="166"/>
        <v>6</v>
      </c>
      <c r="M616" t="str">
        <f t="shared" si="166"/>
        <v>64</v>
      </c>
      <c r="N616" t="str">
        <f t="shared" si="166"/>
        <v>640</v>
      </c>
      <c r="O616" t="str">
        <f t="shared" si="166"/>
        <v>6400</v>
      </c>
      <c r="P616" t="str">
        <f t="shared" si="166"/>
        <v>64000</v>
      </c>
      <c r="Q616" t="str">
        <f t="shared" si="155"/>
        <v>64000x</v>
      </c>
      <c r="S616" s="92">
        <f t="shared" si="170"/>
        <v>-2.8667272999882698E-9</v>
      </c>
    </row>
    <row r="617" spans="1:19" x14ac:dyDescent="0.25">
      <c r="D617" s="92">
        <f>IF(MID(F617,1,1)&lt;&gt;"K",IF($H617&lt;&gt;1,$I617,IF(AND(MAX($A$2:$A617)&gt;=30000,$I617&lt;0),$I617,IF(AND(MAX($A$2:$A617)&lt;30000,$I617&gt;0),$I617,0)))+E617,0)+E617</f>
        <v>0</v>
      </c>
      <c r="F617" t="s">
        <v>291</v>
      </c>
      <c r="G617" t="str">
        <f>IF(AND(F617&lt;&gt;"",MID(F617,1,1)&lt;&gt;"K"),VLOOKUP(F617,import!$A$2:$B$998,2,FALSE),"")</f>
        <v/>
      </c>
      <c r="I617" s="115">
        <f>IFERROR(IF(F617&lt;&gt;"",VLOOKUP(F617,import!$A$2:$E$598,5,FALSE),0),0)</f>
        <v>0</v>
      </c>
      <c r="J617">
        <v>1</v>
      </c>
      <c r="K617">
        <f t="shared" si="158"/>
        <v>6</v>
      </c>
      <c r="L617" t="str">
        <f t="shared" si="166"/>
        <v/>
      </c>
      <c r="M617" t="str">
        <f t="shared" si="166"/>
        <v/>
      </c>
      <c r="N617" t="str">
        <f t="shared" si="166"/>
        <v/>
      </c>
      <c r="O617" t="str">
        <f t="shared" si="166"/>
        <v/>
      </c>
      <c r="P617" t="str">
        <f t="shared" si="166"/>
        <v/>
      </c>
      <c r="Q617" t="str">
        <f t="shared" si="155"/>
        <v>64000x</v>
      </c>
      <c r="S617" s="119">
        <f t="shared" si="170"/>
        <v>0</v>
      </c>
    </row>
    <row r="618" spans="1:19" x14ac:dyDescent="0.25">
      <c r="I618" s="119">
        <f>IFERROR(IF(F618&lt;&gt;"",VLOOKUP(F618,import!$A$2:$E$598,5,FALSE),0),0)</f>
        <v>0</v>
      </c>
      <c r="J618">
        <v>1</v>
      </c>
      <c r="K618">
        <f t="shared" si="158"/>
        <v>6</v>
      </c>
      <c r="Q618" t="str">
        <f t="shared" si="155"/>
        <v>64000x</v>
      </c>
      <c r="S618" s="119">
        <f t="shared" si="170"/>
        <v>0</v>
      </c>
    </row>
    <row r="619" spans="1:19" x14ac:dyDescent="0.25">
      <c r="I619" s="119">
        <f>IFERROR(IF(F619&lt;&gt;"",VLOOKUP(F619,import!$A$2:$E$598,5,FALSE),0),0)</f>
        <v>0</v>
      </c>
      <c r="J619">
        <v>1</v>
      </c>
      <c r="K619">
        <f t="shared" si="158"/>
        <v>6</v>
      </c>
      <c r="Q619" t="str">
        <f t="shared" si="155"/>
        <v>64000x</v>
      </c>
      <c r="S619" s="119">
        <f t="shared" si="170"/>
        <v>0</v>
      </c>
    </row>
    <row r="620" spans="1:19" x14ac:dyDescent="0.25">
      <c r="C620" t="s">
        <v>325</v>
      </c>
      <c r="D620" s="96">
        <f>SUM(D5:D617)</f>
        <v>-2.8667272999882698E-9</v>
      </c>
      <c r="E620" s="96">
        <f>SUM(E5:E617)</f>
        <v>0</v>
      </c>
      <c r="I620" s="119">
        <f>IFERROR(IF(F620&lt;&gt;"",VLOOKUP(F620,import!$A$2:$E$598,5,FALSE),0),0)</f>
        <v>0</v>
      </c>
      <c r="J620">
        <v>1</v>
      </c>
      <c r="K620">
        <f t="shared" si="158"/>
        <v>6</v>
      </c>
      <c r="Q620" t="str">
        <f t="shared" si="155"/>
        <v>64000x</v>
      </c>
      <c r="S620" s="119">
        <f t="shared" si="170"/>
        <v>0</v>
      </c>
    </row>
    <row r="621" spans="1:19" x14ac:dyDescent="0.25">
      <c r="I621" s="119">
        <f>IFERROR(IF(F621&lt;&gt;"",VLOOKUP(F621,import!$A$2:$E$598,5,FALSE),0),0)</f>
        <v>0</v>
      </c>
      <c r="J621">
        <v>1</v>
      </c>
      <c r="K621">
        <f t="shared" si="158"/>
        <v>6</v>
      </c>
      <c r="Q621" t="str">
        <f t="shared" si="155"/>
        <v>64000x</v>
      </c>
      <c r="S621" s="119">
        <f t="shared" si="170"/>
        <v>0</v>
      </c>
    </row>
    <row r="622" spans="1:19" x14ac:dyDescent="0.25">
      <c r="I622" s="119">
        <f>IFERROR(IF(F622&lt;&gt;"",VLOOKUP(F622,import!$A$2:$E$598,5,FALSE),0),0)</f>
        <v>0</v>
      </c>
      <c r="J622">
        <v>1</v>
      </c>
      <c r="K622">
        <f t="shared" si="158"/>
        <v>6</v>
      </c>
      <c r="Q622" t="str">
        <f t="shared" si="155"/>
        <v>64000x</v>
      </c>
      <c r="S622" s="119">
        <f t="shared" si="170"/>
        <v>0</v>
      </c>
    </row>
    <row r="623" spans="1:19" x14ac:dyDescent="0.25">
      <c r="I623" s="119">
        <f>IFERROR(IF(F623&lt;&gt;"",VLOOKUP(F623,import!$A$2:$E$598,5,FALSE),0),0)</f>
        <v>0</v>
      </c>
      <c r="J623">
        <v>1</v>
      </c>
      <c r="K623">
        <f t="shared" si="158"/>
        <v>6</v>
      </c>
      <c r="Q623" t="str">
        <f t="shared" ref="Q623:Q624" si="172">IF(A623&gt;0,P623&amp;"x",Q622)</f>
        <v>64000x</v>
      </c>
      <c r="S623" s="119">
        <f t="shared" si="170"/>
        <v>0</v>
      </c>
    </row>
    <row r="624" spans="1:19" x14ac:dyDescent="0.25">
      <c r="Q624" t="str">
        <f t="shared" si="172"/>
        <v>64000x</v>
      </c>
      <c r="S624" s="119">
        <f t="shared" si="170"/>
        <v>0</v>
      </c>
    </row>
  </sheetData>
  <autoFilter ref="A1:H617" xr:uid="{00000000-0009-0000-0000-000001000000}">
    <sortState xmlns:xlrd2="http://schemas.microsoft.com/office/spreadsheetml/2017/richdata2" ref="A75:H497">
      <sortCondition sortBy="cellColor" ref="E1:E524" dxfId="0"/>
    </sortState>
  </autoFilter>
  <sortState xmlns:xlrd2="http://schemas.microsoft.com/office/spreadsheetml/2017/richdata2" ref="F420:F464">
    <sortCondition ref="F420:F46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2:K127"/>
  <sheetViews>
    <sheetView view="pageBreakPreview" zoomScale="85" zoomScaleNormal="80" zoomScaleSheetLayoutView="85" workbookViewId="0"/>
  </sheetViews>
  <sheetFormatPr defaultRowHeight="15" x14ac:dyDescent="0.25"/>
  <cols>
    <col min="1" max="1" width="10.42578125" customWidth="1"/>
    <col min="2" max="2" width="3" customWidth="1"/>
    <col min="3" max="3" width="3.7109375" customWidth="1"/>
    <col min="4" max="6" width="3" customWidth="1"/>
    <col min="7" max="7" width="49.28515625" customWidth="1"/>
    <col min="8" max="9" width="21.28515625" customWidth="1"/>
    <col min="10" max="10" width="11.42578125" bestFit="1" customWidth="1"/>
    <col min="11" max="11" width="12.140625" bestFit="1" customWidth="1"/>
  </cols>
  <sheetData>
    <row r="2" spans="1:11" x14ac:dyDescent="0.25">
      <c r="B2" s="132" t="str">
        <f>ustawienia!B2</f>
        <v>Rhenus Digital Workforce Sp. z o.o.</v>
      </c>
      <c r="C2" s="132"/>
      <c r="D2" s="132"/>
      <c r="E2" s="132"/>
      <c r="F2" s="132"/>
      <c r="G2" s="132"/>
      <c r="H2" s="132"/>
      <c r="I2" s="132"/>
    </row>
    <row r="3" spans="1:11" ht="14.45" customHeight="1" x14ac:dyDescent="0.25">
      <c r="B3" s="133" t="str">
        <f>"Bilans na dzień "&amp;ustawienia!B7</f>
        <v>Bilans na dzień 31.12.2024</v>
      </c>
      <c r="C3" s="133"/>
      <c r="D3" s="133"/>
      <c r="E3" s="133"/>
      <c r="F3" s="133"/>
      <c r="G3" s="133"/>
      <c r="H3" s="133"/>
      <c r="I3" s="133"/>
    </row>
    <row r="4" spans="1:11" x14ac:dyDescent="0.25">
      <c r="B4" s="134" t="s">
        <v>109</v>
      </c>
      <c r="C4" s="134" t="s">
        <v>109</v>
      </c>
      <c r="D4" s="134" t="s">
        <v>109</v>
      </c>
      <c r="E4" s="134"/>
      <c r="F4" s="134"/>
      <c r="G4" s="134" t="s">
        <v>109</v>
      </c>
      <c r="H4" s="134"/>
      <c r="I4" s="134" t="s">
        <v>109</v>
      </c>
    </row>
    <row r="5" spans="1:11" ht="14.45" customHeight="1" x14ac:dyDescent="0.25">
      <c r="B5" s="2"/>
      <c r="C5" s="2"/>
      <c r="D5" s="2"/>
      <c r="E5" s="2"/>
      <c r="F5" s="2"/>
      <c r="G5" s="2"/>
      <c r="H5" s="3"/>
      <c r="I5" s="3"/>
    </row>
    <row r="6" spans="1:11" x14ac:dyDescent="0.25">
      <c r="B6" s="20" t="s">
        <v>110</v>
      </c>
      <c r="C6" s="21"/>
      <c r="D6" s="21"/>
      <c r="E6" s="21"/>
      <c r="F6" s="21"/>
      <c r="G6" s="21"/>
      <c r="H6" s="22" t="str">
        <f>ustawienia!B7</f>
        <v>31.12.2024</v>
      </c>
      <c r="I6" s="23" t="s">
        <v>111</v>
      </c>
    </row>
    <row r="7" spans="1:11" x14ac:dyDescent="0.25">
      <c r="B7" s="4"/>
      <c r="C7" s="4"/>
      <c r="D7" s="4"/>
      <c r="E7" s="4"/>
      <c r="F7" s="4"/>
      <c r="G7" s="4"/>
      <c r="H7" s="5"/>
      <c r="I7" s="5" t="s">
        <v>33</v>
      </c>
    </row>
    <row r="8" spans="1:11" x14ac:dyDescent="0.25">
      <c r="B8" s="6"/>
      <c r="C8" s="7" t="s">
        <v>109</v>
      </c>
      <c r="D8" s="2"/>
      <c r="E8" s="2"/>
      <c r="F8" s="2"/>
      <c r="G8" s="2"/>
      <c r="H8" s="3"/>
      <c r="I8" s="3"/>
    </row>
    <row r="9" spans="1:11" x14ac:dyDescent="0.25">
      <c r="A9">
        <v>10000</v>
      </c>
      <c r="B9" s="24" t="s">
        <v>112</v>
      </c>
      <c r="C9" s="25" t="s">
        <v>113</v>
      </c>
      <c r="D9" s="24"/>
      <c r="E9" s="24"/>
      <c r="F9" s="24"/>
      <c r="G9" s="24"/>
      <c r="H9" s="26">
        <f ca="1">SUM(H11,H18,H31,H36,H56)</f>
        <v>304081</v>
      </c>
      <c r="I9" s="26">
        <f>SUM(I11,I18,I31,I36,I56)</f>
        <v>0</v>
      </c>
    </row>
    <row r="10" spans="1:11" x14ac:dyDescent="0.25">
      <c r="B10" s="27"/>
      <c r="C10" s="27"/>
      <c r="D10" s="28"/>
      <c r="E10" s="28"/>
      <c r="F10" s="28"/>
      <c r="G10" s="28"/>
      <c r="H10" s="29"/>
      <c r="I10" s="29"/>
      <c r="J10" s="105"/>
    </row>
    <row r="11" spans="1:11" x14ac:dyDescent="0.25">
      <c r="A11">
        <v>11000</v>
      </c>
      <c r="B11" s="27"/>
      <c r="C11" s="30" t="s">
        <v>114</v>
      </c>
      <c r="D11" s="25" t="s">
        <v>0</v>
      </c>
      <c r="E11" s="25"/>
      <c r="F11" s="25"/>
      <c r="G11" s="30"/>
      <c r="H11" s="31">
        <f ca="1">SUM(H13:H16)</f>
        <v>64953</v>
      </c>
      <c r="I11" s="31">
        <f>SUM(I13:I16)</f>
        <v>0</v>
      </c>
    </row>
    <row r="12" spans="1:11" x14ac:dyDescent="0.25">
      <c r="B12" s="27"/>
      <c r="C12" s="27"/>
      <c r="D12" s="9"/>
      <c r="E12" s="9"/>
      <c r="F12" s="9"/>
      <c r="G12" s="28"/>
      <c r="H12" s="29"/>
      <c r="I12" s="29"/>
    </row>
    <row r="13" spans="1:11" x14ac:dyDescent="0.25">
      <c r="A13">
        <v>11100</v>
      </c>
      <c r="B13" s="27"/>
      <c r="C13" s="27"/>
      <c r="D13" s="32" t="s">
        <v>115</v>
      </c>
      <c r="E13" s="20" t="s">
        <v>116</v>
      </c>
      <c r="F13" s="20"/>
      <c r="G13" s="33"/>
      <c r="H13" s="34">
        <f ca="1">VLOOKUP(A13,kalk!$A$2:$B$4412,2,FALSE)</f>
        <v>0</v>
      </c>
      <c r="I13" s="35">
        <v>0</v>
      </c>
    </row>
    <row r="14" spans="1:11" x14ac:dyDescent="0.25">
      <c r="A14">
        <v>11200</v>
      </c>
      <c r="B14" s="27"/>
      <c r="C14" s="27"/>
      <c r="D14" s="36" t="s">
        <v>117</v>
      </c>
      <c r="E14" s="20" t="s">
        <v>118</v>
      </c>
      <c r="F14" s="20"/>
      <c r="G14" s="33"/>
      <c r="H14" s="34">
        <f ca="1">VLOOKUP(A14,kalk!$A$2:$B$4412,2,FALSE)</f>
        <v>29424</v>
      </c>
      <c r="I14" s="35">
        <v>0</v>
      </c>
    </row>
    <row r="15" spans="1:11" x14ac:dyDescent="0.25">
      <c r="A15">
        <v>11300</v>
      </c>
      <c r="B15" s="27"/>
      <c r="C15" s="27"/>
      <c r="D15" s="36" t="s">
        <v>119</v>
      </c>
      <c r="E15" s="20" t="s">
        <v>120</v>
      </c>
      <c r="F15" s="20"/>
      <c r="G15" s="33"/>
      <c r="H15" s="34">
        <f ca="1">VLOOKUP(A15,kalk!$A$2:$B$4412,2,FALSE)</f>
        <v>35529</v>
      </c>
      <c r="I15" s="34">
        <v>0</v>
      </c>
    </row>
    <row r="16" spans="1:11" x14ac:dyDescent="0.25">
      <c r="A16">
        <v>11400</v>
      </c>
      <c r="B16" s="27"/>
      <c r="C16" s="27"/>
      <c r="D16" s="36" t="s">
        <v>121</v>
      </c>
      <c r="E16" s="20" t="s">
        <v>122</v>
      </c>
      <c r="F16" s="20"/>
      <c r="G16" s="33"/>
      <c r="H16" s="34">
        <f ca="1">VLOOKUP(A16,kalk!$A$2:$B$4412,2,FALSE)</f>
        <v>0</v>
      </c>
      <c r="I16" s="35">
        <v>0</v>
      </c>
      <c r="K16" s="122"/>
    </row>
    <row r="17" spans="1:11" x14ac:dyDescent="0.25">
      <c r="B17" s="27"/>
      <c r="C17" s="27"/>
      <c r="D17" s="37"/>
      <c r="E17" s="37"/>
      <c r="F17" s="37"/>
      <c r="G17" s="11"/>
      <c r="H17" s="12"/>
      <c r="I17" s="8"/>
    </row>
    <row r="18" spans="1:11" x14ac:dyDescent="0.25">
      <c r="A18">
        <v>12000</v>
      </c>
      <c r="B18" s="27"/>
      <c r="C18" s="30" t="s">
        <v>123</v>
      </c>
      <c r="D18" s="25" t="s">
        <v>7</v>
      </c>
      <c r="E18" s="25"/>
      <c r="F18" s="25"/>
      <c r="G18" s="38"/>
      <c r="H18" s="31">
        <f ca="1">SUM(H26:H29)</f>
        <v>239128</v>
      </c>
      <c r="I18" s="31">
        <f>SUM(I26:I29)</f>
        <v>0</v>
      </c>
    </row>
    <row r="19" spans="1:11" x14ac:dyDescent="0.25">
      <c r="B19" s="27"/>
      <c r="C19" s="27"/>
      <c r="D19" s="37"/>
      <c r="E19" s="37"/>
      <c r="F19" s="37"/>
      <c r="G19" s="10"/>
      <c r="H19" s="29"/>
      <c r="I19" s="12"/>
    </row>
    <row r="20" spans="1:11" x14ac:dyDescent="0.25">
      <c r="A20">
        <v>12100</v>
      </c>
      <c r="B20" s="13" t="s">
        <v>109</v>
      </c>
      <c r="C20" s="27"/>
      <c r="D20" s="36" t="s">
        <v>115</v>
      </c>
      <c r="E20" s="39" t="s">
        <v>124</v>
      </c>
      <c r="F20" s="39"/>
      <c r="G20" s="32"/>
      <c r="H20" s="29"/>
      <c r="I20" s="8"/>
    </row>
    <row r="21" spans="1:11" x14ac:dyDescent="0.25">
      <c r="A21">
        <v>12110</v>
      </c>
      <c r="B21" s="27"/>
      <c r="C21" s="27"/>
      <c r="D21" s="36"/>
      <c r="E21" s="36" t="s">
        <v>125</v>
      </c>
      <c r="F21" s="39" t="s">
        <v>126</v>
      </c>
      <c r="G21" s="33"/>
      <c r="H21" s="34">
        <f ca="1">VLOOKUP(A21,kalk!$A$2:$B$4412,2,FALSE)</f>
        <v>0</v>
      </c>
      <c r="I21" s="35">
        <v>0</v>
      </c>
    </row>
    <row r="22" spans="1:11" x14ac:dyDescent="0.25">
      <c r="A22">
        <v>12120</v>
      </c>
      <c r="B22" s="27"/>
      <c r="C22" s="27"/>
      <c r="D22" s="38"/>
      <c r="E22" s="32" t="s">
        <v>127</v>
      </c>
      <c r="F22" s="39" t="s">
        <v>128</v>
      </c>
      <c r="G22" s="33"/>
      <c r="H22" s="34">
        <f ca="1">VLOOKUP(A22,kalk!$A$2:$B$4412,2,FALSE)</f>
        <v>0</v>
      </c>
      <c r="I22" s="35">
        <v>0</v>
      </c>
    </row>
    <row r="23" spans="1:11" x14ac:dyDescent="0.25">
      <c r="A23">
        <v>12130</v>
      </c>
      <c r="B23" s="27"/>
      <c r="C23" s="27"/>
      <c r="D23" s="36"/>
      <c r="E23" s="36" t="s">
        <v>129</v>
      </c>
      <c r="F23" s="39" t="s">
        <v>130</v>
      </c>
      <c r="G23" s="33"/>
      <c r="H23" s="34">
        <f ca="1">VLOOKUP(A23,kalk!$A$2:$B$4412,2,FALSE)</f>
        <v>239128</v>
      </c>
      <c r="I23" s="35">
        <v>0</v>
      </c>
    </row>
    <row r="24" spans="1:11" x14ac:dyDescent="0.25">
      <c r="A24">
        <v>12140</v>
      </c>
      <c r="B24" s="27"/>
      <c r="C24" s="27"/>
      <c r="D24" s="36"/>
      <c r="E24" s="36" t="s">
        <v>131</v>
      </c>
      <c r="F24" s="39" t="s">
        <v>132</v>
      </c>
      <c r="G24" s="33"/>
      <c r="H24" s="34">
        <f ca="1">VLOOKUP(A24,kalk!$A$2:$B$4412,2,FALSE)</f>
        <v>0</v>
      </c>
      <c r="I24" s="35">
        <v>0</v>
      </c>
      <c r="J24" s="105"/>
    </row>
    <row r="25" spans="1:11" x14ac:dyDescent="0.25">
      <c r="A25">
        <v>12150</v>
      </c>
      <c r="B25" s="27"/>
      <c r="C25" s="27"/>
      <c r="D25" s="36"/>
      <c r="E25" s="36" t="s">
        <v>133</v>
      </c>
      <c r="F25" s="39" t="s">
        <v>134</v>
      </c>
      <c r="G25" s="33"/>
      <c r="H25" s="40">
        <f ca="1">VLOOKUP(A25,kalk!$A$2:$B$4412,2,FALSE)</f>
        <v>0</v>
      </c>
      <c r="I25" s="40">
        <v>0</v>
      </c>
    </row>
    <row r="26" spans="1:11" x14ac:dyDescent="0.25">
      <c r="B26" s="27"/>
      <c r="C26" s="27"/>
      <c r="D26" s="37"/>
      <c r="E26" s="37"/>
      <c r="F26" s="37"/>
      <c r="G26" s="41"/>
      <c r="H26" s="12">
        <f ca="1">SUM(H21:H25)</f>
        <v>239128</v>
      </c>
      <c r="I26" s="12">
        <f>SUM(I21:I25)</f>
        <v>0</v>
      </c>
    </row>
    <row r="27" spans="1:11" x14ac:dyDescent="0.25">
      <c r="B27" s="27"/>
      <c r="C27" s="27"/>
      <c r="D27" s="37"/>
      <c r="E27" s="37"/>
      <c r="F27" s="37"/>
      <c r="G27" s="41"/>
      <c r="H27" s="29"/>
      <c r="I27" s="12"/>
    </row>
    <row r="28" spans="1:11" x14ac:dyDescent="0.25">
      <c r="A28">
        <v>12200</v>
      </c>
      <c r="B28" s="27"/>
      <c r="C28" s="27"/>
      <c r="D28" s="36" t="s">
        <v>117</v>
      </c>
      <c r="E28" s="39" t="s">
        <v>135</v>
      </c>
      <c r="F28" s="39"/>
      <c r="G28" s="32"/>
      <c r="H28" s="34">
        <f ca="1">VLOOKUP(A28,kalk!$A$2:$B$4412,2,FALSE)</f>
        <v>0</v>
      </c>
      <c r="I28" s="42">
        <v>0</v>
      </c>
      <c r="K28" s="122"/>
    </row>
    <row r="29" spans="1:11" x14ac:dyDescent="0.25">
      <c r="A29">
        <v>12300</v>
      </c>
      <c r="B29" s="27"/>
      <c r="C29" s="27"/>
      <c r="D29" s="36" t="s">
        <v>119</v>
      </c>
      <c r="E29" s="39" t="s">
        <v>136</v>
      </c>
      <c r="F29" s="39"/>
      <c r="G29" s="32"/>
      <c r="H29" s="34">
        <f ca="1">VLOOKUP(A29,kalk!$A$2:$B$4412,2,FALSE)</f>
        <v>0</v>
      </c>
      <c r="I29" s="42">
        <v>0</v>
      </c>
      <c r="J29" s="105"/>
      <c r="K29" s="123"/>
    </row>
    <row r="30" spans="1:11" x14ac:dyDescent="0.25">
      <c r="B30" s="27"/>
      <c r="C30" s="27"/>
      <c r="D30" s="37"/>
      <c r="E30" s="37"/>
      <c r="F30" s="37"/>
      <c r="G30" s="10"/>
      <c r="H30" s="12"/>
      <c r="I30" s="8"/>
    </row>
    <row r="31" spans="1:11" x14ac:dyDescent="0.25">
      <c r="A31">
        <v>13000</v>
      </c>
      <c r="B31" s="27"/>
      <c r="C31" s="30" t="s">
        <v>137</v>
      </c>
      <c r="D31" s="25" t="s">
        <v>138</v>
      </c>
      <c r="E31" s="43"/>
      <c r="F31" s="43"/>
      <c r="G31" s="38"/>
      <c r="H31" s="31">
        <f ca="1">SUM(H34:H34)</f>
        <v>0</v>
      </c>
      <c r="I31" s="31">
        <f>SUM(I33:I34)</f>
        <v>0</v>
      </c>
    </row>
    <row r="32" spans="1:11" x14ac:dyDescent="0.25">
      <c r="B32" s="27"/>
      <c r="C32" s="27"/>
      <c r="D32" s="37"/>
      <c r="E32" s="37"/>
      <c r="F32" s="37"/>
      <c r="G32" s="10" t="s">
        <v>109</v>
      </c>
      <c r="H32" s="29"/>
      <c r="I32" s="12"/>
    </row>
    <row r="33" spans="1:9" x14ac:dyDescent="0.25">
      <c r="A33">
        <v>13100</v>
      </c>
      <c r="B33" s="27"/>
      <c r="C33" s="27"/>
      <c r="D33" s="36" t="s">
        <v>115</v>
      </c>
      <c r="E33" s="20" t="s">
        <v>139</v>
      </c>
      <c r="F33" s="20"/>
      <c r="G33" s="33"/>
      <c r="H33" s="34">
        <f ca="1">VLOOKUP(A33,kalk!$A$2:$B$4412,2,FALSE)</f>
        <v>0</v>
      </c>
      <c r="I33" s="35"/>
    </row>
    <row r="34" spans="1:9" x14ac:dyDescent="0.25">
      <c r="A34">
        <v>13200</v>
      </c>
      <c r="B34" s="27"/>
      <c r="C34" s="27"/>
      <c r="D34" s="32" t="s">
        <v>117</v>
      </c>
      <c r="E34" s="20" t="s">
        <v>140</v>
      </c>
      <c r="F34" s="20"/>
      <c r="G34" s="33"/>
      <c r="H34" s="34">
        <f ca="1">VLOOKUP(A34,kalk!$A$2:$B$4412,2,FALSE)</f>
        <v>0</v>
      </c>
      <c r="I34" s="35"/>
    </row>
    <row r="35" spans="1:9" x14ac:dyDescent="0.25">
      <c r="B35" s="27"/>
      <c r="C35" s="27"/>
      <c r="D35" s="37"/>
      <c r="E35" s="37"/>
      <c r="F35" s="37"/>
      <c r="G35" s="10"/>
      <c r="H35" s="29"/>
      <c r="I35" s="12"/>
    </row>
    <row r="36" spans="1:9" x14ac:dyDescent="0.25">
      <c r="A36">
        <v>14000</v>
      </c>
      <c r="B36" s="27"/>
      <c r="C36" s="30" t="s">
        <v>141</v>
      </c>
      <c r="D36" s="44" t="s">
        <v>142</v>
      </c>
      <c r="E36" s="43"/>
      <c r="F36" s="43"/>
      <c r="G36" s="38"/>
      <c r="H36" s="26">
        <f ca="1">SUM(H38:H39,H40,H54)</f>
        <v>0</v>
      </c>
      <c r="I36" s="26">
        <f>SUM(I38:I39,I40,I54)</f>
        <v>0</v>
      </c>
    </row>
    <row r="37" spans="1:9" x14ac:dyDescent="0.25">
      <c r="B37" s="27"/>
      <c r="C37" s="27"/>
      <c r="D37" s="37"/>
      <c r="E37" s="37"/>
      <c r="F37" s="37"/>
      <c r="G37" s="10"/>
      <c r="H37" s="29"/>
      <c r="I37" s="12"/>
    </row>
    <row r="38" spans="1:9" x14ac:dyDescent="0.25">
      <c r="A38">
        <v>14100</v>
      </c>
      <c r="B38" s="45"/>
      <c r="C38" s="27"/>
      <c r="D38" s="36" t="s">
        <v>115</v>
      </c>
      <c r="E38" s="39" t="s">
        <v>143</v>
      </c>
      <c r="F38" s="39"/>
      <c r="G38" s="32"/>
      <c r="H38" s="34">
        <f ca="1">VLOOKUP(A38,kalk!$A$2:$B$4412,2,FALSE)</f>
        <v>0</v>
      </c>
      <c r="I38" s="20">
        <v>0</v>
      </c>
    </row>
    <row r="39" spans="1:9" x14ac:dyDescent="0.25">
      <c r="A39">
        <v>14200</v>
      </c>
      <c r="B39" s="27"/>
      <c r="C39" s="27"/>
      <c r="D39" s="46" t="s">
        <v>117</v>
      </c>
      <c r="E39" s="39" t="s">
        <v>0</v>
      </c>
      <c r="F39" s="39"/>
      <c r="G39" s="46"/>
      <c r="H39" s="34">
        <f ca="1">VLOOKUP(A39,kalk!$A$2:$B$4412,2,FALSE)</f>
        <v>0</v>
      </c>
      <c r="I39" s="20">
        <v>0</v>
      </c>
    </row>
    <row r="40" spans="1:9" x14ac:dyDescent="0.25">
      <c r="A40">
        <v>14300</v>
      </c>
      <c r="B40" s="27"/>
      <c r="C40" s="27"/>
      <c r="D40" s="32" t="s">
        <v>119</v>
      </c>
      <c r="E40" s="39" t="s">
        <v>144</v>
      </c>
      <c r="F40" s="39"/>
      <c r="G40" s="33"/>
      <c r="H40" s="34">
        <f ca="1">SUM(H42:H45)</f>
        <v>0</v>
      </c>
      <c r="I40" s="34">
        <f>SUM(I42:I45)</f>
        <v>0</v>
      </c>
    </row>
    <row r="41" spans="1:9" x14ac:dyDescent="0.25">
      <c r="A41">
        <v>14310</v>
      </c>
      <c r="B41" s="27"/>
      <c r="C41" s="27"/>
      <c r="D41" s="38"/>
      <c r="E41" s="32" t="s">
        <v>125</v>
      </c>
      <c r="F41" s="39" t="s">
        <v>145</v>
      </c>
      <c r="G41" s="33"/>
      <c r="H41" s="29"/>
      <c r="I41" s="8"/>
    </row>
    <row r="42" spans="1:9" x14ac:dyDescent="0.25">
      <c r="A42">
        <v>14311</v>
      </c>
      <c r="B42" s="27"/>
      <c r="C42" s="9"/>
      <c r="D42" s="38"/>
      <c r="E42" s="38"/>
      <c r="F42" s="38" t="s">
        <v>146</v>
      </c>
      <c r="G42" s="20" t="s">
        <v>147</v>
      </c>
      <c r="H42" s="34">
        <f ca="1">VLOOKUP(A42,kalk!$A$2:$B$4412,2,FALSE)</f>
        <v>0</v>
      </c>
      <c r="I42" s="35">
        <v>0</v>
      </c>
    </row>
    <row r="43" spans="1:9" x14ac:dyDescent="0.25">
      <c r="A43">
        <v>14312</v>
      </c>
      <c r="B43" s="27"/>
      <c r="C43" s="9"/>
      <c r="D43" s="38"/>
      <c r="E43" s="38"/>
      <c r="F43" s="38" t="s">
        <v>146</v>
      </c>
      <c r="G43" s="20" t="s">
        <v>148</v>
      </c>
      <c r="H43" s="34">
        <f ca="1">VLOOKUP(A43,kalk!$A$2:$B$4412,2,FALSE)</f>
        <v>0</v>
      </c>
      <c r="I43" s="35"/>
    </row>
    <row r="44" spans="1:9" x14ac:dyDescent="0.25">
      <c r="A44">
        <v>14313</v>
      </c>
      <c r="B44" s="27"/>
      <c r="C44" s="9"/>
      <c r="D44" s="38"/>
      <c r="E44" s="38"/>
      <c r="F44" s="38" t="s">
        <v>146</v>
      </c>
      <c r="G44" s="20" t="s">
        <v>149</v>
      </c>
      <c r="H44" s="34">
        <f ca="1">VLOOKUP(A44,kalk!$A$2:$B$4412,2,FALSE)</f>
        <v>0</v>
      </c>
      <c r="I44" s="35">
        <v>0</v>
      </c>
    </row>
    <row r="45" spans="1:9" x14ac:dyDescent="0.25">
      <c r="A45">
        <v>14314</v>
      </c>
      <c r="B45" s="27"/>
      <c r="C45" s="9"/>
      <c r="D45" s="38"/>
      <c r="E45" s="38"/>
      <c r="F45" s="38" t="s">
        <v>146</v>
      </c>
      <c r="G45" s="20" t="s">
        <v>150</v>
      </c>
      <c r="H45" s="40">
        <f ca="1">VLOOKUP(A45,kalk!$A$2:$B$4412,2,FALSE)</f>
        <v>0</v>
      </c>
      <c r="I45" s="40"/>
    </row>
    <row r="46" spans="1:9" x14ac:dyDescent="0.25">
      <c r="B46" s="27"/>
      <c r="C46" s="9"/>
      <c r="D46" s="9"/>
      <c r="E46" s="9"/>
      <c r="F46" s="9"/>
      <c r="G46" s="11"/>
      <c r="H46" s="35">
        <f ca="1">SUM(H42:H45)</f>
        <v>0</v>
      </c>
      <c r="I46" s="35">
        <f>SUM(I42:I45)</f>
        <v>0</v>
      </c>
    </row>
    <row r="47" spans="1:9" x14ac:dyDescent="0.25">
      <c r="A47">
        <v>14320</v>
      </c>
      <c r="B47" s="27"/>
      <c r="C47" s="9"/>
      <c r="D47" s="38"/>
      <c r="E47" s="32" t="s">
        <v>127</v>
      </c>
      <c r="F47" s="39" t="s">
        <v>151</v>
      </c>
      <c r="G47" s="33"/>
      <c r="H47" s="29"/>
      <c r="I47" s="8"/>
    </row>
    <row r="48" spans="1:9" x14ac:dyDescent="0.25">
      <c r="A48">
        <v>14321</v>
      </c>
      <c r="B48" s="27"/>
      <c r="C48" s="9"/>
      <c r="D48" s="38"/>
      <c r="E48" s="38"/>
      <c r="F48" s="38" t="s">
        <v>146</v>
      </c>
      <c r="G48" s="20" t="s">
        <v>147</v>
      </c>
      <c r="H48" s="34">
        <f ca="1">VLOOKUP(A48,kalk!$A$2:$B$4412,2,FALSE)</f>
        <v>0</v>
      </c>
      <c r="I48" s="35"/>
    </row>
    <row r="49" spans="1:10" x14ac:dyDescent="0.25">
      <c r="A49">
        <v>14322</v>
      </c>
      <c r="B49" s="27"/>
      <c r="C49" s="9"/>
      <c r="D49" s="38"/>
      <c r="E49" s="38"/>
      <c r="F49" s="38" t="s">
        <v>146</v>
      </c>
      <c r="G49" s="20" t="s">
        <v>148</v>
      </c>
      <c r="H49" s="34">
        <f ca="1">VLOOKUP(A49,kalk!$A$2:$B$4412,2,FALSE)</f>
        <v>0</v>
      </c>
      <c r="I49" s="35"/>
    </row>
    <row r="50" spans="1:10" x14ac:dyDescent="0.25">
      <c r="A50">
        <v>14323</v>
      </c>
      <c r="B50" s="27"/>
      <c r="C50" s="9"/>
      <c r="D50" s="38"/>
      <c r="E50" s="38"/>
      <c r="F50" s="38" t="s">
        <v>146</v>
      </c>
      <c r="G50" s="20" t="s">
        <v>149</v>
      </c>
      <c r="H50" s="34">
        <f ca="1">VLOOKUP(A50,kalk!$A$2:$B$4412,2,FALSE)</f>
        <v>0</v>
      </c>
      <c r="I50" s="35">
        <v>0</v>
      </c>
    </row>
    <row r="51" spans="1:10" x14ac:dyDescent="0.25">
      <c r="A51">
        <v>14324</v>
      </c>
      <c r="B51" s="27"/>
      <c r="C51" s="9"/>
      <c r="D51" s="38"/>
      <c r="E51" s="38"/>
      <c r="F51" s="38" t="s">
        <v>146</v>
      </c>
      <c r="G51" s="20" t="s">
        <v>150</v>
      </c>
      <c r="H51" s="40">
        <f ca="1">VLOOKUP(A51,kalk!$A$2:$B$4412,2,FALSE)</f>
        <v>0</v>
      </c>
      <c r="I51" s="40"/>
    </row>
    <row r="52" spans="1:10" x14ac:dyDescent="0.25">
      <c r="B52" s="27"/>
      <c r="C52" s="9"/>
      <c r="D52" s="9"/>
      <c r="E52" s="9"/>
      <c r="F52" s="9"/>
      <c r="G52" s="28"/>
      <c r="H52" s="35">
        <f ca="1">SUM(H48:H51)</f>
        <v>0</v>
      </c>
      <c r="I52" s="35">
        <f>SUM(I48:I51)</f>
        <v>0</v>
      </c>
    </row>
    <row r="53" spans="1:10" x14ac:dyDescent="0.25">
      <c r="B53" s="27"/>
      <c r="C53" s="9"/>
      <c r="D53" s="37"/>
      <c r="E53" s="37"/>
      <c r="F53" s="9"/>
      <c r="G53" s="28"/>
      <c r="H53" s="29"/>
      <c r="I53" s="8"/>
    </row>
    <row r="54" spans="1:10" x14ac:dyDescent="0.25">
      <c r="A54">
        <v>14400</v>
      </c>
      <c r="B54" s="27"/>
      <c r="C54" s="9"/>
      <c r="D54" s="32" t="s">
        <v>121</v>
      </c>
      <c r="E54" s="39" t="s">
        <v>152</v>
      </c>
      <c r="F54" s="38"/>
      <c r="G54" s="33"/>
      <c r="H54" s="34">
        <f ca="1">VLOOKUP(A54,kalk!$A$2:$B$4412,2,FALSE)</f>
        <v>0</v>
      </c>
      <c r="I54" s="35">
        <v>0</v>
      </c>
    </row>
    <row r="55" spans="1:10" x14ac:dyDescent="0.25">
      <c r="B55" s="27"/>
      <c r="C55" s="9"/>
      <c r="D55" s="9"/>
      <c r="E55" s="9"/>
      <c r="F55" s="9"/>
      <c r="G55" s="28"/>
      <c r="H55" s="8"/>
      <c r="I55" s="8"/>
    </row>
    <row r="56" spans="1:10" x14ac:dyDescent="0.25">
      <c r="A56">
        <v>15000</v>
      </c>
      <c r="B56" s="27"/>
      <c r="C56" s="38" t="s">
        <v>153</v>
      </c>
      <c r="D56" s="25" t="s">
        <v>154</v>
      </c>
      <c r="E56" s="38"/>
      <c r="F56" s="38"/>
      <c r="G56" s="30"/>
      <c r="H56" s="26">
        <f ca="1">SUM(H58:H59)</f>
        <v>0</v>
      </c>
      <c r="I56" s="26">
        <f>SUM(I58:I59)</f>
        <v>0</v>
      </c>
    </row>
    <row r="57" spans="1:10" x14ac:dyDescent="0.25">
      <c r="B57" s="27"/>
      <c r="C57" s="9"/>
      <c r="D57" s="9"/>
      <c r="E57" s="9"/>
      <c r="F57" s="9"/>
      <c r="G57" s="28"/>
      <c r="H57" s="29"/>
      <c r="I57" s="8"/>
    </row>
    <row r="58" spans="1:10" x14ac:dyDescent="0.25">
      <c r="A58">
        <v>15100</v>
      </c>
      <c r="B58" s="27"/>
      <c r="C58" s="10"/>
      <c r="D58" s="32" t="s">
        <v>115</v>
      </c>
      <c r="E58" s="20" t="s">
        <v>155</v>
      </c>
      <c r="F58" s="38"/>
      <c r="G58" s="33"/>
      <c r="H58" s="34">
        <f ca="1">VLOOKUP(A58,kalk!$A$2:$B$4412,2,FALSE)</f>
        <v>0</v>
      </c>
      <c r="I58" s="35">
        <v>0</v>
      </c>
      <c r="J58" s="105"/>
    </row>
    <row r="59" spans="1:10" x14ac:dyDescent="0.25">
      <c r="A59">
        <v>15200</v>
      </c>
      <c r="B59" s="27"/>
      <c r="C59" s="10"/>
      <c r="D59" s="32" t="s">
        <v>117</v>
      </c>
      <c r="E59" s="20" t="s">
        <v>156</v>
      </c>
      <c r="F59" s="38"/>
      <c r="G59" s="33"/>
      <c r="H59" s="34">
        <f ca="1">VLOOKUP(A59,kalk!$A$2:$B$4412,2,FALSE)</f>
        <v>0</v>
      </c>
      <c r="I59" s="35">
        <v>0</v>
      </c>
    </row>
    <row r="60" spans="1:10" x14ac:dyDescent="0.25">
      <c r="B60" s="27"/>
      <c r="C60" s="9"/>
      <c r="D60" s="9"/>
      <c r="E60" s="9"/>
      <c r="F60" s="9"/>
      <c r="G60" s="28"/>
      <c r="H60" s="29"/>
      <c r="I60" s="8"/>
    </row>
    <row r="61" spans="1:10" x14ac:dyDescent="0.25">
      <c r="A61">
        <v>20000</v>
      </c>
      <c r="B61" s="30" t="s">
        <v>157</v>
      </c>
      <c r="C61" s="25" t="s">
        <v>158</v>
      </c>
      <c r="D61" s="30"/>
      <c r="E61" s="30"/>
      <c r="F61" s="30"/>
      <c r="G61" s="30"/>
      <c r="H61" s="26">
        <f ca="1">SUM(H63,H71,H91,H114)</f>
        <v>1409824.0599999966</v>
      </c>
      <c r="I61" s="26">
        <f>SUM(I63,I71,I91,I114)</f>
        <v>-5.8207660913467407E-11</v>
      </c>
    </row>
    <row r="62" spans="1:10" x14ac:dyDescent="0.25">
      <c r="B62" s="27"/>
      <c r="C62" s="27"/>
      <c r="D62" s="9" t="s">
        <v>109</v>
      </c>
      <c r="E62" s="9"/>
      <c r="F62" s="9"/>
      <c r="G62" s="28"/>
      <c r="H62" s="29"/>
      <c r="I62" s="8"/>
    </row>
    <row r="63" spans="1:10" x14ac:dyDescent="0.25">
      <c r="A63">
        <v>21000</v>
      </c>
      <c r="B63" s="27"/>
      <c r="C63" s="30" t="s">
        <v>114</v>
      </c>
      <c r="D63" s="44" t="s">
        <v>20</v>
      </c>
      <c r="E63" s="38"/>
      <c r="F63" s="38"/>
      <c r="G63" s="30"/>
      <c r="H63" s="25">
        <f ca="1">SUM(H65:H69)</f>
        <v>0</v>
      </c>
      <c r="I63" s="25">
        <f>SUM(I65:I69)</f>
        <v>0</v>
      </c>
    </row>
    <row r="64" spans="1:10" x14ac:dyDescent="0.25">
      <c r="B64" s="27"/>
      <c r="C64" s="27"/>
      <c r="D64" s="9"/>
      <c r="E64" s="9"/>
      <c r="F64" s="9"/>
      <c r="G64" s="28"/>
      <c r="H64" s="29"/>
      <c r="I64" s="8"/>
    </row>
    <row r="65" spans="1:10" x14ac:dyDescent="0.25">
      <c r="A65">
        <v>21100</v>
      </c>
      <c r="B65" s="27"/>
      <c r="C65" s="27"/>
      <c r="D65" s="36" t="s">
        <v>115</v>
      </c>
      <c r="E65" s="39" t="s">
        <v>159</v>
      </c>
      <c r="F65" s="36"/>
      <c r="G65" s="32"/>
      <c r="H65" s="34">
        <f ca="1">VLOOKUP(A65,kalk!$A$2:$B$4412,2,FALSE)</f>
        <v>0</v>
      </c>
      <c r="I65" s="20">
        <v>0</v>
      </c>
    </row>
    <row r="66" spans="1:10" x14ac:dyDescent="0.25">
      <c r="A66">
        <v>21200</v>
      </c>
      <c r="B66" s="27"/>
      <c r="C66" s="27"/>
      <c r="D66" s="36" t="s">
        <v>117</v>
      </c>
      <c r="E66" s="39" t="s">
        <v>160</v>
      </c>
      <c r="F66" s="36"/>
      <c r="G66" s="32"/>
      <c r="H66" s="34">
        <f ca="1">VLOOKUP(A66,kalk!$A$2:$B$4412,2,FALSE)</f>
        <v>0</v>
      </c>
      <c r="I66" s="20">
        <v>0</v>
      </c>
    </row>
    <row r="67" spans="1:10" x14ac:dyDescent="0.25">
      <c r="A67">
        <v>21300</v>
      </c>
      <c r="B67" s="27"/>
      <c r="C67" s="27"/>
      <c r="D67" s="36" t="s">
        <v>119</v>
      </c>
      <c r="E67" s="39" t="s">
        <v>161</v>
      </c>
      <c r="F67" s="36"/>
      <c r="G67" s="32"/>
      <c r="H67" s="34">
        <f ca="1">VLOOKUP(A67,kalk!$A$2:$B$4412,2,FALSE)</f>
        <v>0</v>
      </c>
      <c r="I67" s="20">
        <v>0</v>
      </c>
    </row>
    <row r="68" spans="1:10" x14ac:dyDescent="0.25">
      <c r="A68">
        <v>21400</v>
      </c>
      <c r="B68" s="27"/>
      <c r="C68" s="27"/>
      <c r="D68" s="36" t="s">
        <v>121</v>
      </c>
      <c r="E68" s="39" t="s">
        <v>162</v>
      </c>
      <c r="F68" s="36"/>
      <c r="G68" s="32"/>
      <c r="H68" s="34">
        <f ca="1">VLOOKUP(A68,kalk!$A$2:$B$4412,2,FALSE)</f>
        <v>0</v>
      </c>
      <c r="I68" s="20">
        <v>0</v>
      </c>
    </row>
    <row r="69" spans="1:10" x14ac:dyDescent="0.25">
      <c r="A69">
        <v>21500</v>
      </c>
      <c r="B69" s="27"/>
      <c r="C69" s="27"/>
      <c r="D69" s="36" t="s">
        <v>163</v>
      </c>
      <c r="E69" s="39" t="s">
        <v>164</v>
      </c>
      <c r="F69" s="36"/>
      <c r="G69" s="32"/>
      <c r="H69" s="34">
        <f ca="1">VLOOKUP(A69,kalk!$A$2:$B$4412,2,FALSE)</f>
        <v>0</v>
      </c>
      <c r="I69" s="20">
        <v>0</v>
      </c>
    </row>
    <row r="70" spans="1:10" x14ac:dyDescent="0.25">
      <c r="B70" s="27"/>
      <c r="C70" s="27"/>
      <c r="D70" s="9" t="s">
        <v>109</v>
      </c>
      <c r="E70" s="9"/>
      <c r="F70" s="9"/>
      <c r="G70" s="10"/>
      <c r="H70" s="8"/>
      <c r="I70" s="8"/>
    </row>
    <row r="71" spans="1:10" x14ac:dyDescent="0.25">
      <c r="A71">
        <v>22000</v>
      </c>
      <c r="B71" s="27"/>
      <c r="C71" s="30" t="s">
        <v>123</v>
      </c>
      <c r="D71" s="25" t="s">
        <v>165</v>
      </c>
      <c r="E71" s="38"/>
      <c r="F71" s="38"/>
      <c r="G71" s="30"/>
      <c r="H71" s="25">
        <f ca="1">H73+H81</f>
        <v>1112083.5899999999</v>
      </c>
      <c r="I71" s="25">
        <f>I73+I81</f>
        <v>-5.8207660913467407E-11</v>
      </c>
      <c r="J71" s="105"/>
    </row>
    <row r="72" spans="1:10" x14ac:dyDescent="0.25">
      <c r="B72" s="27"/>
      <c r="C72" s="27"/>
      <c r="D72" s="9"/>
      <c r="E72" s="9"/>
      <c r="F72" s="9"/>
      <c r="G72" s="28"/>
      <c r="H72" s="29"/>
      <c r="I72" s="8"/>
    </row>
    <row r="73" spans="1:10" x14ac:dyDescent="0.25">
      <c r="A73">
        <v>22100</v>
      </c>
      <c r="B73" s="27"/>
      <c r="C73" s="27"/>
      <c r="D73" s="36" t="s">
        <v>115</v>
      </c>
      <c r="E73" s="39" t="s">
        <v>166</v>
      </c>
      <c r="F73" s="36"/>
      <c r="G73" s="32"/>
      <c r="H73" s="20">
        <f ca="1">SUM(H77:H79)</f>
        <v>463981.75</v>
      </c>
      <c r="I73" s="20">
        <f>SUM(I77:I79)</f>
        <v>0</v>
      </c>
    </row>
    <row r="74" spans="1:10" x14ac:dyDescent="0.25">
      <c r="A74">
        <v>22110</v>
      </c>
      <c r="B74" s="27"/>
      <c r="C74" s="27"/>
      <c r="D74" s="36"/>
      <c r="E74" s="36" t="s">
        <v>125</v>
      </c>
      <c r="F74" s="39" t="s">
        <v>167</v>
      </c>
      <c r="G74" s="32"/>
      <c r="H74" s="11"/>
      <c r="I74" s="11"/>
    </row>
    <row r="75" spans="1:10" x14ac:dyDescent="0.25">
      <c r="A75">
        <v>22111</v>
      </c>
      <c r="B75" s="27"/>
      <c r="C75" s="27"/>
      <c r="D75" s="36"/>
      <c r="E75" s="36"/>
      <c r="F75" s="36" t="s">
        <v>146</v>
      </c>
      <c r="G75" s="20" t="s">
        <v>168</v>
      </c>
      <c r="H75" s="34">
        <f ca="1">VLOOKUP(A75,kalk!$A$2:$B$4412,2,FALSE)</f>
        <v>463981.75</v>
      </c>
      <c r="I75" s="20">
        <v>0</v>
      </c>
    </row>
    <row r="76" spans="1:10" x14ac:dyDescent="0.25">
      <c r="A76">
        <v>22112</v>
      </c>
      <c r="B76" s="27"/>
      <c r="C76" s="27"/>
      <c r="D76" s="36"/>
      <c r="E76" s="36"/>
      <c r="F76" s="36" t="s">
        <v>146</v>
      </c>
      <c r="G76" s="20" t="s">
        <v>169</v>
      </c>
      <c r="H76" s="48">
        <f ca="1">VLOOKUP(A76,kalk!$A$2:$B$4412,2,FALSE)</f>
        <v>0</v>
      </c>
      <c r="I76" s="48">
        <v>0</v>
      </c>
    </row>
    <row r="77" spans="1:10" x14ac:dyDescent="0.25">
      <c r="B77" s="27"/>
      <c r="C77" s="27"/>
      <c r="D77" s="37"/>
      <c r="E77" s="37"/>
      <c r="F77" s="37"/>
      <c r="G77" s="11"/>
      <c r="H77" s="20">
        <f ca="1">SUM(H75:H76)</f>
        <v>463981.75</v>
      </c>
      <c r="I77" s="20">
        <f>SUM(I75:I76)</f>
        <v>0</v>
      </c>
    </row>
    <row r="78" spans="1:10" x14ac:dyDescent="0.25">
      <c r="B78" s="27"/>
      <c r="C78" s="27"/>
      <c r="D78" s="37"/>
      <c r="E78" s="37"/>
      <c r="F78" s="37"/>
      <c r="G78" s="11"/>
      <c r="H78" s="11"/>
      <c r="I78" s="11"/>
    </row>
    <row r="79" spans="1:10" x14ac:dyDescent="0.25">
      <c r="A79">
        <v>22120</v>
      </c>
      <c r="B79" s="27"/>
      <c r="C79" s="27"/>
      <c r="D79" s="36"/>
      <c r="E79" s="36" t="s">
        <v>127</v>
      </c>
      <c r="F79" s="39" t="s">
        <v>170</v>
      </c>
      <c r="G79" s="32"/>
      <c r="H79" s="20">
        <f ca="1">VLOOKUP(A79,kalk!$A$2:$B$4412,2,FALSE)</f>
        <v>0</v>
      </c>
      <c r="I79" s="20">
        <v>0</v>
      </c>
    </row>
    <row r="80" spans="1:10" x14ac:dyDescent="0.25">
      <c r="B80" s="27"/>
      <c r="C80" s="27"/>
      <c r="D80" s="37"/>
      <c r="E80" s="37"/>
      <c r="F80" s="41"/>
      <c r="G80" s="10"/>
      <c r="H80" s="29"/>
      <c r="I80" s="29"/>
    </row>
    <row r="81" spans="1:10" x14ac:dyDescent="0.25">
      <c r="A81">
        <v>22200</v>
      </c>
      <c r="B81" s="27"/>
      <c r="C81" s="27"/>
      <c r="D81" s="36" t="s">
        <v>117</v>
      </c>
      <c r="E81" s="39" t="s">
        <v>171</v>
      </c>
      <c r="F81" s="36"/>
      <c r="G81" s="32"/>
      <c r="H81" s="20">
        <f ca="1">SUM(H85:H89)</f>
        <v>648101.84</v>
      </c>
      <c r="I81" s="20">
        <f>SUM(I85:I89)</f>
        <v>-5.8207660913467407E-11</v>
      </c>
    </row>
    <row r="82" spans="1:10" x14ac:dyDescent="0.25">
      <c r="A82">
        <v>22210</v>
      </c>
      <c r="B82" s="27"/>
      <c r="C82" s="27"/>
      <c r="D82" s="38" t="s">
        <v>109</v>
      </c>
      <c r="E82" s="32" t="s">
        <v>125</v>
      </c>
      <c r="F82" s="39" t="s">
        <v>167</v>
      </c>
      <c r="G82" s="32"/>
      <c r="H82" s="11"/>
      <c r="I82" s="11"/>
    </row>
    <row r="83" spans="1:10" x14ac:dyDescent="0.25">
      <c r="A83">
        <v>22211</v>
      </c>
      <c r="B83" s="27"/>
      <c r="C83" s="27"/>
      <c r="D83" s="38"/>
      <c r="E83" s="32"/>
      <c r="F83" s="38" t="s">
        <v>146</v>
      </c>
      <c r="G83" s="20" t="s">
        <v>168</v>
      </c>
      <c r="H83" s="34">
        <f ca="1">VLOOKUP(A83,kalk!$A$2:$B$4412,2,FALSE)</f>
        <v>479310.27999999997</v>
      </c>
      <c r="I83" s="20">
        <v>0</v>
      </c>
      <c r="J83" s="105"/>
    </row>
    <row r="84" spans="1:10" x14ac:dyDescent="0.25">
      <c r="A84">
        <v>22212</v>
      </c>
      <c r="B84" s="27"/>
      <c r="C84" s="27"/>
      <c r="D84" s="38"/>
      <c r="E84" s="32"/>
      <c r="F84" s="38" t="s">
        <v>146</v>
      </c>
      <c r="G84" s="20" t="s">
        <v>169</v>
      </c>
      <c r="H84" s="48">
        <f ca="1">VLOOKUP(A84,kalk!$A$2:$B$4412,2,FALSE)</f>
        <v>0</v>
      </c>
      <c r="I84" s="48">
        <v>0</v>
      </c>
    </row>
    <row r="85" spans="1:10" x14ac:dyDescent="0.25">
      <c r="B85" s="27"/>
      <c r="C85" s="27"/>
      <c r="D85" s="9"/>
      <c r="E85" s="10"/>
      <c r="F85" s="9"/>
      <c r="G85" s="11"/>
      <c r="H85" s="20">
        <f ca="1">SUM(H83:H84)</f>
        <v>479310.27999999997</v>
      </c>
      <c r="I85" s="20">
        <f>SUM(I83:I84)</f>
        <v>0</v>
      </c>
    </row>
    <row r="86" spans="1:10" x14ac:dyDescent="0.25">
      <c r="B86" s="27"/>
      <c r="C86" s="27"/>
      <c r="D86" s="9"/>
      <c r="E86" s="10"/>
      <c r="F86" s="9"/>
      <c r="G86" s="11"/>
      <c r="H86" s="11"/>
      <c r="I86" s="11"/>
    </row>
    <row r="87" spans="1:10" ht="14.45" customHeight="1" x14ac:dyDescent="0.25">
      <c r="A87">
        <v>22220</v>
      </c>
      <c r="B87" s="49"/>
      <c r="C87" s="49"/>
      <c r="D87" s="14"/>
      <c r="E87" s="50" t="s">
        <v>127</v>
      </c>
      <c r="F87" s="135" t="s">
        <v>172</v>
      </c>
      <c r="G87" s="135"/>
      <c r="H87" s="34">
        <f ca="1">VLOOKUP(A87,kalk!$A$2:$B$4412,2,FALSE)</f>
        <v>167377.38</v>
      </c>
      <c r="I87" s="51">
        <v>-5.8207660913467407E-11</v>
      </c>
    </row>
    <row r="88" spans="1:10" x14ac:dyDescent="0.25">
      <c r="A88">
        <v>22230</v>
      </c>
      <c r="B88" s="27"/>
      <c r="C88" s="27"/>
      <c r="D88" s="9"/>
      <c r="E88" s="32" t="s">
        <v>129</v>
      </c>
      <c r="F88" s="39" t="s">
        <v>170</v>
      </c>
      <c r="G88" s="32"/>
      <c r="H88" s="34">
        <f ca="1">VLOOKUP(A88,kalk!$A$2:$B$4412,2,FALSE)</f>
        <v>1414.1799999999998</v>
      </c>
      <c r="I88" s="52">
        <v>0</v>
      </c>
    </row>
    <row r="89" spans="1:10" x14ac:dyDescent="0.25">
      <c r="A89">
        <v>22240</v>
      </c>
      <c r="B89" s="27"/>
      <c r="C89" s="27"/>
      <c r="D89" s="9"/>
      <c r="E89" s="32" t="s">
        <v>131</v>
      </c>
      <c r="F89" s="39" t="s">
        <v>173</v>
      </c>
      <c r="G89" s="32"/>
      <c r="H89" s="34">
        <f ca="1">VLOOKUP(A89,kalk!$A$2:$B$4412,2,FALSE)</f>
        <v>0</v>
      </c>
      <c r="I89" s="52">
        <v>0</v>
      </c>
    </row>
    <row r="90" spans="1:10" x14ac:dyDescent="0.25">
      <c r="B90" s="27"/>
      <c r="C90" s="27"/>
      <c r="D90" s="9"/>
      <c r="E90" s="37"/>
      <c r="F90" s="9"/>
      <c r="G90" s="10"/>
      <c r="H90" s="29"/>
      <c r="I90" s="29"/>
    </row>
    <row r="91" spans="1:10" x14ac:dyDescent="0.25">
      <c r="A91">
        <v>23000</v>
      </c>
      <c r="B91" s="27"/>
      <c r="C91" s="30" t="s">
        <v>137</v>
      </c>
      <c r="D91" s="44" t="s">
        <v>32</v>
      </c>
      <c r="E91" s="38"/>
      <c r="F91" s="38"/>
      <c r="G91" s="38"/>
      <c r="H91" s="25">
        <f ca="1">SUM(H93,H112)</f>
        <v>235835.22999999672</v>
      </c>
      <c r="I91" s="25">
        <f>SUM(I93,I112)</f>
        <v>0</v>
      </c>
    </row>
    <row r="92" spans="1:10" x14ac:dyDescent="0.25">
      <c r="B92" s="28"/>
      <c r="C92" s="28"/>
      <c r="D92" s="10"/>
      <c r="E92" s="10"/>
      <c r="F92" s="9"/>
      <c r="G92" s="10"/>
      <c r="H92" s="11"/>
      <c r="I92" s="11"/>
    </row>
    <row r="93" spans="1:10" x14ac:dyDescent="0.25">
      <c r="A93">
        <v>23100</v>
      </c>
      <c r="B93" s="28"/>
      <c r="C93" s="28"/>
      <c r="D93" s="32" t="s">
        <v>115</v>
      </c>
      <c r="E93" s="20" t="s">
        <v>174</v>
      </c>
      <c r="F93" s="38"/>
      <c r="G93" s="32"/>
      <c r="H93" s="20">
        <f ca="1">SUM(H99,H105,H110)</f>
        <v>235835.22999999672</v>
      </c>
      <c r="I93" s="20">
        <f>SUM(I99,I105,I110)</f>
        <v>0</v>
      </c>
    </row>
    <row r="94" spans="1:10" x14ac:dyDescent="0.25">
      <c r="A94">
        <v>23110</v>
      </c>
      <c r="B94" s="28"/>
      <c r="C94" s="28"/>
      <c r="D94" s="32"/>
      <c r="E94" s="32" t="s">
        <v>125</v>
      </c>
      <c r="F94" s="20" t="s">
        <v>145</v>
      </c>
      <c r="G94" s="32"/>
      <c r="H94" s="11"/>
      <c r="I94" s="11"/>
    </row>
    <row r="95" spans="1:10" x14ac:dyDescent="0.25">
      <c r="A95">
        <v>23111</v>
      </c>
      <c r="B95" s="28"/>
      <c r="C95" s="28"/>
      <c r="D95" s="32"/>
      <c r="E95" s="32"/>
      <c r="F95" s="38" t="s">
        <v>146</v>
      </c>
      <c r="G95" s="20" t="s">
        <v>147</v>
      </c>
      <c r="H95" s="20">
        <f ca="1">VLOOKUP(A95,kalk!$A$2:$B$4412,2,FALSE)</f>
        <v>0</v>
      </c>
      <c r="I95" s="20">
        <v>0</v>
      </c>
    </row>
    <row r="96" spans="1:10" x14ac:dyDescent="0.25">
      <c r="A96">
        <v>23112</v>
      </c>
      <c r="B96" s="28"/>
      <c r="C96" s="28"/>
      <c r="D96" s="32"/>
      <c r="E96" s="32"/>
      <c r="F96" s="38" t="s">
        <v>146</v>
      </c>
      <c r="G96" s="20" t="s">
        <v>148</v>
      </c>
      <c r="H96" s="20">
        <f ca="1">VLOOKUP(A96,kalk!$A$2:$B$4412,2,FALSE)</f>
        <v>0</v>
      </c>
      <c r="I96" s="20">
        <v>0</v>
      </c>
    </row>
    <row r="97" spans="1:11" x14ac:dyDescent="0.25">
      <c r="A97">
        <v>23113</v>
      </c>
      <c r="B97" s="28"/>
      <c r="C97" s="28"/>
      <c r="D97" s="32"/>
      <c r="E97" s="32"/>
      <c r="F97" s="38" t="s">
        <v>146</v>
      </c>
      <c r="G97" s="20" t="s">
        <v>149</v>
      </c>
      <c r="H97" s="34">
        <f ca="1">VLOOKUP(A97,kalk!$A$2:$B$4412,2,FALSE)</f>
        <v>0</v>
      </c>
      <c r="I97" s="20">
        <v>0</v>
      </c>
    </row>
    <row r="98" spans="1:11" x14ac:dyDescent="0.25">
      <c r="A98">
        <v>23114</v>
      </c>
      <c r="B98" s="28"/>
      <c r="C98" s="28"/>
      <c r="D98" s="32"/>
      <c r="E98" s="32"/>
      <c r="F98" s="38" t="s">
        <v>146</v>
      </c>
      <c r="G98" s="20" t="s">
        <v>175</v>
      </c>
      <c r="H98" s="48">
        <f ca="1">VLOOKUP(A98,kalk!$A$2:$B$4412,2,FALSE)</f>
        <v>0</v>
      </c>
      <c r="I98" s="48">
        <v>0</v>
      </c>
    </row>
    <row r="99" spans="1:11" x14ac:dyDescent="0.25">
      <c r="B99" s="28"/>
      <c r="C99" s="28"/>
      <c r="D99" s="10"/>
      <c r="E99" s="10"/>
      <c r="F99" s="37"/>
      <c r="G99" s="10"/>
      <c r="H99" s="20">
        <f ca="1">SUM(H95:H98)</f>
        <v>0</v>
      </c>
      <c r="I99" s="20">
        <f>SUM(I95:I98)</f>
        <v>0</v>
      </c>
    </row>
    <row r="100" spans="1:11" x14ac:dyDescent="0.25">
      <c r="A100">
        <v>23120</v>
      </c>
      <c r="B100" s="28"/>
      <c r="C100" s="28"/>
      <c r="D100" s="32"/>
      <c r="E100" s="32" t="s">
        <v>127</v>
      </c>
      <c r="F100" s="20" t="s">
        <v>151</v>
      </c>
      <c r="G100" s="33"/>
      <c r="H100" s="29"/>
      <c r="I100" s="8"/>
    </row>
    <row r="101" spans="1:11" x14ac:dyDescent="0.25">
      <c r="A101">
        <v>23121</v>
      </c>
      <c r="B101" s="28"/>
      <c r="C101" s="28"/>
      <c r="D101" s="32"/>
      <c r="E101" s="32"/>
      <c r="F101" s="38" t="s">
        <v>146</v>
      </c>
      <c r="G101" s="20" t="s">
        <v>147</v>
      </c>
      <c r="H101" s="34">
        <f ca="1">VLOOKUP(A101,kalk!$A$2:$B$4412,2,FALSE)</f>
        <v>0</v>
      </c>
      <c r="I101" s="35">
        <v>0</v>
      </c>
    </row>
    <row r="102" spans="1:11" x14ac:dyDescent="0.25">
      <c r="A102">
        <v>23122</v>
      </c>
      <c r="B102" s="28"/>
      <c r="C102" s="28"/>
      <c r="D102" s="36"/>
      <c r="E102" s="36"/>
      <c r="F102" s="36" t="s">
        <v>146</v>
      </c>
      <c r="G102" s="20" t="s">
        <v>148</v>
      </c>
      <c r="H102" s="20">
        <f ca="1">VLOOKUP(A102,kalk!$A$2:$B$4412,2,FALSE)</f>
        <v>0</v>
      </c>
      <c r="I102" s="35">
        <v>0</v>
      </c>
    </row>
    <row r="103" spans="1:11" x14ac:dyDescent="0.25">
      <c r="A103">
        <v>23123</v>
      </c>
      <c r="B103" s="28"/>
      <c r="C103" s="28"/>
      <c r="D103" s="36"/>
      <c r="E103" s="36"/>
      <c r="F103" s="36" t="s">
        <v>146</v>
      </c>
      <c r="G103" s="20" t="s">
        <v>149</v>
      </c>
      <c r="H103" s="20">
        <f ca="1">VLOOKUP(A103,kalk!$A$2:$B$4412,2,FALSE)</f>
        <v>0</v>
      </c>
      <c r="I103" s="35">
        <v>0</v>
      </c>
    </row>
    <row r="104" spans="1:11" x14ac:dyDescent="0.25">
      <c r="A104">
        <v>23124</v>
      </c>
      <c r="B104" s="28"/>
      <c r="C104" s="28"/>
      <c r="D104" s="32" t="s">
        <v>109</v>
      </c>
      <c r="E104" s="32"/>
      <c r="F104" s="38" t="s">
        <v>146</v>
      </c>
      <c r="G104" s="20" t="s">
        <v>175</v>
      </c>
      <c r="H104" s="48">
        <f ca="1">VLOOKUP(A104,kalk!$A$2:$B$4412,2,FALSE)</f>
        <v>0</v>
      </c>
      <c r="I104" s="40">
        <v>0</v>
      </c>
    </row>
    <row r="105" spans="1:11" x14ac:dyDescent="0.25">
      <c r="B105" s="28"/>
      <c r="C105" s="28"/>
      <c r="D105" s="10"/>
      <c r="E105" s="10"/>
      <c r="F105" s="28"/>
      <c r="G105" s="11"/>
      <c r="H105" s="20">
        <f ca="1">SUM(H101:H104)</f>
        <v>0</v>
      </c>
      <c r="I105" s="20">
        <f>SUM(I101:I104)</f>
        <v>0</v>
      </c>
    </row>
    <row r="106" spans="1:11" x14ac:dyDescent="0.25">
      <c r="A106">
        <v>23130</v>
      </c>
      <c r="B106" s="28"/>
      <c r="C106" s="28"/>
      <c r="D106" s="32"/>
      <c r="E106" s="32" t="s">
        <v>129</v>
      </c>
      <c r="F106" s="20" t="s">
        <v>176</v>
      </c>
      <c r="G106" s="33"/>
      <c r="H106" s="11"/>
      <c r="I106" s="11"/>
    </row>
    <row r="107" spans="1:11" x14ac:dyDescent="0.25">
      <c r="A107">
        <v>23131</v>
      </c>
      <c r="B107" s="28"/>
      <c r="C107" s="28"/>
      <c r="D107" s="32"/>
      <c r="E107" s="20"/>
      <c r="F107" s="38" t="s">
        <v>146</v>
      </c>
      <c r="G107" s="20" t="s">
        <v>177</v>
      </c>
      <c r="H107" s="20">
        <f ca="1">VLOOKUP(A107,kalk!$A$2:$B$4412,2,FALSE)</f>
        <v>235835.22999999672</v>
      </c>
      <c r="I107" s="20">
        <v>0</v>
      </c>
      <c r="K107" s="105"/>
    </row>
    <row r="108" spans="1:11" x14ac:dyDescent="0.25">
      <c r="A108">
        <v>23132</v>
      </c>
      <c r="B108" s="28"/>
      <c r="C108" s="28"/>
      <c r="D108" s="32"/>
      <c r="E108" s="33"/>
      <c r="F108" s="38" t="s">
        <v>146</v>
      </c>
      <c r="G108" s="20" t="s">
        <v>178</v>
      </c>
      <c r="H108" s="20">
        <f ca="1">VLOOKUP(A108,kalk!$A$2:$B$4412,2,FALSE)</f>
        <v>0</v>
      </c>
      <c r="I108" s="20">
        <v>0</v>
      </c>
    </row>
    <row r="109" spans="1:11" x14ac:dyDescent="0.25">
      <c r="A109">
        <v>23133</v>
      </c>
      <c r="B109" s="28"/>
      <c r="C109" s="28"/>
      <c r="D109" s="32"/>
      <c r="E109" s="20"/>
      <c r="F109" s="38" t="s">
        <v>146</v>
      </c>
      <c r="G109" s="20" t="s">
        <v>179</v>
      </c>
      <c r="H109" s="48">
        <f ca="1">VLOOKUP(A109,kalk!$A$2:$B$4412,2,FALSE)</f>
        <v>0</v>
      </c>
      <c r="I109" s="48">
        <v>0</v>
      </c>
    </row>
    <row r="110" spans="1:11" x14ac:dyDescent="0.25">
      <c r="B110" s="28"/>
      <c r="C110" s="28"/>
      <c r="D110" s="10"/>
      <c r="E110" s="10"/>
      <c r="F110" s="9"/>
      <c r="G110" s="11"/>
      <c r="H110" s="20">
        <f ca="1">SUM(H107:H109)</f>
        <v>235835.22999999672</v>
      </c>
      <c r="I110" s="20">
        <f>SUM(I107:I109)</f>
        <v>0</v>
      </c>
    </row>
    <row r="111" spans="1:11" x14ac:dyDescent="0.25">
      <c r="B111" s="28"/>
      <c r="C111" s="28"/>
      <c r="D111" s="10"/>
      <c r="E111" s="10"/>
      <c r="F111" s="9"/>
      <c r="G111" s="11"/>
      <c r="H111" s="11"/>
      <c r="I111" s="11"/>
    </row>
    <row r="112" spans="1:11" x14ac:dyDescent="0.25">
      <c r="A112">
        <v>23200</v>
      </c>
      <c r="B112" s="28"/>
      <c r="C112" s="28"/>
      <c r="D112" s="32" t="s">
        <v>117</v>
      </c>
      <c r="E112" s="20" t="s">
        <v>180</v>
      </c>
      <c r="F112" s="38"/>
      <c r="G112" s="20"/>
      <c r="H112" s="20">
        <f ca="1">VLOOKUP(A112,kalk!$A$2:$B$4412,2,FALSE)</f>
        <v>0</v>
      </c>
      <c r="I112" s="20">
        <v>0</v>
      </c>
    </row>
    <row r="113" spans="1:9" x14ac:dyDescent="0.25">
      <c r="B113" s="28"/>
      <c r="C113" s="28"/>
      <c r="D113" s="10"/>
      <c r="E113" s="11"/>
      <c r="F113" s="9"/>
      <c r="G113" s="11"/>
      <c r="H113" s="8"/>
      <c r="I113" s="8"/>
    </row>
    <row r="114" spans="1:9" x14ac:dyDescent="0.25">
      <c r="A114">
        <v>24000</v>
      </c>
      <c r="B114" s="27"/>
      <c r="C114" s="30" t="s">
        <v>141</v>
      </c>
      <c r="D114" s="25" t="s">
        <v>181</v>
      </c>
      <c r="E114" s="38"/>
      <c r="F114" s="38"/>
      <c r="G114" s="30"/>
      <c r="H114" s="26">
        <f ca="1">VLOOKUP(A114,kalk!$A$2:$B$4412,2,FALSE)</f>
        <v>61905.24</v>
      </c>
      <c r="I114" s="26">
        <v>0</v>
      </c>
    </row>
    <row r="115" spans="1:9" x14ac:dyDescent="0.25">
      <c r="B115" s="15"/>
      <c r="C115" s="15"/>
      <c r="D115" s="15"/>
      <c r="E115" s="15"/>
      <c r="F115" s="15"/>
      <c r="G115" s="28"/>
      <c r="H115" s="29"/>
      <c r="I115" s="29"/>
    </row>
    <row r="116" spans="1:9" x14ac:dyDescent="0.25">
      <c r="B116" s="37"/>
      <c r="C116" s="37"/>
      <c r="D116" s="37"/>
      <c r="E116" s="37"/>
      <c r="F116" s="37"/>
      <c r="G116" s="2"/>
      <c r="H116" s="3"/>
      <c r="I116" s="3"/>
    </row>
    <row r="117" spans="1:9" x14ac:dyDescent="0.25">
      <c r="B117" s="43" t="s">
        <v>182</v>
      </c>
      <c r="C117" s="43"/>
      <c r="D117" s="43"/>
      <c r="E117" s="43"/>
      <c r="F117" s="43"/>
      <c r="G117" s="30"/>
      <c r="H117" s="53">
        <f ca="1">SUM(H9,H61)</f>
        <v>1713905.0599999966</v>
      </c>
      <c r="I117" s="53">
        <f>SUM(I9,I61)</f>
        <v>-5.8207660913467407E-11</v>
      </c>
    </row>
    <row r="118" spans="1:9" ht="15.75" thickBot="1" x14ac:dyDescent="0.3">
      <c r="B118" s="16"/>
      <c r="C118" s="16"/>
      <c r="D118" s="16"/>
      <c r="E118" s="16"/>
      <c r="F118" s="16"/>
      <c r="G118" s="16"/>
      <c r="H118" s="124"/>
      <c r="I118" s="17"/>
    </row>
    <row r="119" spans="1:9" x14ac:dyDescent="0.25">
      <c r="B119" s="18"/>
      <c r="C119" s="18"/>
      <c r="D119" s="18"/>
      <c r="E119" s="18"/>
      <c r="F119" s="18"/>
      <c r="G119" s="18"/>
      <c r="H119" s="18"/>
      <c r="I119" s="18"/>
    </row>
    <row r="120" spans="1:9" x14ac:dyDescent="0.25">
      <c r="B120" s="54" t="str">
        <f>ustawienia!B5</f>
        <v>Warszawa, dnia 31.01.2024</v>
      </c>
      <c r="C120" s="54"/>
      <c r="D120" s="54"/>
      <c r="E120" s="54"/>
      <c r="F120" s="54"/>
      <c r="G120" s="55"/>
      <c r="H120" s="54"/>
      <c r="I120" s="54"/>
    </row>
    <row r="121" spans="1:9" x14ac:dyDescent="0.25">
      <c r="B121" s="54"/>
      <c r="C121" s="54"/>
      <c r="D121" s="54"/>
      <c r="E121" s="54"/>
      <c r="F121" s="54"/>
      <c r="G121" s="55"/>
      <c r="H121" s="54"/>
      <c r="I121" s="54"/>
    </row>
    <row r="122" spans="1:9" x14ac:dyDescent="0.25">
      <c r="B122" s="136" t="str">
        <f>ustawienia!B3</f>
        <v>Artur Kostrzewski - Członek Zarządu, Bartosz Kochanowski - Członek Zarządu</v>
      </c>
      <c r="C122" s="136"/>
      <c r="D122" s="136"/>
      <c r="E122" s="136"/>
      <c r="F122" s="136"/>
      <c r="G122" s="136"/>
      <c r="H122" s="136"/>
      <c r="I122" s="136"/>
    </row>
    <row r="123" spans="1:9" x14ac:dyDescent="0.25">
      <c r="B123" s="137"/>
      <c r="C123" s="137"/>
      <c r="D123" s="137"/>
      <c r="E123" s="137"/>
      <c r="F123" s="137"/>
      <c r="G123" s="137"/>
      <c r="H123" s="137"/>
      <c r="I123" s="137"/>
    </row>
    <row r="124" spans="1:9" x14ac:dyDescent="0.25">
      <c r="B124" s="18"/>
      <c r="C124" s="18"/>
      <c r="D124" s="18"/>
      <c r="E124" s="18"/>
      <c r="F124" s="18"/>
      <c r="G124" s="19"/>
      <c r="H124" s="19"/>
      <c r="I124" s="19"/>
    </row>
    <row r="125" spans="1:9" x14ac:dyDescent="0.25">
      <c r="B125" s="131" t="s">
        <v>183</v>
      </c>
      <c r="C125" s="131"/>
      <c r="D125" s="131"/>
      <c r="E125" s="131"/>
      <c r="F125" s="131"/>
      <c r="G125" s="131"/>
      <c r="H125" s="18"/>
      <c r="I125" s="18"/>
    </row>
    <row r="126" spans="1:9" x14ac:dyDescent="0.25">
      <c r="B126" s="57"/>
      <c r="C126" s="56"/>
      <c r="D126" s="56"/>
      <c r="E126" s="131" t="str">
        <f>ustawienia!B4</f>
        <v>Grzegorz Hajduk</v>
      </c>
      <c r="F126" s="131"/>
      <c r="G126" s="131"/>
      <c r="H126" s="58"/>
      <c r="I126" s="58"/>
    </row>
    <row r="127" spans="1:9" x14ac:dyDescent="0.25">
      <c r="B127" s="27"/>
      <c r="C127" s="27"/>
      <c r="D127" s="37"/>
      <c r="E127" s="37"/>
      <c r="F127" s="37"/>
      <c r="G127" s="28" t="s">
        <v>184</v>
      </c>
      <c r="H127" s="29">
        <f ca="1">H117-pasywa!H86</f>
        <v>-5.3551048040390015E-9</v>
      </c>
      <c r="I127" s="29">
        <f>I117-pasywa!I86</f>
        <v>-5.8207660913467407E-11</v>
      </c>
    </row>
  </sheetData>
  <mergeCells count="7">
    <mergeCell ref="E126:G126"/>
    <mergeCell ref="B2:I2"/>
    <mergeCell ref="B3:I3"/>
    <mergeCell ref="B4:I4"/>
    <mergeCell ref="F87:G87"/>
    <mergeCell ref="B125:G125"/>
    <mergeCell ref="B122:I123"/>
  </mergeCells>
  <pageMargins left="0.7" right="0.7" top="0.75" bottom="0.75" header="0.3" footer="0.3"/>
  <pageSetup paperSize="9" scale="79" orientation="portrait" r:id="rId1"/>
  <rowBreaks count="1" manualBreakCount="1">
    <brk id="64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2:O97"/>
  <sheetViews>
    <sheetView view="pageBreakPreview" zoomScale="75" zoomScaleNormal="80" zoomScaleSheetLayoutView="75" workbookViewId="0"/>
  </sheetViews>
  <sheetFormatPr defaultRowHeight="15" x14ac:dyDescent="0.25"/>
  <cols>
    <col min="2" max="2" width="3" customWidth="1"/>
    <col min="3" max="3" width="5.42578125" customWidth="1"/>
    <col min="4" max="6" width="3" customWidth="1"/>
    <col min="7" max="7" width="54" customWidth="1"/>
    <col min="8" max="8" width="23.42578125" customWidth="1"/>
    <col min="9" max="9" width="23.5703125" customWidth="1"/>
    <col min="10" max="10" width="21.85546875" style="119" customWidth="1"/>
    <col min="11" max="11" width="16" bestFit="1" customWidth="1"/>
    <col min="15" max="15" width="16" bestFit="1" customWidth="1"/>
  </cols>
  <sheetData>
    <row r="2" spans="1:11" x14ac:dyDescent="0.25">
      <c r="B2" s="132" t="str">
        <f>ustawienia!B2</f>
        <v>Rhenus Digital Workforce Sp. z o.o.</v>
      </c>
      <c r="C2" s="132"/>
      <c r="D2" s="132"/>
      <c r="E2" s="132"/>
      <c r="F2" s="132"/>
      <c r="G2" s="132"/>
      <c r="H2" s="132"/>
      <c r="I2" s="132"/>
    </row>
    <row r="3" spans="1:11" x14ac:dyDescent="0.25">
      <c r="B3" s="133" t="str">
        <f>"Bilans na dzień "&amp;ustawienia!B7</f>
        <v>Bilans na dzień 31.12.2024</v>
      </c>
      <c r="C3" s="133"/>
      <c r="D3" s="133"/>
      <c r="E3" s="133"/>
      <c r="F3" s="133"/>
      <c r="G3" s="133"/>
      <c r="H3" s="133"/>
      <c r="I3" s="133"/>
    </row>
    <row r="4" spans="1:11" x14ac:dyDescent="0.25">
      <c r="B4" s="134" t="s">
        <v>109</v>
      </c>
      <c r="C4" s="134" t="s">
        <v>109</v>
      </c>
      <c r="D4" s="134" t="s">
        <v>109</v>
      </c>
      <c r="E4" s="134"/>
      <c r="F4" s="134"/>
      <c r="G4" s="134" t="s">
        <v>109</v>
      </c>
      <c r="H4" s="134"/>
      <c r="I4" s="134" t="s">
        <v>109</v>
      </c>
    </row>
    <row r="5" spans="1:11" x14ac:dyDescent="0.25">
      <c r="B5" s="3"/>
      <c r="C5" s="3"/>
      <c r="D5" s="2"/>
      <c r="E5" s="2"/>
      <c r="F5" s="2"/>
      <c r="G5" s="2"/>
      <c r="H5" s="8"/>
      <c r="I5" s="8"/>
    </row>
    <row r="6" spans="1:11" x14ac:dyDescent="0.25">
      <c r="B6" s="20" t="s">
        <v>193</v>
      </c>
      <c r="C6" s="22"/>
      <c r="D6" s="21"/>
      <c r="E6" s="21"/>
      <c r="F6" s="21"/>
      <c r="G6" s="59"/>
      <c r="H6" s="22" t="str">
        <f>ustawienia!B7</f>
        <v>31.12.2024</v>
      </c>
      <c r="I6" s="23" t="s">
        <v>111</v>
      </c>
    </row>
    <row r="7" spans="1:11" x14ac:dyDescent="0.25">
      <c r="B7" s="60"/>
      <c r="C7" s="60"/>
      <c r="D7" s="61"/>
      <c r="E7" s="61"/>
      <c r="F7" s="61"/>
      <c r="G7" s="4"/>
      <c r="H7" s="5"/>
      <c r="I7" s="5" t="s">
        <v>33</v>
      </c>
    </row>
    <row r="8" spans="1:11" x14ac:dyDescent="0.25">
      <c r="B8" s="3"/>
      <c r="C8" s="3"/>
      <c r="D8" s="2"/>
      <c r="E8" s="2"/>
      <c r="F8" s="2"/>
      <c r="G8" s="6"/>
      <c r="H8" s="3"/>
      <c r="I8" s="3"/>
    </row>
    <row r="9" spans="1:11" ht="15" customHeight="1" x14ac:dyDescent="0.25">
      <c r="A9">
        <v>30000</v>
      </c>
      <c r="B9" s="24" t="s">
        <v>112</v>
      </c>
      <c r="C9" s="25" t="s">
        <v>194</v>
      </c>
      <c r="D9" s="24"/>
      <c r="E9" s="24"/>
      <c r="F9" s="24"/>
      <c r="G9" s="62"/>
      <c r="H9" s="31">
        <f ca="1">SUM(H11:H20)</f>
        <v>591092.7900000019</v>
      </c>
      <c r="I9" s="31">
        <f>SUM(I11:I20)</f>
        <v>0</v>
      </c>
    </row>
    <row r="10" spans="1:11" x14ac:dyDescent="0.25">
      <c r="B10" s="37"/>
      <c r="C10" s="10"/>
      <c r="D10" s="9" t="s">
        <v>109</v>
      </c>
      <c r="E10" s="9"/>
      <c r="F10" s="9"/>
      <c r="G10" s="45"/>
      <c r="H10" s="63"/>
      <c r="I10" s="64"/>
    </row>
    <row r="11" spans="1:11" x14ac:dyDescent="0.25">
      <c r="A11">
        <v>31000</v>
      </c>
      <c r="B11" s="29"/>
      <c r="C11" s="43" t="s">
        <v>114</v>
      </c>
      <c r="D11" s="25" t="s">
        <v>195</v>
      </c>
      <c r="E11" s="25"/>
      <c r="F11" s="25"/>
      <c r="G11" s="46"/>
      <c r="H11" s="34">
        <f ca="1">-VLOOKUP(A11,kalk!$A$2:$B$4412,2,FALSE)</f>
        <v>100000</v>
      </c>
      <c r="I11" s="42">
        <v>0</v>
      </c>
      <c r="K11" s="118"/>
    </row>
    <row r="12" spans="1:11" x14ac:dyDescent="0.25">
      <c r="A12">
        <v>32000</v>
      </c>
      <c r="B12" s="29"/>
      <c r="C12" s="43" t="s">
        <v>123</v>
      </c>
      <c r="D12" s="25" t="s">
        <v>196</v>
      </c>
      <c r="E12" s="25"/>
      <c r="F12" s="25"/>
      <c r="G12" s="46"/>
      <c r="H12" s="34">
        <f ca="1">-VLOOKUP(A12,kalk!$A$2:$B$4412,2,FALSE)</f>
        <v>0</v>
      </c>
      <c r="I12" s="42">
        <v>0</v>
      </c>
    </row>
    <row r="13" spans="1:11" x14ac:dyDescent="0.25">
      <c r="A13">
        <v>33000</v>
      </c>
      <c r="B13" s="29"/>
      <c r="C13" s="43" t="s">
        <v>137</v>
      </c>
      <c r="D13" s="25" t="s">
        <v>197</v>
      </c>
      <c r="E13" s="25"/>
      <c r="F13" s="25"/>
      <c r="G13" s="46"/>
      <c r="H13" s="34">
        <f ca="1">-VLOOKUP(A13,kalk!$A$2:$B$4412,2,FALSE)</f>
        <v>0</v>
      </c>
      <c r="I13" s="42"/>
    </row>
    <row r="14" spans="1:11" x14ac:dyDescent="0.25">
      <c r="A14">
        <v>34000</v>
      </c>
      <c r="B14" s="29"/>
      <c r="C14" s="43" t="s">
        <v>141</v>
      </c>
      <c r="D14" s="25" t="s">
        <v>198</v>
      </c>
      <c r="E14" s="25"/>
      <c r="F14" s="25"/>
      <c r="G14" s="46"/>
      <c r="H14" s="34">
        <f ca="1">-VLOOKUP(A14,kalk!$A$2:$B$4412,2,FALSE)</f>
        <v>0</v>
      </c>
      <c r="I14" s="42">
        <v>0</v>
      </c>
      <c r="K14" s="118"/>
    </row>
    <row r="15" spans="1:11" x14ac:dyDescent="0.25">
      <c r="A15">
        <v>35000</v>
      </c>
      <c r="B15" s="29"/>
      <c r="C15" s="30" t="s">
        <v>153</v>
      </c>
      <c r="D15" s="25" t="s">
        <v>199</v>
      </c>
      <c r="E15" s="25"/>
      <c r="F15" s="25"/>
      <c r="G15" s="46"/>
      <c r="H15" s="34">
        <f ca="1">-VLOOKUP(A15,kalk!$A$2:$B$4412,2,FALSE)</f>
        <v>0</v>
      </c>
      <c r="I15" s="42">
        <v>0</v>
      </c>
    </row>
    <row r="16" spans="1:11" x14ac:dyDescent="0.25">
      <c r="A16">
        <v>36000</v>
      </c>
      <c r="B16" s="29"/>
      <c r="C16" s="43" t="s">
        <v>185</v>
      </c>
      <c r="D16" s="25" t="s">
        <v>200</v>
      </c>
      <c r="E16" s="25"/>
      <c r="F16" s="25"/>
      <c r="G16" s="46"/>
      <c r="H16" s="34">
        <f ca="1">-VLOOKUP(A16,kalk!$A$2:$B$4412,2,FALSE)</f>
        <v>0</v>
      </c>
      <c r="I16" s="42">
        <v>0</v>
      </c>
    </row>
    <row r="17" spans="1:15" x14ac:dyDescent="0.25">
      <c r="A17">
        <v>37000</v>
      </c>
      <c r="B17" s="29"/>
      <c r="C17" s="53" t="s">
        <v>186</v>
      </c>
      <c r="D17" s="25" t="s">
        <v>201</v>
      </c>
      <c r="E17" s="25"/>
      <c r="F17" s="25"/>
      <c r="G17" s="65"/>
      <c r="H17" s="34">
        <f ca="1">-VLOOKUP(A17,kalk!$A$2:$B$4412,2,FALSE)</f>
        <v>0</v>
      </c>
      <c r="I17" s="42">
        <v>0</v>
      </c>
      <c r="K17" s="118"/>
    </row>
    <row r="18" spans="1:15" x14ac:dyDescent="0.25">
      <c r="A18">
        <v>38000</v>
      </c>
      <c r="B18" s="29"/>
      <c r="C18" s="53" t="s">
        <v>187</v>
      </c>
      <c r="D18" s="25" t="s">
        <v>202</v>
      </c>
      <c r="E18" s="25"/>
      <c r="F18" s="25"/>
      <c r="G18" s="65"/>
      <c r="H18" s="98">
        <f ca="1">rzis!G82</f>
        <v>491092.79000000184</v>
      </c>
      <c r="I18" s="98">
        <f>rzis!H82</f>
        <v>0</v>
      </c>
      <c r="K18" s="118"/>
    </row>
    <row r="19" spans="1:15" x14ac:dyDescent="0.25">
      <c r="A19">
        <v>39000</v>
      </c>
      <c r="B19" s="29"/>
      <c r="C19" s="53" t="s">
        <v>188</v>
      </c>
      <c r="D19" s="25" t="s">
        <v>203</v>
      </c>
      <c r="E19" s="25"/>
      <c r="F19" s="25"/>
      <c r="G19" s="65"/>
      <c r="H19" s="34">
        <f ca="1">-VLOOKUP(A19,kalk!$A$2:$B$4412,2,FALSE)</f>
        <v>0</v>
      </c>
      <c r="I19" s="34"/>
      <c r="K19" s="118"/>
      <c r="O19" s="118"/>
    </row>
    <row r="20" spans="1:15" x14ac:dyDescent="0.25">
      <c r="B20" s="29"/>
      <c r="C20" s="53"/>
      <c r="D20" s="25" t="s">
        <v>204</v>
      </c>
      <c r="E20" s="25"/>
      <c r="F20" s="25"/>
      <c r="G20" s="65"/>
      <c r="H20" s="8"/>
      <c r="I20" s="12"/>
    </row>
    <row r="21" spans="1:15" x14ac:dyDescent="0.25">
      <c r="B21" s="29"/>
      <c r="C21" s="29"/>
      <c r="D21" s="66"/>
      <c r="E21" s="66"/>
      <c r="F21" s="66"/>
      <c r="G21" s="67"/>
      <c r="H21" s="8"/>
      <c r="I21" s="8"/>
    </row>
    <row r="22" spans="1:15" x14ac:dyDescent="0.25">
      <c r="B22" s="29"/>
      <c r="C22" s="29"/>
      <c r="D22" s="66"/>
      <c r="E22" s="66"/>
      <c r="F22" s="66"/>
      <c r="G22" s="67"/>
      <c r="H22" s="12"/>
      <c r="I22" s="12"/>
    </row>
    <row r="23" spans="1:15" x14ac:dyDescent="0.25">
      <c r="A23">
        <v>40000</v>
      </c>
      <c r="B23" s="53" t="s">
        <v>157</v>
      </c>
      <c r="C23" s="53" t="s">
        <v>205</v>
      </c>
      <c r="D23" s="38"/>
      <c r="E23" s="38"/>
      <c r="F23" s="38"/>
      <c r="G23" s="68"/>
      <c r="H23" s="31">
        <f ca="1">SUM(H25,H38,H49,H77)</f>
        <v>1122812.27</v>
      </c>
      <c r="I23" s="31">
        <f>SUM(I25,I38,I49,I77)</f>
        <v>0</v>
      </c>
    </row>
    <row r="24" spans="1:15" x14ac:dyDescent="0.25">
      <c r="B24" s="29"/>
      <c r="C24" s="45"/>
      <c r="D24" s="37"/>
      <c r="E24" s="37"/>
      <c r="F24" s="37"/>
      <c r="G24" s="10"/>
      <c r="H24" s="12"/>
      <c r="I24" s="11"/>
    </row>
    <row r="25" spans="1:15" x14ac:dyDescent="0.25">
      <c r="A25">
        <v>41000</v>
      </c>
      <c r="B25" s="29"/>
      <c r="C25" s="69" t="s">
        <v>114</v>
      </c>
      <c r="D25" s="44" t="s">
        <v>206</v>
      </c>
      <c r="E25" s="36"/>
      <c r="F25" s="36"/>
      <c r="G25" s="32"/>
      <c r="H25" s="25">
        <f ca="1">SUM(H27,H31,H35)</f>
        <v>0</v>
      </c>
      <c r="I25" s="25">
        <f>SUM(I27,I31,I35)</f>
        <v>0</v>
      </c>
    </row>
    <row r="26" spans="1:15" x14ac:dyDescent="0.25">
      <c r="B26" s="45"/>
      <c r="C26" s="70"/>
      <c r="D26" s="71"/>
      <c r="E26" s="37"/>
      <c r="F26" s="37"/>
      <c r="G26" s="10"/>
      <c r="H26" s="12"/>
      <c r="I26" s="12"/>
    </row>
    <row r="27" spans="1:15" x14ac:dyDescent="0.25">
      <c r="A27">
        <v>41100</v>
      </c>
      <c r="B27" s="29"/>
      <c r="C27" s="72"/>
      <c r="D27" s="32" t="s">
        <v>115</v>
      </c>
      <c r="E27" s="20" t="s">
        <v>207</v>
      </c>
      <c r="F27" s="32"/>
      <c r="G27" s="46"/>
      <c r="H27" s="42">
        <f ca="1">-VLOOKUP(A27,kalk!$A$2:$B$4412,2,FALSE)</f>
        <v>0</v>
      </c>
      <c r="I27" s="20">
        <v>0</v>
      </c>
    </row>
    <row r="28" spans="1:15" x14ac:dyDescent="0.25">
      <c r="A28">
        <v>41200</v>
      </c>
      <c r="B28" s="29"/>
      <c r="C28" s="37"/>
      <c r="D28" s="32" t="s">
        <v>117</v>
      </c>
      <c r="E28" s="20" t="s">
        <v>208</v>
      </c>
      <c r="F28" s="32"/>
      <c r="G28" s="46"/>
      <c r="H28" s="12"/>
      <c r="I28" s="11"/>
    </row>
    <row r="29" spans="1:15" x14ac:dyDescent="0.25">
      <c r="A29">
        <v>41210</v>
      </c>
      <c r="B29" s="29"/>
      <c r="C29" s="37"/>
      <c r="D29" s="32"/>
      <c r="E29" s="32" t="s">
        <v>146</v>
      </c>
      <c r="F29" s="20" t="s">
        <v>209</v>
      </c>
      <c r="G29" s="46"/>
      <c r="H29" s="42">
        <f ca="1">-VLOOKUP(A29,kalk!$A$2:$B$4412,2,FALSE)</f>
        <v>0</v>
      </c>
      <c r="I29" s="20">
        <v>0</v>
      </c>
    </row>
    <row r="30" spans="1:15" x14ac:dyDescent="0.25">
      <c r="A30">
        <v>41220</v>
      </c>
      <c r="B30" s="29"/>
      <c r="C30" s="37"/>
      <c r="D30" s="32"/>
      <c r="E30" s="32" t="s">
        <v>146</v>
      </c>
      <c r="F30" s="20" t="s">
        <v>210</v>
      </c>
      <c r="G30" s="46"/>
      <c r="H30" s="73">
        <f ca="1">-VLOOKUP(A30,kalk!$A$2:$B$4412,2,FALSE)</f>
        <v>0</v>
      </c>
      <c r="I30" s="48">
        <v>0</v>
      </c>
    </row>
    <row r="31" spans="1:15" x14ac:dyDescent="0.25">
      <c r="B31" s="29"/>
      <c r="C31" s="72"/>
      <c r="D31" s="10"/>
      <c r="E31" s="28"/>
      <c r="F31" s="10"/>
      <c r="G31" s="45"/>
      <c r="H31" s="20">
        <f ca="1">SUM(H29:H30)</f>
        <v>0</v>
      </c>
      <c r="I31" s="20">
        <f>SUM(I29:I30)</f>
        <v>0</v>
      </c>
    </row>
    <row r="32" spans="1:15" x14ac:dyDescent="0.25">
      <c r="A32">
        <v>41300</v>
      </c>
      <c r="B32" s="29"/>
      <c r="C32" s="37"/>
      <c r="D32" s="32" t="s">
        <v>119</v>
      </c>
      <c r="E32" s="20" t="s">
        <v>211</v>
      </c>
      <c r="F32" s="33"/>
      <c r="G32" s="46"/>
      <c r="H32" s="12"/>
      <c r="I32" s="12"/>
    </row>
    <row r="33" spans="1:9" x14ac:dyDescent="0.25">
      <c r="A33">
        <v>41310</v>
      </c>
      <c r="B33" s="29"/>
      <c r="C33" s="72"/>
      <c r="D33" s="32"/>
      <c r="E33" s="32" t="s">
        <v>146</v>
      </c>
      <c r="F33" s="20" t="s">
        <v>209</v>
      </c>
      <c r="G33" s="46"/>
      <c r="H33" s="42">
        <f ca="1">-VLOOKUP(A33,kalk!$A$2:$B$4412,2,FALSE)</f>
        <v>0</v>
      </c>
      <c r="I33" s="20">
        <v>0</v>
      </c>
    </row>
    <row r="34" spans="1:9" x14ac:dyDescent="0.25">
      <c r="A34">
        <v>41320</v>
      </c>
      <c r="B34" s="29"/>
      <c r="C34" s="29"/>
      <c r="D34" s="32" t="s">
        <v>109</v>
      </c>
      <c r="E34" s="32" t="s">
        <v>146</v>
      </c>
      <c r="F34" s="20" t="s">
        <v>210</v>
      </c>
      <c r="G34" s="32"/>
      <c r="H34" s="73">
        <f ca="1">-VLOOKUP(A34,kalk!$A$2:$B$4412,2,FALSE)</f>
        <v>0</v>
      </c>
      <c r="I34" s="48">
        <v>0</v>
      </c>
    </row>
    <row r="35" spans="1:9" x14ac:dyDescent="0.25">
      <c r="B35" s="29"/>
      <c r="C35" s="72"/>
      <c r="D35" s="71"/>
      <c r="E35" s="9"/>
      <c r="F35" s="9"/>
      <c r="G35" s="45"/>
      <c r="H35" s="20">
        <f ca="1">SUM(H33:H34)</f>
        <v>0</v>
      </c>
      <c r="I35" s="20">
        <f>SUM(I33:I34)</f>
        <v>0</v>
      </c>
    </row>
    <row r="36" spans="1:9" x14ac:dyDescent="0.25">
      <c r="B36" s="29"/>
      <c r="C36" s="72"/>
      <c r="D36" s="71"/>
      <c r="E36" s="9"/>
      <c r="F36" s="9"/>
      <c r="G36" s="45"/>
      <c r="H36" s="12"/>
      <c r="I36" s="11"/>
    </row>
    <row r="37" spans="1:9" x14ac:dyDescent="0.25">
      <c r="B37" s="72"/>
      <c r="C37" s="72"/>
      <c r="D37" s="28"/>
      <c r="E37" s="9"/>
      <c r="F37" s="9"/>
      <c r="G37" s="45"/>
      <c r="H37" s="29"/>
      <c r="I37" s="29"/>
    </row>
    <row r="38" spans="1:9" x14ac:dyDescent="0.25">
      <c r="A38">
        <v>42000</v>
      </c>
      <c r="B38" s="37"/>
      <c r="C38" s="69" t="s">
        <v>123</v>
      </c>
      <c r="D38" s="44" t="s">
        <v>212</v>
      </c>
      <c r="E38" s="69"/>
      <c r="F38" s="69"/>
      <c r="G38" s="69"/>
      <c r="H38" s="31">
        <f ca="1">SUM(H40,H46)</f>
        <v>0</v>
      </c>
      <c r="I38" s="31">
        <f>SUM(I40,I46)</f>
        <v>0</v>
      </c>
    </row>
    <row r="39" spans="1:9" x14ac:dyDescent="0.25">
      <c r="B39" s="29"/>
      <c r="C39" s="45"/>
      <c r="D39" s="71"/>
      <c r="E39" s="45"/>
      <c r="F39" s="45"/>
      <c r="G39" s="45"/>
      <c r="H39" s="12"/>
      <c r="I39" s="12"/>
    </row>
    <row r="40" spans="1:9" x14ac:dyDescent="0.25">
      <c r="A40">
        <v>42100</v>
      </c>
      <c r="B40" s="29"/>
      <c r="C40" s="9"/>
      <c r="D40" s="35" t="s">
        <v>115</v>
      </c>
      <c r="E40" s="35" t="s">
        <v>213</v>
      </c>
      <c r="F40" s="35"/>
      <c r="G40" s="46"/>
      <c r="H40" s="42">
        <f ca="1">-VLOOKUP(A40,kalk!$A$2:$B$4412,2,FALSE)</f>
        <v>0</v>
      </c>
      <c r="I40" s="42">
        <v>0</v>
      </c>
    </row>
    <row r="41" spans="1:9" x14ac:dyDescent="0.25">
      <c r="A41">
        <v>42200</v>
      </c>
      <c r="B41" s="29"/>
      <c r="C41" s="10"/>
      <c r="D41" s="35" t="s">
        <v>117</v>
      </c>
      <c r="E41" s="35" t="s">
        <v>214</v>
      </c>
      <c r="F41" s="35"/>
      <c r="G41" s="46"/>
      <c r="H41" s="12"/>
      <c r="I41" s="11"/>
    </row>
    <row r="42" spans="1:9" x14ac:dyDescent="0.25">
      <c r="A42">
        <v>42210</v>
      </c>
      <c r="B42" s="29"/>
      <c r="C42" s="37"/>
      <c r="D42" s="32"/>
      <c r="E42" s="32" t="s">
        <v>125</v>
      </c>
      <c r="F42" s="20" t="s">
        <v>215</v>
      </c>
      <c r="G42" s="46"/>
      <c r="H42" s="42">
        <f ca="1">-VLOOKUP(A42,kalk!$A$2:$B$4412,2,FALSE)</f>
        <v>0</v>
      </c>
      <c r="I42" s="20">
        <v>0</v>
      </c>
    </row>
    <row r="43" spans="1:9" x14ac:dyDescent="0.25">
      <c r="A43">
        <v>42220</v>
      </c>
      <c r="B43" s="70"/>
      <c r="C43" s="37"/>
      <c r="D43" s="32"/>
      <c r="E43" s="32" t="s">
        <v>127</v>
      </c>
      <c r="F43" s="20" t="s">
        <v>216</v>
      </c>
      <c r="G43" s="46"/>
      <c r="H43" s="42">
        <f ca="1">-VLOOKUP(A43,kalk!$A$2:$B$4412,2,FALSE)</f>
        <v>0</v>
      </c>
      <c r="I43" s="20">
        <v>0</v>
      </c>
    </row>
    <row r="44" spans="1:9" x14ac:dyDescent="0.25">
      <c r="A44">
        <v>42230</v>
      </c>
      <c r="B44" s="72"/>
      <c r="C44" s="37"/>
      <c r="D44" s="32"/>
      <c r="E44" s="32" t="s">
        <v>129</v>
      </c>
      <c r="F44" s="20" t="s">
        <v>217</v>
      </c>
      <c r="G44" s="46"/>
      <c r="H44" s="42">
        <f ca="1">-VLOOKUP(A44,kalk!$A$2:$B$4412,2,FALSE)</f>
        <v>0</v>
      </c>
      <c r="I44" s="20">
        <v>0</v>
      </c>
    </row>
    <row r="45" spans="1:9" x14ac:dyDescent="0.25">
      <c r="A45">
        <v>42240</v>
      </c>
      <c r="B45" s="72"/>
      <c r="C45" s="45"/>
      <c r="D45" s="46"/>
      <c r="E45" s="46" t="s">
        <v>131</v>
      </c>
      <c r="F45" s="20" t="s">
        <v>170</v>
      </c>
      <c r="G45" s="46"/>
      <c r="H45" s="73">
        <f ca="1">-VLOOKUP(A45,kalk!$A$2:$B$4412,2,FALSE)</f>
        <v>0</v>
      </c>
      <c r="I45" s="48">
        <v>0</v>
      </c>
    </row>
    <row r="46" spans="1:9" x14ac:dyDescent="0.25">
      <c r="B46" s="37"/>
      <c r="C46" s="9"/>
      <c r="D46" s="8"/>
      <c r="E46" s="8"/>
      <c r="F46" s="8"/>
      <c r="G46" s="45"/>
      <c r="H46" s="42">
        <f ca="1">SUM(H42:H45)</f>
        <v>0</v>
      </c>
      <c r="I46" s="42">
        <f>SUM(I42:I45)</f>
        <v>0</v>
      </c>
    </row>
    <row r="47" spans="1:9" x14ac:dyDescent="0.25">
      <c r="B47" s="37"/>
      <c r="C47" s="9"/>
      <c r="D47" s="8"/>
      <c r="E47" s="8"/>
      <c r="F47" s="8"/>
      <c r="G47" s="45"/>
      <c r="H47" s="12"/>
      <c r="I47" s="12"/>
    </row>
    <row r="48" spans="1:9" x14ac:dyDescent="0.25">
      <c r="B48" s="29"/>
      <c r="C48" s="9"/>
      <c r="D48" s="8"/>
      <c r="E48" s="8"/>
      <c r="F48" s="8"/>
      <c r="G48" s="45"/>
      <c r="H48" s="29"/>
      <c r="I48" s="29"/>
    </row>
    <row r="49" spans="1:9" x14ac:dyDescent="0.25">
      <c r="A49">
        <v>43000</v>
      </c>
      <c r="B49" s="29"/>
      <c r="C49" s="38" t="s">
        <v>137</v>
      </c>
      <c r="D49" s="26" t="s">
        <v>218</v>
      </c>
      <c r="E49" s="26"/>
      <c r="F49" s="26"/>
      <c r="G49" s="69"/>
      <c r="H49" s="25">
        <f ca="1">SUM(H51,H59,H75)</f>
        <v>1122812.27</v>
      </c>
      <c r="I49" s="25">
        <f>SUM(I51,I59,I75)</f>
        <v>0</v>
      </c>
    </row>
    <row r="50" spans="1:9" x14ac:dyDescent="0.25">
      <c r="B50" s="29"/>
      <c r="C50" s="9"/>
      <c r="D50" s="64"/>
      <c r="E50" s="8"/>
      <c r="F50" s="8"/>
      <c r="G50" s="45"/>
      <c r="H50" s="12"/>
      <c r="I50" s="12"/>
    </row>
    <row r="51" spans="1:9" x14ac:dyDescent="0.25">
      <c r="A51">
        <v>43100</v>
      </c>
      <c r="B51" s="29"/>
      <c r="C51" s="37"/>
      <c r="D51" s="32" t="s">
        <v>115</v>
      </c>
      <c r="E51" s="20" t="s">
        <v>213</v>
      </c>
      <c r="F51" s="32"/>
      <c r="G51" s="46"/>
      <c r="H51" s="42">
        <f ca="1">SUM(H55:H57)</f>
        <v>855514.57</v>
      </c>
      <c r="I51" s="42">
        <f>SUM(I55:I57)</f>
        <v>0</v>
      </c>
    </row>
    <row r="52" spans="1:9" x14ac:dyDescent="0.25">
      <c r="A52">
        <v>43110</v>
      </c>
      <c r="B52" s="29"/>
      <c r="C52" s="37"/>
      <c r="D52" s="32"/>
      <c r="E52" s="32" t="s">
        <v>125</v>
      </c>
      <c r="F52" s="20" t="s">
        <v>219</v>
      </c>
      <c r="G52" s="46"/>
      <c r="H52" s="12"/>
      <c r="I52" s="12"/>
    </row>
    <row r="53" spans="1:9" x14ac:dyDescent="0.25">
      <c r="A53">
        <v>43111</v>
      </c>
      <c r="B53" s="29"/>
      <c r="C53" s="37"/>
      <c r="D53" s="32"/>
      <c r="E53" s="32"/>
      <c r="F53" s="32" t="s">
        <v>146</v>
      </c>
      <c r="G53" s="47" t="s">
        <v>168</v>
      </c>
      <c r="H53" s="42">
        <f ca="1">-VLOOKUP(A53,kalk!$A$2:$B$4412,2,FALSE)</f>
        <v>855514.57</v>
      </c>
      <c r="I53" s="42">
        <v>0</v>
      </c>
    </row>
    <row r="54" spans="1:9" x14ac:dyDescent="0.25">
      <c r="A54">
        <v>43112</v>
      </c>
      <c r="B54" s="29"/>
      <c r="C54" s="37"/>
      <c r="D54" s="32"/>
      <c r="E54" s="32"/>
      <c r="F54" s="32" t="s">
        <v>146</v>
      </c>
      <c r="G54" s="47" t="s">
        <v>169</v>
      </c>
      <c r="H54" s="73">
        <f ca="1">-VLOOKUP(A54,kalk!$A$2:$B$4412,2,FALSE)</f>
        <v>0</v>
      </c>
      <c r="I54" s="73">
        <v>0</v>
      </c>
    </row>
    <row r="55" spans="1:9" x14ac:dyDescent="0.25">
      <c r="B55" s="29"/>
      <c r="C55" s="37"/>
      <c r="D55" s="10"/>
      <c r="E55" s="10"/>
      <c r="F55" s="10"/>
      <c r="G55" s="74"/>
      <c r="H55" s="34">
        <f ca="1">SUM(H53:H54)</f>
        <v>855514.57</v>
      </c>
      <c r="I55" s="34">
        <f>SUM(I53:I54)</f>
        <v>0</v>
      </c>
    </row>
    <row r="56" spans="1:9" x14ac:dyDescent="0.25">
      <c r="B56" s="29"/>
      <c r="C56" s="37"/>
      <c r="D56" s="10"/>
      <c r="E56" s="10"/>
      <c r="F56" s="10"/>
      <c r="G56" s="74"/>
      <c r="H56" s="12"/>
      <c r="I56" s="12"/>
    </row>
    <row r="57" spans="1:9" x14ac:dyDescent="0.25">
      <c r="A57">
        <v>43120</v>
      </c>
      <c r="B57" s="29"/>
      <c r="C57" s="37"/>
      <c r="D57" s="32"/>
      <c r="E57" s="32" t="s">
        <v>127</v>
      </c>
      <c r="F57" s="20" t="s">
        <v>170</v>
      </c>
      <c r="G57" s="46"/>
      <c r="H57" s="42">
        <f ca="1">-VLOOKUP(A57,kalk!$A$2:$B$4412,2,FALSE)</f>
        <v>0</v>
      </c>
      <c r="I57" s="42">
        <v>0</v>
      </c>
    </row>
    <row r="58" spans="1:9" x14ac:dyDescent="0.25">
      <c r="B58" s="29"/>
      <c r="C58" s="37"/>
      <c r="D58" s="10"/>
      <c r="E58" s="28"/>
      <c r="F58" s="10"/>
      <c r="G58" s="45"/>
      <c r="H58" s="29"/>
      <c r="I58" s="29"/>
    </row>
    <row r="59" spans="1:9" x14ac:dyDescent="0.25">
      <c r="A59">
        <v>43200</v>
      </c>
      <c r="B59" s="29"/>
      <c r="C59" s="37"/>
      <c r="D59" s="32" t="s">
        <v>117</v>
      </c>
      <c r="E59" s="20" t="s">
        <v>214</v>
      </c>
      <c r="F59" s="33"/>
      <c r="G59" s="46"/>
      <c r="H59" s="20">
        <f ca="1">SUM(H60:H62,H66,H68:H72)</f>
        <v>267297.7</v>
      </c>
      <c r="I59" s="20">
        <f>SUM(I60:I62,I66,I68:I72)</f>
        <v>0</v>
      </c>
    </row>
    <row r="60" spans="1:9" x14ac:dyDescent="0.25">
      <c r="A60">
        <v>43210</v>
      </c>
      <c r="B60" s="29"/>
      <c r="C60" s="37"/>
      <c r="D60" s="32"/>
      <c r="E60" s="32" t="s">
        <v>125</v>
      </c>
      <c r="F60" s="20" t="s">
        <v>215</v>
      </c>
      <c r="G60" s="46"/>
      <c r="H60" s="42">
        <f ca="1">-VLOOKUP(A60,kalk!$A$2:$B$4412,2,FALSE)</f>
        <v>0</v>
      </c>
      <c r="I60" s="42">
        <v>0</v>
      </c>
    </row>
    <row r="61" spans="1:9" x14ac:dyDescent="0.25">
      <c r="A61">
        <v>43220</v>
      </c>
      <c r="B61" s="29"/>
      <c r="C61" s="37"/>
      <c r="D61" s="32"/>
      <c r="E61" s="32" t="s">
        <v>127</v>
      </c>
      <c r="F61" s="20" t="s">
        <v>216</v>
      </c>
      <c r="G61" s="46"/>
      <c r="H61" s="42">
        <f ca="1">-VLOOKUP(A61,kalk!$A$2:$B$4412,2,FALSE)</f>
        <v>0</v>
      </c>
      <c r="I61" s="42">
        <v>0</v>
      </c>
    </row>
    <row r="62" spans="1:9" x14ac:dyDescent="0.25">
      <c r="A62">
        <v>43230</v>
      </c>
      <c r="B62" s="29"/>
      <c r="C62" s="37"/>
      <c r="D62" s="32"/>
      <c r="E62" s="32" t="s">
        <v>129</v>
      </c>
      <c r="F62" s="20" t="s">
        <v>217</v>
      </c>
      <c r="G62" s="46"/>
      <c r="H62" s="42">
        <f ca="1">-VLOOKUP(A62,kalk!$A$2:$B$4412,2,FALSE)</f>
        <v>0</v>
      </c>
      <c r="I62" s="42">
        <v>0</v>
      </c>
    </row>
    <row r="63" spans="1:9" x14ac:dyDescent="0.25">
      <c r="A63">
        <v>43240</v>
      </c>
      <c r="B63" s="29"/>
      <c r="C63" s="37"/>
      <c r="D63" s="32"/>
      <c r="E63" s="32" t="s">
        <v>131</v>
      </c>
      <c r="F63" s="20" t="s">
        <v>219</v>
      </c>
      <c r="G63" s="33"/>
      <c r="H63" s="12"/>
      <c r="I63" s="29"/>
    </row>
    <row r="64" spans="1:9" x14ac:dyDescent="0.25">
      <c r="A64">
        <v>43241</v>
      </c>
      <c r="B64" s="29"/>
      <c r="C64" s="37"/>
      <c r="D64" s="32"/>
      <c r="E64" s="32"/>
      <c r="F64" s="32" t="s">
        <v>146</v>
      </c>
      <c r="G64" s="47" t="s">
        <v>168</v>
      </c>
      <c r="H64" s="42">
        <f ca="1">-VLOOKUP(A64,kalk!$A$2:$B$4412,2,FALSE)</f>
        <v>41944.65</v>
      </c>
      <c r="I64" s="42">
        <v>0</v>
      </c>
    </row>
    <row r="65" spans="1:9" x14ac:dyDescent="0.25">
      <c r="A65">
        <v>43242</v>
      </c>
      <c r="B65" s="29"/>
      <c r="C65" s="37"/>
      <c r="D65" s="32"/>
      <c r="E65" s="32"/>
      <c r="F65" s="32" t="s">
        <v>146</v>
      </c>
      <c r="G65" s="47" t="s">
        <v>169</v>
      </c>
      <c r="H65" s="73">
        <f ca="1">-VLOOKUP(A65,kalk!$A$2:$B$4412,2,FALSE)</f>
        <v>0</v>
      </c>
      <c r="I65" s="73">
        <v>0</v>
      </c>
    </row>
    <row r="66" spans="1:9" x14ac:dyDescent="0.25">
      <c r="B66" s="29"/>
      <c r="C66" s="37"/>
      <c r="D66" s="10"/>
      <c r="E66" s="10"/>
      <c r="F66" s="10"/>
      <c r="G66" s="74"/>
      <c r="H66" s="42">
        <f ca="1">SUM(H64:H65)</f>
        <v>41944.65</v>
      </c>
      <c r="I66" s="42">
        <f>SUM(I64:I65)</f>
        <v>0</v>
      </c>
    </row>
    <row r="67" spans="1:9" x14ac:dyDescent="0.25">
      <c r="B67" s="29"/>
      <c r="C67" s="37"/>
      <c r="D67" s="10"/>
      <c r="E67" s="10"/>
      <c r="F67" s="10"/>
      <c r="G67" s="74"/>
      <c r="H67" s="12"/>
      <c r="I67" s="12"/>
    </row>
    <row r="68" spans="1:9" x14ac:dyDescent="0.25">
      <c r="A68">
        <v>43250</v>
      </c>
      <c r="B68" s="29"/>
      <c r="C68" s="37"/>
      <c r="D68" s="32"/>
      <c r="E68" s="32" t="s">
        <v>133</v>
      </c>
      <c r="F68" s="20" t="s">
        <v>220</v>
      </c>
      <c r="G68" s="46"/>
      <c r="H68" s="42">
        <f ca="1">-VLOOKUP(A68,kalk!$A$2:$B$4412,2,FALSE)</f>
        <v>0</v>
      </c>
      <c r="I68" s="42">
        <v>0</v>
      </c>
    </row>
    <row r="69" spans="1:9" x14ac:dyDescent="0.25">
      <c r="A69">
        <v>43260</v>
      </c>
      <c r="B69" s="29"/>
      <c r="C69" s="37"/>
      <c r="D69" s="32"/>
      <c r="E69" s="32" t="s">
        <v>189</v>
      </c>
      <c r="F69" s="20" t="s">
        <v>221</v>
      </c>
      <c r="G69" s="46"/>
      <c r="H69" s="42">
        <f ca="1">-VLOOKUP(A69,kalk!$A$2:$B$4412,2,FALSE)</f>
        <v>0</v>
      </c>
      <c r="I69" s="42">
        <v>0</v>
      </c>
    </row>
    <row r="70" spans="1:9" x14ac:dyDescent="0.25">
      <c r="A70">
        <v>43270</v>
      </c>
      <c r="B70" s="29"/>
      <c r="C70" s="37"/>
      <c r="D70" s="32"/>
      <c r="E70" s="32" t="s">
        <v>190</v>
      </c>
      <c r="F70" s="20" t="s">
        <v>222</v>
      </c>
      <c r="G70" s="46"/>
      <c r="H70" s="121">
        <f ca="1">-VLOOKUP(A70,kalk!$A$2:$B$4412,2,FALSE)</f>
        <v>220658.68</v>
      </c>
      <c r="I70" s="42">
        <v>0</v>
      </c>
    </row>
    <row r="71" spans="1:9" x14ac:dyDescent="0.25">
      <c r="A71">
        <v>43280</v>
      </c>
      <c r="B71" s="29"/>
      <c r="C71" s="37"/>
      <c r="D71" s="32"/>
      <c r="E71" s="32" t="s">
        <v>191</v>
      </c>
      <c r="F71" s="20" t="s">
        <v>223</v>
      </c>
      <c r="G71" s="46"/>
      <c r="H71" s="42">
        <f ca="1">-VLOOKUP(A71,kalk!$A$2:$B$4412,2,FALSE)</f>
        <v>182.37</v>
      </c>
      <c r="I71" s="42">
        <v>0</v>
      </c>
    </row>
    <row r="72" spans="1:9" x14ac:dyDescent="0.25">
      <c r="A72">
        <v>43290</v>
      </c>
      <c r="B72" s="29"/>
      <c r="C72" s="37"/>
      <c r="D72" s="32"/>
      <c r="E72" s="32" t="s">
        <v>192</v>
      </c>
      <c r="F72" s="20" t="s">
        <v>170</v>
      </c>
      <c r="G72" s="46"/>
      <c r="H72" s="35">
        <f ca="1">-VLOOKUP(A72,kalk!$A$2:$B$4412,2,FALSE)</f>
        <v>4512</v>
      </c>
      <c r="I72" s="42">
        <v>0</v>
      </c>
    </row>
    <row r="73" spans="1:9" x14ac:dyDescent="0.25">
      <c r="B73" s="29"/>
      <c r="C73" s="37"/>
      <c r="D73" s="10"/>
      <c r="E73" s="28"/>
      <c r="F73" s="10"/>
      <c r="G73" s="45"/>
      <c r="H73" s="29"/>
      <c r="I73" s="29"/>
    </row>
    <row r="74" spans="1:9" x14ac:dyDescent="0.25">
      <c r="B74" s="29"/>
      <c r="C74" s="37"/>
      <c r="D74" s="10"/>
      <c r="E74" s="28"/>
      <c r="F74" s="10"/>
      <c r="G74" s="45"/>
      <c r="H74" s="74"/>
      <c r="I74" s="11"/>
    </row>
    <row r="75" spans="1:9" x14ac:dyDescent="0.25">
      <c r="A75">
        <v>43300</v>
      </c>
      <c r="B75" s="29"/>
      <c r="C75" s="37"/>
      <c r="D75" s="32" t="s">
        <v>119</v>
      </c>
      <c r="E75" s="20" t="s">
        <v>224</v>
      </c>
      <c r="F75" s="32"/>
      <c r="G75" s="46"/>
      <c r="H75" s="35">
        <f ca="1">-VLOOKUP(A75,kalk!$A$2:$B$4412,2,FALSE)</f>
        <v>0</v>
      </c>
      <c r="I75" s="20">
        <v>0</v>
      </c>
    </row>
    <row r="76" spans="1:9" x14ac:dyDescent="0.25">
      <c r="B76" s="29"/>
      <c r="C76" s="28"/>
      <c r="D76" s="10"/>
      <c r="E76" s="10"/>
      <c r="F76" s="10"/>
      <c r="G76" s="45"/>
      <c r="H76" s="29"/>
      <c r="I76" s="29"/>
    </row>
    <row r="77" spans="1:9" x14ac:dyDescent="0.25">
      <c r="A77">
        <v>44000</v>
      </c>
      <c r="B77" s="70"/>
      <c r="C77" s="43" t="s">
        <v>141</v>
      </c>
      <c r="D77" s="25" t="s">
        <v>225</v>
      </c>
      <c r="E77" s="38"/>
      <c r="F77" s="38"/>
      <c r="G77" s="69"/>
      <c r="H77" s="31">
        <f ca="1">SUM(H79,H83)</f>
        <v>0</v>
      </c>
      <c r="I77" s="31">
        <f>SUM(I79,I83)</f>
        <v>0</v>
      </c>
    </row>
    <row r="78" spans="1:9" x14ac:dyDescent="0.25">
      <c r="B78" s="72" t="s">
        <v>109</v>
      </c>
      <c r="C78" s="37"/>
      <c r="D78" s="10"/>
      <c r="E78" s="10"/>
      <c r="F78" s="10"/>
      <c r="G78" s="45"/>
      <c r="H78" s="29"/>
      <c r="I78" s="12"/>
    </row>
    <row r="79" spans="1:9" x14ac:dyDescent="0.25">
      <c r="A79">
        <v>44100</v>
      </c>
      <c r="B79" s="37"/>
      <c r="C79" s="37"/>
      <c r="D79" s="32" t="s">
        <v>115</v>
      </c>
      <c r="E79" s="20" t="s">
        <v>226</v>
      </c>
      <c r="F79" s="32"/>
      <c r="G79" s="46"/>
      <c r="H79" s="34">
        <f ca="1">-VLOOKUP(A79,kalk!$A$2:$B$4412,2,FALSE)</f>
        <v>0</v>
      </c>
      <c r="I79" s="42">
        <v>0</v>
      </c>
    </row>
    <row r="80" spans="1:9" x14ac:dyDescent="0.25">
      <c r="A80">
        <v>44200</v>
      </c>
      <c r="B80" s="29"/>
      <c r="C80" s="37"/>
      <c r="D80" s="32" t="s">
        <v>117</v>
      </c>
      <c r="E80" s="20" t="s">
        <v>156</v>
      </c>
      <c r="F80" s="32"/>
      <c r="G80" s="46"/>
      <c r="H80" s="29"/>
      <c r="I80" s="12"/>
    </row>
    <row r="81" spans="1:9" x14ac:dyDescent="0.25">
      <c r="A81">
        <v>44210</v>
      </c>
      <c r="B81" s="29"/>
      <c r="C81" s="37"/>
      <c r="D81" s="32"/>
      <c r="E81" s="32" t="s">
        <v>146</v>
      </c>
      <c r="F81" s="20" t="s">
        <v>227</v>
      </c>
      <c r="G81" s="46"/>
      <c r="H81" s="34">
        <f ca="1">-VLOOKUP(A81,kalk!$A$2:$B$4412,2,FALSE)</f>
        <v>0</v>
      </c>
      <c r="I81" s="42">
        <v>0</v>
      </c>
    </row>
    <row r="82" spans="1:9" x14ac:dyDescent="0.25">
      <c r="A82">
        <v>44220</v>
      </c>
      <c r="B82" s="29"/>
      <c r="C82" s="45"/>
      <c r="D82" s="32"/>
      <c r="E82" s="32" t="s">
        <v>146</v>
      </c>
      <c r="F82" s="20" t="s">
        <v>228</v>
      </c>
      <c r="G82" s="46"/>
      <c r="H82" s="73">
        <f ca="1">-VLOOKUP(A82,kalk!$A$2:$B$4412,2,FALSE)</f>
        <v>0</v>
      </c>
      <c r="I82" s="73">
        <v>0</v>
      </c>
    </row>
    <row r="83" spans="1:9" x14ac:dyDescent="0.25">
      <c r="B83" s="29"/>
      <c r="C83" s="9"/>
      <c r="D83" s="45"/>
      <c r="E83" s="45"/>
      <c r="F83" s="45"/>
      <c r="G83" s="45"/>
      <c r="H83" s="42">
        <f ca="1">SUM(H81:H82)</f>
        <v>0</v>
      </c>
      <c r="I83" s="42">
        <f>SUM(I81:I82)</f>
        <v>0</v>
      </c>
    </row>
    <row r="84" spans="1:9" x14ac:dyDescent="0.25">
      <c r="B84" s="63"/>
      <c r="C84" s="63"/>
      <c r="D84" s="8"/>
      <c r="E84" s="8"/>
      <c r="F84" s="8"/>
      <c r="G84" s="28"/>
      <c r="H84" s="29"/>
      <c r="I84" s="75"/>
    </row>
    <row r="85" spans="1:9" x14ac:dyDescent="0.25">
      <c r="B85" s="3"/>
      <c r="C85" s="3"/>
      <c r="D85" s="3"/>
      <c r="E85" s="3"/>
      <c r="F85" s="3"/>
      <c r="G85" s="2"/>
      <c r="H85" s="3"/>
      <c r="I85" s="11"/>
    </row>
    <row r="86" spans="1:9" x14ac:dyDescent="0.25">
      <c r="B86" s="26" t="s">
        <v>229</v>
      </c>
      <c r="C86" s="26"/>
      <c r="D86" s="26"/>
      <c r="E86" s="26"/>
      <c r="F86" s="26"/>
      <c r="G86" s="30" t="s">
        <v>109</v>
      </c>
      <c r="H86" s="25">
        <f ca="1">SUM(H9,H23)</f>
        <v>1713905.0600000019</v>
      </c>
      <c r="I86" s="25">
        <f>SUM(I9,I23)</f>
        <v>0</v>
      </c>
    </row>
    <row r="87" spans="1:9" ht="15.75" thickBot="1" x14ac:dyDescent="0.3">
      <c r="B87" s="17"/>
      <c r="C87" s="17"/>
      <c r="D87" s="17"/>
      <c r="E87" s="17"/>
      <c r="F87" s="17"/>
      <c r="G87" s="16"/>
      <c r="H87" s="17"/>
      <c r="I87" s="17"/>
    </row>
    <row r="88" spans="1:9" x14ac:dyDescent="0.25">
      <c r="B88" s="8"/>
      <c r="C88" s="8"/>
      <c r="D88" s="8"/>
      <c r="E88" s="8"/>
      <c r="F88" s="8"/>
      <c r="G88" s="4"/>
      <c r="H88" s="8"/>
      <c r="I88" s="8"/>
    </row>
    <row r="89" spans="1:9" x14ac:dyDescent="0.25">
      <c r="B89" s="54" t="str">
        <f>ustawienia!B5</f>
        <v>Warszawa, dnia 31.01.2024</v>
      </c>
      <c r="C89" s="54"/>
      <c r="D89" s="54"/>
      <c r="E89" s="54"/>
      <c r="F89" s="54"/>
      <c r="G89" s="55"/>
      <c r="H89" s="54"/>
      <c r="I89" s="54"/>
    </row>
    <row r="90" spans="1:9" x14ac:dyDescent="0.25">
      <c r="B90" s="54"/>
      <c r="C90" s="54"/>
      <c r="D90" s="54"/>
      <c r="E90" s="54"/>
      <c r="F90" s="54"/>
      <c r="G90" s="55"/>
      <c r="H90" s="54"/>
      <c r="I90" s="54"/>
    </row>
    <row r="91" spans="1:9" x14ac:dyDescent="0.25">
      <c r="B91" s="139" t="str">
        <f>ustawienia!B3</f>
        <v>Artur Kostrzewski - Członek Zarządu, Bartosz Kochanowski - Członek Zarządu</v>
      </c>
      <c r="C91" s="139"/>
      <c r="D91" s="139"/>
      <c r="E91" s="139"/>
      <c r="F91" s="139"/>
      <c r="G91" s="139"/>
      <c r="H91" s="139"/>
      <c r="I91" s="139"/>
    </row>
    <row r="92" spans="1:9" x14ac:dyDescent="0.25">
      <c r="B92" s="140"/>
      <c r="C92" s="140"/>
      <c r="D92" s="140"/>
      <c r="E92" s="140"/>
      <c r="F92" s="140"/>
      <c r="G92" s="140"/>
      <c r="H92" s="140"/>
      <c r="I92" s="140"/>
    </row>
    <row r="93" spans="1:9" x14ac:dyDescent="0.25">
      <c r="B93" s="18"/>
      <c r="C93" s="18"/>
      <c r="D93" s="18"/>
      <c r="E93" s="18"/>
      <c r="F93" s="18"/>
      <c r="G93" s="19"/>
      <c r="H93" s="19"/>
      <c r="I93" s="19"/>
    </row>
    <row r="94" spans="1:9" x14ac:dyDescent="0.25">
      <c r="B94" s="18"/>
      <c r="C94" s="18"/>
      <c r="D94" s="18"/>
      <c r="E94" s="18"/>
      <c r="F94" s="18"/>
      <c r="G94" s="19"/>
      <c r="H94" s="19"/>
      <c r="I94" s="19"/>
    </row>
    <row r="95" spans="1:9" x14ac:dyDescent="0.25">
      <c r="B95" s="131" t="s">
        <v>183</v>
      </c>
      <c r="C95" s="131"/>
      <c r="D95" s="131"/>
      <c r="E95" s="131"/>
      <c r="F95" s="131"/>
      <c r="G95" s="131"/>
      <c r="H95" s="18"/>
      <c r="I95" s="18"/>
    </row>
    <row r="96" spans="1:9" x14ac:dyDescent="0.25">
      <c r="B96" s="57"/>
      <c r="C96" s="56"/>
      <c r="D96" s="56"/>
      <c r="E96" s="131" t="str">
        <f>ustawienia!B4</f>
        <v>Grzegorz Hajduk</v>
      </c>
      <c r="F96" s="131"/>
      <c r="G96" s="131"/>
      <c r="H96" s="58"/>
      <c r="I96" s="58"/>
    </row>
    <row r="97" spans="2:9" x14ac:dyDescent="0.25">
      <c r="B97" s="27"/>
      <c r="C97" s="138"/>
      <c r="D97" s="138"/>
      <c r="E97" s="138"/>
      <c r="F97" s="138"/>
      <c r="G97" s="138"/>
      <c r="H97" s="29"/>
      <c r="I97" s="29"/>
    </row>
  </sheetData>
  <mergeCells count="7">
    <mergeCell ref="C97:G97"/>
    <mergeCell ref="B2:I2"/>
    <mergeCell ref="B3:I3"/>
    <mergeCell ref="B4:I4"/>
    <mergeCell ref="B95:G95"/>
    <mergeCell ref="E96:G96"/>
    <mergeCell ref="B91:I92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100"/>
  <sheetViews>
    <sheetView view="pageBreakPreview" zoomScale="75" zoomScaleNormal="55" zoomScaleSheetLayoutView="75" workbookViewId="0"/>
  </sheetViews>
  <sheetFormatPr defaultRowHeight="15" x14ac:dyDescent="0.25"/>
  <cols>
    <col min="2" max="2" width="4.85546875" customWidth="1"/>
    <col min="3" max="3" width="3" customWidth="1"/>
    <col min="4" max="4" width="3.5703125" customWidth="1"/>
    <col min="5" max="5" width="7.42578125" customWidth="1"/>
    <col min="6" max="6" width="60.140625" customWidth="1"/>
    <col min="7" max="8" width="23.42578125" customWidth="1"/>
    <col min="9" max="9" width="14.42578125" bestFit="1" customWidth="1"/>
    <col min="10" max="10" width="12.42578125" bestFit="1" customWidth="1"/>
  </cols>
  <sheetData>
    <row r="2" spans="1:8" x14ac:dyDescent="0.25">
      <c r="C2" s="141" t="s">
        <v>108</v>
      </c>
      <c r="D2" s="141"/>
      <c r="E2" s="141"/>
      <c r="F2" s="141"/>
      <c r="G2" s="141"/>
      <c r="H2" s="141"/>
    </row>
    <row r="3" spans="1:8" x14ac:dyDescent="0.25">
      <c r="C3" s="142" t="s">
        <v>241</v>
      </c>
      <c r="D3" s="142"/>
      <c r="E3" s="142"/>
      <c r="F3" s="142"/>
      <c r="G3" s="142"/>
      <c r="H3" s="142"/>
    </row>
    <row r="4" spans="1:8" x14ac:dyDescent="0.25">
      <c r="C4" s="142" t="str">
        <f>"za rok obrotowy od "&amp;ustawienia!B8&amp;" do "&amp;ustawienia!B7</f>
        <v>za rok obrotowy od 01.01.2024 do 31.12.2024</v>
      </c>
      <c r="D4" s="142"/>
      <c r="E4" s="142"/>
      <c r="F4" s="142"/>
      <c r="G4" s="142"/>
      <c r="H4" s="142"/>
    </row>
    <row r="5" spans="1:8" x14ac:dyDescent="0.25">
      <c r="C5" s="132" t="s">
        <v>242</v>
      </c>
      <c r="D5" s="132"/>
      <c r="E5" s="132"/>
      <c r="F5" s="132"/>
      <c r="G5" s="132"/>
      <c r="H5" s="132"/>
    </row>
    <row r="6" spans="1:8" x14ac:dyDescent="0.25">
      <c r="C6" s="76"/>
      <c r="D6" s="77"/>
      <c r="E6" s="77"/>
      <c r="F6" s="77"/>
      <c r="G6" s="78"/>
      <c r="H6" s="78"/>
    </row>
    <row r="7" spans="1:8" x14ac:dyDescent="0.25">
      <c r="C7" s="28"/>
      <c r="D7" s="79"/>
      <c r="E7" s="79"/>
      <c r="F7" s="79"/>
      <c r="G7" s="29"/>
      <c r="H7" s="29"/>
    </row>
    <row r="8" spans="1:8" x14ac:dyDescent="0.25">
      <c r="C8" s="28"/>
      <c r="D8" s="79"/>
      <c r="E8" s="79"/>
      <c r="F8" s="79"/>
      <c r="G8" s="100" t="str">
        <f>TEXT(0,ustawienia!B6)</f>
        <v>2024</v>
      </c>
      <c r="H8" s="23" t="s">
        <v>111</v>
      </c>
    </row>
    <row r="9" spans="1:8" x14ac:dyDescent="0.25">
      <c r="C9" s="80"/>
      <c r="D9" s="81"/>
      <c r="E9" s="81"/>
      <c r="F9" s="81"/>
      <c r="G9" s="82"/>
      <c r="H9" s="82" t="s">
        <v>33</v>
      </c>
    </row>
    <row r="10" spans="1:8" x14ac:dyDescent="0.25">
      <c r="C10" s="28"/>
      <c r="D10" s="79"/>
      <c r="E10" s="79"/>
      <c r="F10" s="79"/>
      <c r="G10" s="83"/>
      <c r="H10" s="83"/>
    </row>
    <row r="11" spans="1:8" x14ac:dyDescent="0.25">
      <c r="A11">
        <v>51000</v>
      </c>
      <c r="B11" t="s">
        <v>328</v>
      </c>
      <c r="C11" s="43" t="s">
        <v>112</v>
      </c>
      <c r="D11" s="25" t="s">
        <v>243</v>
      </c>
      <c r="E11" s="25"/>
      <c r="F11" s="69"/>
      <c r="G11" s="25">
        <f ca="1">SUM(G14:G17)</f>
        <v>5429023.5599999996</v>
      </c>
      <c r="H11" s="25">
        <f>SUM(H14:H17)</f>
        <v>0</v>
      </c>
    </row>
    <row r="12" spans="1:8" x14ac:dyDescent="0.25">
      <c r="C12" s="72"/>
      <c r="D12" s="66"/>
      <c r="E12" s="66"/>
      <c r="F12" s="70"/>
      <c r="G12" s="83"/>
      <c r="H12" s="83"/>
    </row>
    <row r="13" spans="1:8" x14ac:dyDescent="0.25">
      <c r="B13" t="s">
        <v>328</v>
      </c>
      <c r="C13" s="72"/>
      <c r="D13" s="30"/>
      <c r="E13" s="20" t="s">
        <v>146</v>
      </c>
      <c r="F13" s="47" t="s">
        <v>244</v>
      </c>
      <c r="G13" s="84"/>
      <c r="H13" s="84"/>
    </row>
    <row r="14" spans="1:8" x14ac:dyDescent="0.25">
      <c r="A14">
        <v>51100</v>
      </c>
      <c r="B14" t="s">
        <v>328</v>
      </c>
      <c r="C14" s="28"/>
      <c r="D14" s="32" t="s">
        <v>114</v>
      </c>
      <c r="E14" s="20" t="s">
        <v>245</v>
      </c>
      <c r="F14" s="33"/>
      <c r="G14" s="85">
        <f ca="1">(IF(B14="W",1,-1))*VLOOKUP(A14,kalk!$A$2:$B$4412,2,FALSE)</f>
        <v>5429023.5599999996</v>
      </c>
      <c r="H14" s="85">
        <v>0</v>
      </c>
    </row>
    <row r="15" spans="1:8" x14ac:dyDescent="0.25">
      <c r="A15">
        <v>51200</v>
      </c>
      <c r="B15" t="s">
        <v>328</v>
      </c>
      <c r="C15" s="28"/>
      <c r="D15" s="32" t="s">
        <v>123</v>
      </c>
      <c r="E15" s="20" t="s">
        <v>246</v>
      </c>
      <c r="F15" s="33"/>
      <c r="G15" s="85">
        <f ca="1">(IF(B15="W",1,-1))*VLOOKUP(A15,kalk!$A$2:$B$4412,2,FALSE)</f>
        <v>0</v>
      </c>
      <c r="H15" s="85">
        <v>0</v>
      </c>
    </row>
    <row r="16" spans="1:8" x14ac:dyDescent="0.25">
      <c r="A16">
        <v>51300</v>
      </c>
      <c r="B16" t="s">
        <v>328</v>
      </c>
      <c r="C16" s="28"/>
      <c r="D16" s="32" t="s">
        <v>137</v>
      </c>
      <c r="E16" s="20" t="s">
        <v>247</v>
      </c>
      <c r="F16" s="33"/>
      <c r="G16" s="85">
        <f ca="1">(IF(B16="W",1,-1))*VLOOKUP(A16,kalk!$A$2:$B$4412,2,FALSE)</f>
        <v>0</v>
      </c>
      <c r="H16" s="85">
        <v>0</v>
      </c>
    </row>
    <row r="17" spans="1:10" x14ac:dyDescent="0.25">
      <c r="A17">
        <v>51400</v>
      </c>
      <c r="B17" t="s">
        <v>328</v>
      </c>
      <c r="C17" s="28"/>
      <c r="D17" s="32" t="s">
        <v>141</v>
      </c>
      <c r="E17" s="20" t="s">
        <v>248</v>
      </c>
      <c r="F17" s="33"/>
      <c r="G17" s="85">
        <f ca="1">(IF(B17="W",1,-1))*VLOOKUP(A17,kalk!$A$2:$B$4412,2,FALSE)</f>
        <v>0</v>
      </c>
      <c r="H17" s="85">
        <v>0</v>
      </c>
    </row>
    <row r="18" spans="1:10" x14ac:dyDescent="0.25">
      <c r="C18" s="28"/>
      <c r="D18" s="10" t="s">
        <v>109</v>
      </c>
      <c r="E18" s="10"/>
      <c r="F18" s="10"/>
      <c r="G18" s="83"/>
      <c r="H18" s="11"/>
    </row>
    <row r="19" spans="1:10" x14ac:dyDescent="0.25">
      <c r="A19">
        <v>52000</v>
      </c>
      <c r="B19" t="s">
        <v>323</v>
      </c>
      <c r="C19" s="43" t="s">
        <v>157</v>
      </c>
      <c r="D19" s="25" t="s">
        <v>71</v>
      </c>
      <c r="E19" s="25"/>
      <c r="F19" s="69"/>
      <c r="G19" s="25">
        <f ca="1">SUM(G21:G24,G26:G27,G29:G30)</f>
        <v>4786683.3500000006</v>
      </c>
      <c r="H19" s="25">
        <f>SUM(H21:H24,H26:H27,H29:H30)</f>
        <v>0</v>
      </c>
    </row>
    <row r="20" spans="1:10" x14ac:dyDescent="0.25">
      <c r="C20" s="72"/>
      <c r="D20" s="66"/>
      <c r="E20" s="66"/>
      <c r="F20" s="70"/>
      <c r="G20" s="83"/>
      <c r="H20" s="11"/>
    </row>
    <row r="21" spans="1:10" x14ac:dyDescent="0.25">
      <c r="A21">
        <v>52100</v>
      </c>
      <c r="B21" t="s">
        <v>323</v>
      </c>
      <c r="C21" s="28"/>
      <c r="D21" s="32" t="s">
        <v>114</v>
      </c>
      <c r="E21" s="20" t="s">
        <v>249</v>
      </c>
      <c r="F21" s="33"/>
      <c r="G21" s="85">
        <f ca="1">(IF(B21="W",1,-1))*VLOOKUP(A21,kalk!$A$2:$B$4412,2,FALSE)</f>
        <v>92162.19</v>
      </c>
      <c r="H21" s="42">
        <v>0</v>
      </c>
      <c r="J21" s="105"/>
    </row>
    <row r="22" spans="1:10" x14ac:dyDescent="0.25">
      <c r="A22">
        <v>52200</v>
      </c>
      <c r="B22" t="s">
        <v>323</v>
      </c>
      <c r="C22" s="28"/>
      <c r="D22" s="32" t="s">
        <v>123</v>
      </c>
      <c r="E22" s="20" t="s">
        <v>250</v>
      </c>
      <c r="F22" s="33"/>
      <c r="G22" s="85">
        <f ca="1">(IF(B22="W",1,-1))*VLOOKUP(A22,kalk!$A$2:$B$4412,2,FALSE)</f>
        <v>69524.08</v>
      </c>
      <c r="H22" s="42">
        <v>0</v>
      </c>
      <c r="I22" s="120"/>
    </row>
    <row r="23" spans="1:10" x14ac:dyDescent="0.25">
      <c r="A23">
        <v>52300</v>
      </c>
      <c r="B23" t="s">
        <v>323</v>
      </c>
      <c r="C23" s="28"/>
      <c r="D23" s="32" t="s">
        <v>137</v>
      </c>
      <c r="E23" s="20" t="s">
        <v>251</v>
      </c>
      <c r="F23" s="33"/>
      <c r="G23" s="85">
        <f ca="1">(IF(B23="W",1,-1))*VLOOKUP(A23,kalk!$A$2:$B$4412,2,FALSE)</f>
        <v>2663765.2400000002</v>
      </c>
      <c r="H23" s="42">
        <v>0</v>
      </c>
      <c r="I23" s="120"/>
    </row>
    <row r="24" spans="1:10" x14ac:dyDescent="0.25">
      <c r="A24">
        <v>52400</v>
      </c>
      <c r="B24" t="s">
        <v>323</v>
      </c>
      <c r="C24" s="29"/>
      <c r="D24" s="32" t="s">
        <v>141</v>
      </c>
      <c r="E24" s="20" t="s">
        <v>252</v>
      </c>
      <c r="F24" s="33"/>
      <c r="G24" s="85">
        <f ca="1">(IF(B24="W",1,-1))*VLOOKUP(A24,kalk!$A$2:$B$4412,2,FALSE)</f>
        <v>18680.830000000002</v>
      </c>
      <c r="H24" s="42">
        <v>0</v>
      </c>
      <c r="I24" s="120"/>
    </row>
    <row r="25" spans="1:10" x14ac:dyDescent="0.25">
      <c r="A25">
        <v>52401</v>
      </c>
      <c r="B25" t="s">
        <v>323</v>
      </c>
      <c r="C25" s="28"/>
      <c r="D25" s="33"/>
      <c r="E25" s="33" t="s">
        <v>146</v>
      </c>
      <c r="F25" s="20" t="s">
        <v>253</v>
      </c>
      <c r="G25" s="108">
        <v>0</v>
      </c>
      <c r="H25" s="109">
        <v>0</v>
      </c>
      <c r="I25" s="120"/>
    </row>
    <row r="26" spans="1:10" x14ac:dyDescent="0.25">
      <c r="A26">
        <v>52500</v>
      </c>
      <c r="B26" t="s">
        <v>323</v>
      </c>
      <c r="C26" s="28"/>
      <c r="D26" s="32" t="s">
        <v>153</v>
      </c>
      <c r="E26" s="20" t="s">
        <v>254</v>
      </c>
      <c r="F26" s="33"/>
      <c r="G26" s="85">
        <f ca="1">(IF(B26="W",1,-1))*VLOOKUP(A26,kalk!$A$2:$B$4412,2,FALSE)</f>
        <v>1681029.3199999998</v>
      </c>
      <c r="H26" s="42">
        <v>0</v>
      </c>
      <c r="I26" s="120"/>
    </row>
    <row r="27" spans="1:10" x14ac:dyDescent="0.25">
      <c r="A27">
        <v>52600</v>
      </c>
      <c r="B27" t="s">
        <v>323</v>
      </c>
      <c r="C27" s="28"/>
      <c r="D27" s="32" t="s">
        <v>185</v>
      </c>
      <c r="E27" s="20" t="s">
        <v>368</v>
      </c>
      <c r="F27" s="33"/>
      <c r="G27" s="85">
        <f ca="1">(IF(B27="W",1,-1))*VLOOKUP(A27,kalk!$A$2:$B$4412,2,FALSE)</f>
        <v>239858.62</v>
      </c>
      <c r="H27" s="42">
        <v>0</v>
      </c>
      <c r="I27" s="120"/>
    </row>
    <row r="28" spans="1:10" x14ac:dyDescent="0.25">
      <c r="C28" s="28"/>
      <c r="D28" s="32"/>
      <c r="E28" s="20" t="s">
        <v>146</v>
      </c>
      <c r="F28" s="33" t="s">
        <v>369</v>
      </c>
      <c r="G28" s="108"/>
      <c r="H28" s="109">
        <v>0</v>
      </c>
      <c r="I28" s="120"/>
    </row>
    <row r="29" spans="1:10" x14ac:dyDescent="0.25">
      <c r="A29">
        <v>52700</v>
      </c>
      <c r="B29" t="s">
        <v>323</v>
      </c>
      <c r="C29" s="28"/>
      <c r="D29" s="32" t="s">
        <v>186</v>
      </c>
      <c r="E29" s="20" t="s">
        <v>255</v>
      </c>
      <c r="F29" s="33"/>
      <c r="G29" s="85">
        <f ca="1">(IF(B29="W",1,-1))*VLOOKUP(A29,kalk!$A$2:$B$4412,2,FALSE)</f>
        <v>21663.07</v>
      </c>
      <c r="H29" s="42">
        <v>0</v>
      </c>
      <c r="I29" s="120"/>
    </row>
    <row r="30" spans="1:10" x14ac:dyDescent="0.25">
      <c r="A30">
        <v>52800</v>
      </c>
      <c r="B30" t="s">
        <v>323</v>
      </c>
      <c r="C30" s="28"/>
      <c r="D30" s="32" t="s">
        <v>187</v>
      </c>
      <c r="E30" s="20" t="s">
        <v>256</v>
      </c>
      <c r="F30" s="33"/>
      <c r="G30" s="85">
        <f ca="1">(IF(B30="W",1,-1))*VLOOKUP(A30,kalk!$A$2:$B$4412,2,FALSE)</f>
        <v>0</v>
      </c>
      <c r="H30" s="42">
        <v>0</v>
      </c>
    </row>
    <row r="31" spans="1:10" x14ac:dyDescent="0.25">
      <c r="C31" s="28"/>
      <c r="D31" s="10"/>
      <c r="E31" s="10"/>
      <c r="F31" s="10"/>
      <c r="G31" s="11"/>
      <c r="H31" s="11"/>
    </row>
    <row r="32" spans="1:10" x14ac:dyDescent="0.25">
      <c r="A32">
        <v>53000</v>
      </c>
      <c r="C32" s="43" t="s">
        <v>230</v>
      </c>
      <c r="D32" s="25" t="s">
        <v>257</v>
      </c>
      <c r="E32" s="38"/>
      <c r="F32" s="69"/>
      <c r="G32" s="86">
        <f ca="1">G11-G19</f>
        <v>642340.20999999903</v>
      </c>
      <c r="H32" s="86">
        <f>H11-H19</f>
        <v>0</v>
      </c>
    </row>
    <row r="33" spans="1:8" x14ac:dyDescent="0.25">
      <c r="C33" s="37"/>
      <c r="D33" s="10" t="s">
        <v>109</v>
      </c>
      <c r="E33" s="10"/>
      <c r="F33" s="45"/>
      <c r="G33" s="83"/>
      <c r="H33" s="83"/>
    </row>
    <row r="34" spans="1:8" x14ac:dyDescent="0.25">
      <c r="A34">
        <v>54000</v>
      </c>
      <c r="B34" t="s">
        <v>328</v>
      </c>
      <c r="C34" s="43" t="s">
        <v>231</v>
      </c>
      <c r="D34" s="25" t="s">
        <v>258</v>
      </c>
      <c r="E34" s="38"/>
      <c r="F34" s="69"/>
      <c r="G34" s="25">
        <f ca="1">SUM(G36:G39)</f>
        <v>1212.07</v>
      </c>
      <c r="H34" s="25">
        <f>SUM(H36:H39)</f>
        <v>0</v>
      </c>
    </row>
    <row r="35" spans="1:8" x14ac:dyDescent="0.25">
      <c r="C35" s="72"/>
      <c r="D35" s="66"/>
      <c r="E35" s="9"/>
      <c r="F35" s="70"/>
      <c r="G35" s="83"/>
      <c r="H35" s="11"/>
    </row>
    <row r="36" spans="1:8" x14ac:dyDescent="0.25">
      <c r="A36">
        <v>54100</v>
      </c>
      <c r="B36" t="s">
        <v>328</v>
      </c>
      <c r="C36" s="28"/>
      <c r="D36" s="32" t="s">
        <v>114</v>
      </c>
      <c r="E36" s="20" t="s">
        <v>259</v>
      </c>
      <c r="F36" s="32"/>
      <c r="G36" s="85">
        <f ca="1">(IF(B36="W",1,-1))*VLOOKUP(A36,kalk!$A$2:$B$4412,2,FALSE)</f>
        <v>0</v>
      </c>
      <c r="H36" s="42">
        <v>0</v>
      </c>
    </row>
    <row r="37" spans="1:8" x14ac:dyDescent="0.25">
      <c r="A37">
        <v>54200</v>
      </c>
      <c r="B37" t="s">
        <v>328</v>
      </c>
      <c r="C37" s="28"/>
      <c r="D37" s="32" t="s">
        <v>123</v>
      </c>
      <c r="E37" s="20" t="s">
        <v>84</v>
      </c>
      <c r="F37" s="32"/>
      <c r="G37" s="85">
        <f ca="1">(IF(B37="W",1,-1))*VLOOKUP(A37,kalk!$A$2:$B$4412,2,FALSE)</f>
        <v>0</v>
      </c>
      <c r="H37" s="42">
        <v>0</v>
      </c>
    </row>
    <row r="38" spans="1:8" x14ac:dyDescent="0.25">
      <c r="A38">
        <v>54300</v>
      </c>
      <c r="B38" t="s">
        <v>328</v>
      </c>
      <c r="C38" s="28"/>
      <c r="D38" s="32" t="s">
        <v>137</v>
      </c>
      <c r="E38" s="20" t="s">
        <v>262</v>
      </c>
      <c r="F38" s="32"/>
      <c r="G38" s="85">
        <f ca="1">(IF(B38="W",1,-1))*VLOOKUP(A38,kalk!$A$2:$B$4412,2,FALSE)</f>
        <v>0</v>
      </c>
      <c r="H38" s="42">
        <v>0</v>
      </c>
    </row>
    <row r="39" spans="1:8" x14ac:dyDescent="0.25">
      <c r="A39">
        <v>54400</v>
      </c>
      <c r="B39" t="s">
        <v>328</v>
      </c>
      <c r="C39" s="28"/>
      <c r="D39" s="32" t="s">
        <v>141</v>
      </c>
      <c r="E39" s="20" t="s">
        <v>260</v>
      </c>
      <c r="F39" s="32"/>
      <c r="G39" s="85">
        <f ca="1">(IF(B39="W",1,-1))*VLOOKUP(A39,kalk!$A$2:$B$4412,2,FALSE)</f>
        <v>1212.07</v>
      </c>
      <c r="H39" s="42">
        <v>0</v>
      </c>
    </row>
    <row r="40" spans="1:8" x14ac:dyDescent="0.25">
      <c r="C40" s="28"/>
      <c r="D40" s="10" t="s">
        <v>109</v>
      </c>
      <c r="E40" s="10"/>
      <c r="F40" s="10"/>
      <c r="G40" s="28"/>
      <c r="H40" s="28"/>
    </row>
    <row r="41" spans="1:8" x14ac:dyDescent="0.25">
      <c r="A41">
        <v>55000</v>
      </c>
      <c r="B41" t="s">
        <v>323</v>
      </c>
      <c r="C41" s="43" t="s">
        <v>232</v>
      </c>
      <c r="D41" s="25" t="s">
        <v>261</v>
      </c>
      <c r="E41" s="38"/>
      <c r="F41" s="69"/>
      <c r="G41" s="25">
        <f ca="1">SUM(G43:G45)</f>
        <v>0</v>
      </c>
      <c r="H41" s="25">
        <f>SUM(H43:H45)</f>
        <v>0</v>
      </c>
    </row>
    <row r="42" spans="1:8" x14ac:dyDescent="0.25">
      <c r="C42" s="72"/>
      <c r="D42" s="66"/>
      <c r="E42" s="9"/>
      <c r="F42" s="70"/>
      <c r="G42" s="83"/>
      <c r="H42" s="11"/>
    </row>
    <row r="43" spans="1:8" x14ac:dyDescent="0.25">
      <c r="A43">
        <v>55100</v>
      </c>
      <c r="B43" t="s">
        <v>323</v>
      </c>
      <c r="C43" s="28"/>
      <c r="D43" s="32" t="s">
        <v>114</v>
      </c>
      <c r="E43" s="20" t="s">
        <v>360</v>
      </c>
      <c r="F43" s="33"/>
      <c r="G43" s="85">
        <f ca="1">(IF(B43="W",1,-1))*VLOOKUP(A43,kalk!$A$2:$B$4412,2,FALSE)</f>
        <v>0</v>
      </c>
      <c r="H43" s="42">
        <v>0</v>
      </c>
    </row>
    <row r="44" spans="1:8" x14ac:dyDescent="0.25">
      <c r="A44">
        <v>55200</v>
      </c>
      <c r="B44" t="s">
        <v>323</v>
      </c>
      <c r="C44" s="28"/>
      <c r="D44" s="32" t="s">
        <v>123</v>
      </c>
      <c r="E44" s="20" t="s">
        <v>262</v>
      </c>
      <c r="F44" s="33"/>
      <c r="G44" s="85">
        <f ca="1">(IF(B44="W",1,-1))*VLOOKUP(A44,kalk!$A$2:$B$4412,2,FALSE)</f>
        <v>0</v>
      </c>
      <c r="H44" s="42">
        <v>0</v>
      </c>
    </row>
    <row r="45" spans="1:8" x14ac:dyDescent="0.25">
      <c r="A45">
        <v>55300</v>
      </c>
      <c r="B45" t="s">
        <v>323</v>
      </c>
      <c r="C45" s="28"/>
      <c r="D45" s="32" t="s">
        <v>137</v>
      </c>
      <c r="E45" s="20" t="s">
        <v>263</v>
      </c>
      <c r="F45" s="32"/>
      <c r="G45" s="85">
        <f ca="1">(IF(B45="W",1,-1))*VLOOKUP(A45,kalk!$A$2:$B$4412,2,FALSE)</f>
        <v>0</v>
      </c>
      <c r="H45" s="42">
        <v>0</v>
      </c>
    </row>
    <row r="46" spans="1:8" x14ac:dyDescent="0.25">
      <c r="C46" s="45"/>
      <c r="D46" s="10"/>
      <c r="E46" s="10"/>
      <c r="F46" s="9"/>
      <c r="G46" s="11"/>
      <c r="H46" s="11"/>
    </row>
    <row r="47" spans="1:8" x14ac:dyDescent="0.25">
      <c r="A47">
        <v>56000</v>
      </c>
      <c r="C47" s="30" t="s">
        <v>233</v>
      </c>
      <c r="D47" s="25" t="s">
        <v>264</v>
      </c>
      <c r="E47" s="38"/>
      <c r="F47" s="38"/>
      <c r="G47" s="86">
        <f ca="1">G32+G34-G41</f>
        <v>643552.27999999898</v>
      </c>
      <c r="H47" s="86">
        <f>H32+H34-H41</f>
        <v>0</v>
      </c>
    </row>
    <row r="48" spans="1:8" x14ac:dyDescent="0.25">
      <c r="C48" s="28"/>
      <c r="D48" s="10" t="s">
        <v>109</v>
      </c>
      <c r="E48" s="10"/>
      <c r="F48" s="10"/>
      <c r="G48" s="83"/>
      <c r="H48" s="11"/>
    </row>
    <row r="49" spans="1:8" x14ac:dyDescent="0.25">
      <c r="A49">
        <v>57000</v>
      </c>
      <c r="B49" t="s">
        <v>328</v>
      </c>
      <c r="C49" s="43" t="s">
        <v>234</v>
      </c>
      <c r="D49" s="25" t="s">
        <v>265</v>
      </c>
      <c r="E49" s="38"/>
      <c r="F49" s="69"/>
      <c r="G49" s="31">
        <f ca="1">SUM(G51,G53,G55:G57)</f>
        <v>18328.12</v>
      </c>
      <c r="H49" s="31">
        <f>SUM(H51,H53,H55:H57)</f>
        <v>0</v>
      </c>
    </row>
    <row r="50" spans="1:8" x14ac:dyDescent="0.25">
      <c r="C50" s="72"/>
      <c r="D50" s="66"/>
      <c r="E50" s="9"/>
      <c r="F50" s="70"/>
      <c r="G50" s="83"/>
      <c r="H50" s="12"/>
    </row>
    <row r="51" spans="1:8" x14ac:dyDescent="0.25">
      <c r="A51">
        <v>57100</v>
      </c>
      <c r="B51" t="s">
        <v>328</v>
      </c>
      <c r="C51" s="28"/>
      <c r="D51" s="32" t="s">
        <v>114</v>
      </c>
      <c r="E51" s="20" t="s">
        <v>266</v>
      </c>
      <c r="F51" s="32"/>
      <c r="G51" s="85">
        <f ca="1">(IF(B51="W",1,-1))*VLOOKUP(A51,kalk!$A$2:$B$4412,2,FALSE)</f>
        <v>0</v>
      </c>
      <c r="H51" s="42">
        <v>0</v>
      </c>
    </row>
    <row r="52" spans="1:8" x14ac:dyDescent="0.25">
      <c r="A52">
        <v>57110</v>
      </c>
      <c r="B52" t="s">
        <v>328</v>
      </c>
      <c r="C52" s="28"/>
      <c r="D52" s="32"/>
      <c r="E52" s="32" t="s">
        <v>146</v>
      </c>
      <c r="F52" s="20" t="s">
        <v>244</v>
      </c>
      <c r="G52" s="85"/>
      <c r="H52" s="42"/>
    </row>
    <row r="53" spans="1:8" x14ac:dyDescent="0.25">
      <c r="A53">
        <v>57200</v>
      </c>
      <c r="B53" t="s">
        <v>328</v>
      </c>
      <c r="C53" s="28"/>
      <c r="D53" s="32" t="s">
        <v>123</v>
      </c>
      <c r="E53" s="20" t="s">
        <v>267</v>
      </c>
      <c r="F53" s="32"/>
      <c r="G53" s="85">
        <f ca="1">(IF(B53="W",1,-1))*VLOOKUP(A53,kalk!$A$2:$B$4412,2,FALSE)</f>
        <v>0</v>
      </c>
      <c r="H53" s="42">
        <v>0</v>
      </c>
    </row>
    <row r="54" spans="1:8" x14ac:dyDescent="0.25">
      <c r="A54">
        <v>57210</v>
      </c>
      <c r="B54" t="s">
        <v>328</v>
      </c>
      <c r="C54" s="28"/>
      <c r="D54" s="32"/>
      <c r="E54" s="32" t="s">
        <v>146</v>
      </c>
      <c r="F54" s="20" t="s">
        <v>244</v>
      </c>
      <c r="G54" s="85">
        <f ca="1">(IF(B54="W",1,-1))*VLOOKUP(A54,kalk!$A$2:$B$4412,2,FALSE)</f>
        <v>0</v>
      </c>
      <c r="H54" s="42">
        <v>0</v>
      </c>
    </row>
    <row r="55" spans="1:8" x14ac:dyDescent="0.25">
      <c r="A55">
        <v>57300</v>
      </c>
      <c r="B55" t="s">
        <v>328</v>
      </c>
      <c r="C55" s="28"/>
      <c r="D55" s="32" t="s">
        <v>137</v>
      </c>
      <c r="E55" s="20" t="s">
        <v>268</v>
      </c>
      <c r="F55" s="32"/>
      <c r="G55" s="85">
        <f ca="1">(IF(B55="W",1,-1))*VLOOKUP(A55,kalk!$A$2:$B$4412,2,FALSE)</f>
        <v>0</v>
      </c>
      <c r="H55" s="42">
        <v>0</v>
      </c>
    </row>
    <row r="56" spans="1:8" x14ac:dyDescent="0.25">
      <c r="A56">
        <v>57400</v>
      </c>
      <c r="B56" t="s">
        <v>328</v>
      </c>
      <c r="C56" s="28"/>
      <c r="D56" s="32" t="s">
        <v>141</v>
      </c>
      <c r="E56" s="20" t="s">
        <v>269</v>
      </c>
      <c r="F56" s="32"/>
      <c r="G56" s="85">
        <f ca="1">(IF(B56="W",1,-1))*VLOOKUP(A56,kalk!$A$2:$B$4412,2,FALSE)</f>
        <v>0</v>
      </c>
      <c r="H56" s="42">
        <v>0</v>
      </c>
    </row>
    <row r="57" spans="1:8" x14ac:dyDescent="0.25">
      <c r="A57">
        <v>57500</v>
      </c>
      <c r="B57" t="s">
        <v>328</v>
      </c>
      <c r="C57" s="28"/>
      <c r="D57" s="33" t="s">
        <v>153</v>
      </c>
      <c r="E57" s="20" t="s">
        <v>270</v>
      </c>
      <c r="F57" s="32"/>
      <c r="G57" s="85">
        <f ca="1">(IF(B57="W",1,-1))*VLOOKUP(A57,kalk!$A$2:$B$4412,2,FALSE)</f>
        <v>18328.12</v>
      </c>
      <c r="H57" s="42">
        <v>0</v>
      </c>
    </row>
    <row r="58" spans="1:8" x14ac:dyDescent="0.25">
      <c r="C58" s="28"/>
      <c r="D58" s="9" t="s">
        <v>109</v>
      </c>
      <c r="E58" s="9"/>
      <c r="F58" s="10"/>
      <c r="G58" s="83"/>
      <c r="H58" s="11"/>
    </row>
    <row r="59" spans="1:8" x14ac:dyDescent="0.25">
      <c r="A59">
        <v>58000</v>
      </c>
      <c r="B59" t="s">
        <v>323</v>
      </c>
      <c r="C59" s="43" t="s">
        <v>235</v>
      </c>
      <c r="D59" s="30" t="s">
        <v>271</v>
      </c>
      <c r="E59" s="38"/>
      <c r="F59" s="69"/>
      <c r="G59" s="25">
        <f ca="1">SUM(G61,G63:G65)</f>
        <v>40425.61</v>
      </c>
      <c r="H59" s="25">
        <f>SUM(H61,H63:H65)</f>
        <v>0</v>
      </c>
    </row>
    <row r="60" spans="1:8" x14ac:dyDescent="0.25">
      <c r="C60" s="72"/>
      <c r="D60" s="66"/>
      <c r="E60" s="9"/>
      <c r="F60" s="70"/>
      <c r="G60" s="83"/>
      <c r="H60" s="11"/>
    </row>
    <row r="61" spans="1:8" x14ac:dyDescent="0.25">
      <c r="A61">
        <v>58100</v>
      </c>
      <c r="B61" t="s">
        <v>323</v>
      </c>
      <c r="C61" s="28"/>
      <c r="D61" s="32" t="s">
        <v>114</v>
      </c>
      <c r="E61" s="20" t="s">
        <v>267</v>
      </c>
      <c r="F61" s="33"/>
      <c r="G61" s="85">
        <f ca="1">(IF(B61="W",1,-1))*VLOOKUP(A61,kalk!$A$2:$B$4412,2,FALSE)</f>
        <v>31628.720000000001</v>
      </c>
      <c r="H61" s="42">
        <v>0</v>
      </c>
    </row>
    <row r="62" spans="1:8" x14ac:dyDescent="0.25">
      <c r="A62">
        <v>58110</v>
      </c>
      <c r="B62" t="s">
        <v>323</v>
      </c>
      <c r="C62" s="28"/>
      <c r="D62" s="33"/>
      <c r="E62" s="126" t="s">
        <v>146</v>
      </c>
      <c r="F62" s="127" t="s">
        <v>272</v>
      </c>
      <c r="G62" s="129"/>
      <c r="H62" s="130">
        <v>0</v>
      </c>
    </row>
    <row r="63" spans="1:8" x14ac:dyDescent="0.25">
      <c r="A63">
        <v>58200</v>
      </c>
      <c r="B63" t="s">
        <v>323</v>
      </c>
      <c r="C63" s="28"/>
      <c r="D63" s="32" t="s">
        <v>123</v>
      </c>
      <c r="E63" s="20" t="s">
        <v>273</v>
      </c>
      <c r="F63" s="32"/>
      <c r="G63" s="85">
        <f ca="1">(IF(B63="W",1,-1))*VLOOKUP(A63,kalk!$A$2:$B$4412,2,FALSE)</f>
        <v>0</v>
      </c>
      <c r="H63" s="42">
        <v>0</v>
      </c>
    </row>
    <row r="64" spans="1:8" x14ac:dyDescent="0.25">
      <c r="A64">
        <v>58300</v>
      </c>
      <c r="B64" t="s">
        <v>323</v>
      </c>
      <c r="C64" s="28"/>
      <c r="D64" s="32" t="s">
        <v>137</v>
      </c>
      <c r="E64" s="20" t="s">
        <v>269</v>
      </c>
      <c r="F64" s="32"/>
      <c r="G64" s="85">
        <f ca="1">(IF(B64="W",1,-1))*VLOOKUP(A64,kalk!$A$2:$B$4412,2,FALSE)</f>
        <v>0</v>
      </c>
      <c r="H64" s="42">
        <v>0</v>
      </c>
    </row>
    <row r="65" spans="1:8" x14ac:dyDescent="0.25">
      <c r="A65">
        <v>58400</v>
      </c>
      <c r="B65" t="s">
        <v>323</v>
      </c>
      <c r="C65" s="28"/>
      <c r="D65" s="32" t="s">
        <v>141</v>
      </c>
      <c r="E65" s="20" t="s">
        <v>270</v>
      </c>
      <c r="F65" s="32"/>
      <c r="G65" s="85">
        <f ca="1">(IF(B65="W",1,-1))*VLOOKUP(A65,kalk!$A$2:$B$4412,2,FALSE)</f>
        <v>8796.89</v>
      </c>
      <c r="H65" s="42">
        <v>0</v>
      </c>
    </row>
    <row r="66" spans="1:8" x14ac:dyDescent="0.25">
      <c r="C66" s="28"/>
      <c r="D66" s="9"/>
      <c r="E66" s="9"/>
      <c r="F66" s="10"/>
      <c r="G66" s="11"/>
      <c r="H66" s="11"/>
    </row>
    <row r="67" spans="1:8" x14ac:dyDescent="0.25">
      <c r="A67">
        <v>59000</v>
      </c>
      <c r="C67" s="43" t="s">
        <v>114</v>
      </c>
      <c r="D67" s="25" t="s">
        <v>274</v>
      </c>
      <c r="E67" s="38"/>
      <c r="F67" s="69"/>
      <c r="G67" s="86">
        <f ca="1">G47+G49-G59</f>
        <v>621454.78999999899</v>
      </c>
      <c r="H67" s="86">
        <f>H47+H49-H59</f>
        <v>0</v>
      </c>
    </row>
    <row r="68" spans="1:8" x14ac:dyDescent="0.25">
      <c r="C68" s="37"/>
      <c r="D68" s="9" t="s">
        <v>109</v>
      </c>
      <c r="E68" s="9"/>
      <c r="F68" s="45"/>
      <c r="G68" s="83"/>
      <c r="H68" s="11"/>
    </row>
    <row r="69" spans="1:8" x14ac:dyDescent="0.25">
      <c r="A69">
        <v>61000</v>
      </c>
      <c r="C69" s="43" t="s">
        <v>236</v>
      </c>
      <c r="D69" s="25" t="s">
        <v>100</v>
      </c>
      <c r="E69" s="38"/>
      <c r="F69" s="69"/>
      <c r="G69" s="25">
        <f ca="1">G71-G72</f>
        <v>0</v>
      </c>
      <c r="H69" s="25">
        <f>H71-H72</f>
        <v>0</v>
      </c>
    </row>
    <row r="70" spans="1:8" x14ac:dyDescent="0.25">
      <c r="C70" s="72"/>
      <c r="D70" s="66"/>
      <c r="E70" s="9"/>
      <c r="F70" s="70"/>
      <c r="G70" s="128"/>
      <c r="H70" s="12"/>
    </row>
    <row r="71" spans="1:8" x14ac:dyDescent="0.25">
      <c r="A71">
        <v>61100</v>
      </c>
      <c r="B71" t="s">
        <v>328</v>
      </c>
      <c r="C71" s="37"/>
      <c r="D71" s="32" t="s">
        <v>114</v>
      </c>
      <c r="E71" s="20" t="s">
        <v>103</v>
      </c>
      <c r="F71" s="46"/>
      <c r="G71" s="85">
        <f ca="1">(IF(B71="W",1,-1))*VLOOKUP(A71,kalk!$A$2:$B$4412,2,FALSE)</f>
        <v>0</v>
      </c>
      <c r="H71" s="20">
        <v>0</v>
      </c>
    </row>
    <row r="72" spans="1:8" x14ac:dyDescent="0.25">
      <c r="A72">
        <v>61200</v>
      </c>
      <c r="B72" t="s">
        <v>323</v>
      </c>
      <c r="C72" s="37"/>
      <c r="D72" s="32" t="s">
        <v>123</v>
      </c>
      <c r="E72" s="20" t="s">
        <v>275</v>
      </c>
      <c r="F72" s="46"/>
      <c r="G72" s="85">
        <f ca="1">(IF(B72="W",1,-1))*VLOOKUP(A72,kalk!$A$2:$B$4412,2,FALSE)</f>
        <v>0</v>
      </c>
      <c r="H72" s="20">
        <v>0</v>
      </c>
    </row>
    <row r="73" spans="1:8" x14ac:dyDescent="0.25">
      <c r="C73" s="37"/>
      <c r="D73" s="9"/>
      <c r="E73" s="9"/>
      <c r="F73" s="45"/>
      <c r="G73" s="11"/>
      <c r="H73" s="11"/>
    </row>
    <row r="74" spans="1:8" x14ac:dyDescent="0.25">
      <c r="A74">
        <v>62000</v>
      </c>
      <c r="C74" s="43" t="s">
        <v>237</v>
      </c>
      <c r="D74" s="25" t="s">
        <v>276</v>
      </c>
      <c r="E74" s="38"/>
      <c r="F74" s="69"/>
      <c r="G74" s="86">
        <f ca="1">G67+G69</f>
        <v>621454.78999999899</v>
      </c>
      <c r="H74" s="86">
        <f>H67+H69</f>
        <v>0</v>
      </c>
    </row>
    <row r="75" spans="1:8" x14ac:dyDescent="0.25">
      <c r="C75" s="37"/>
      <c r="D75" s="9" t="s">
        <v>109</v>
      </c>
      <c r="E75" s="9"/>
      <c r="F75" s="45"/>
      <c r="G75" s="83"/>
      <c r="H75" s="11"/>
    </row>
    <row r="76" spans="1:8" x14ac:dyDescent="0.25">
      <c r="A76">
        <v>63000</v>
      </c>
      <c r="B76" t="s">
        <v>323</v>
      </c>
      <c r="C76" s="43" t="s">
        <v>238</v>
      </c>
      <c r="D76" s="25" t="s">
        <v>106</v>
      </c>
      <c r="E76" s="38"/>
      <c r="F76" s="69"/>
      <c r="G76" s="85">
        <f ca="1">(IF(B76="W",1,-1))*VLOOKUP(A76,kalk!$A$2:$B$4412,2,FALSE)</f>
        <v>130362</v>
      </c>
      <c r="H76" s="20">
        <v>0</v>
      </c>
    </row>
    <row r="77" spans="1:8" x14ac:dyDescent="0.25">
      <c r="C77" s="28"/>
      <c r="D77" s="28"/>
      <c r="E77" s="10"/>
      <c r="F77" s="10"/>
      <c r="G77" s="83"/>
      <c r="H77" s="12"/>
    </row>
    <row r="78" spans="1:8" x14ac:dyDescent="0.25">
      <c r="A78">
        <v>64000</v>
      </c>
      <c r="B78" t="s">
        <v>323</v>
      </c>
      <c r="C78" s="30" t="s">
        <v>239</v>
      </c>
      <c r="D78" s="25" t="s">
        <v>277</v>
      </c>
      <c r="E78" s="32"/>
      <c r="F78" s="32"/>
      <c r="G78" s="85">
        <f ca="1">(IF(B78="W",1,-1))*VLOOKUP(A78,kalk!$A$2:$B$4412,2,FALSE)</f>
        <v>-2.8667272999882698E-9</v>
      </c>
      <c r="H78" s="42">
        <v>0</v>
      </c>
    </row>
    <row r="79" spans="1:8" x14ac:dyDescent="0.25">
      <c r="C79" s="8"/>
      <c r="D79" s="9" t="s">
        <v>109</v>
      </c>
      <c r="E79" s="9"/>
      <c r="F79" s="8"/>
      <c r="G79" s="8"/>
      <c r="H79" s="11"/>
    </row>
    <row r="80" spans="1:8" x14ac:dyDescent="0.25">
      <c r="C80" s="87"/>
      <c r="D80" s="88" t="s">
        <v>109</v>
      </c>
      <c r="E80" s="88"/>
      <c r="F80" s="87"/>
      <c r="G80" s="87"/>
      <c r="H80" s="75"/>
    </row>
    <row r="81" spans="1:8" x14ac:dyDescent="0.25">
      <c r="C81" s="45"/>
      <c r="D81" s="9" t="s">
        <v>109</v>
      </c>
      <c r="E81" s="9"/>
      <c r="F81" s="45"/>
      <c r="G81" s="74"/>
      <c r="H81" s="11"/>
    </row>
    <row r="82" spans="1:8" x14ac:dyDescent="0.25">
      <c r="A82">
        <v>65000</v>
      </c>
      <c r="C82" s="26" t="s">
        <v>240</v>
      </c>
      <c r="D82" s="25" t="s">
        <v>202</v>
      </c>
      <c r="E82" s="38"/>
      <c r="F82" s="26"/>
      <c r="G82" s="26">
        <f ca="1">G74-G76-G78</f>
        <v>491092.79000000184</v>
      </c>
      <c r="H82" s="26">
        <f>H74-H76-H78</f>
        <v>0</v>
      </c>
    </row>
    <row r="83" spans="1:8" ht="15.75" thickBot="1" x14ac:dyDescent="0.3">
      <c r="C83" s="16"/>
      <c r="D83" s="16"/>
      <c r="E83" s="16"/>
      <c r="F83" s="16"/>
      <c r="G83" s="17"/>
      <c r="H83" s="17"/>
    </row>
    <row r="84" spans="1:8" x14ac:dyDescent="0.25">
      <c r="C84" s="4"/>
      <c r="D84" s="4"/>
      <c r="E84" s="4"/>
      <c r="F84" s="4"/>
      <c r="G84" s="8"/>
      <c r="H84" s="8"/>
    </row>
    <row r="85" spans="1:8" x14ac:dyDescent="0.25">
      <c r="C85" s="54" t="str">
        <f>ustawienia!B5</f>
        <v>Warszawa, dnia 31.01.2024</v>
      </c>
      <c r="D85" s="54"/>
      <c r="E85" s="54"/>
      <c r="F85" s="54"/>
      <c r="G85" s="54"/>
      <c r="H85" s="55"/>
    </row>
    <row r="86" spans="1:8" x14ac:dyDescent="0.25">
      <c r="C86" s="54"/>
      <c r="D86" s="54"/>
      <c r="E86" s="54"/>
      <c r="F86" s="54"/>
      <c r="G86" s="54"/>
      <c r="H86" s="55"/>
    </row>
    <row r="87" spans="1:8" x14ac:dyDescent="0.25">
      <c r="C87" s="143" t="str">
        <f>ustawienia!B3</f>
        <v>Artur Kostrzewski - Członek Zarządu, Bartosz Kochanowski - Członek Zarządu</v>
      </c>
      <c r="D87" s="143"/>
      <c r="E87" s="143"/>
      <c r="F87" s="143"/>
      <c r="G87" s="143"/>
      <c r="H87" s="143"/>
    </row>
    <row r="88" spans="1:8" x14ac:dyDescent="0.25">
      <c r="C88" s="144"/>
      <c r="D88" s="144"/>
      <c r="E88" s="144"/>
      <c r="F88" s="144"/>
      <c r="G88" s="144"/>
      <c r="H88" s="144"/>
    </row>
    <row r="89" spans="1:8" x14ac:dyDescent="0.25">
      <c r="C89" s="18"/>
      <c r="D89" s="18"/>
      <c r="E89" s="18"/>
      <c r="F89" s="18"/>
      <c r="G89" s="18"/>
      <c r="H89" s="19"/>
    </row>
    <row r="90" spans="1:8" x14ac:dyDescent="0.25">
      <c r="C90" s="18"/>
      <c r="D90" s="18"/>
      <c r="E90" s="18"/>
      <c r="F90" s="18"/>
      <c r="G90" s="18"/>
      <c r="H90" s="19"/>
    </row>
    <row r="91" spans="1:8" x14ac:dyDescent="0.25">
      <c r="C91" s="131" t="s">
        <v>183</v>
      </c>
      <c r="D91" s="131"/>
      <c r="E91" s="131"/>
      <c r="F91" s="131"/>
      <c r="G91" s="131"/>
      <c r="H91" s="131"/>
    </row>
    <row r="92" spans="1:8" x14ac:dyDescent="0.25">
      <c r="C92" s="57"/>
      <c r="D92" s="56"/>
      <c r="E92" s="56"/>
      <c r="F92" s="131" t="str">
        <f>ustawienia!B4</f>
        <v>Grzegorz Hajduk</v>
      </c>
      <c r="G92" s="131"/>
      <c r="H92" s="131"/>
    </row>
    <row r="93" spans="1:8" x14ac:dyDescent="0.25">
      <c r="C93" s="28"/>
      <c r="D93" s="79"/>
      <c r="E93" s="79"/>
      <c r="F93" s="79" t="s">
        <v>184</v>
      </c>
      <c r="G93" s="8"/>
      <c r="H93" s="8"/>
    </row>
    <row r="97" spans="6:8" x14ac:dyDescent="0.25">
      <c r="F97" t="s">
        <v>383</v>
      </c>
      <c r="G97" s="116">
        <f ca="1">G82/pasywa!H86</f>
        <v>0.28653441865677282</v>
      </c>
      <c r="H97" s="116" t="e">
        <f>H82/pasywa!I86</f>
        <v>#DIV/0!</v>
      </c>
    </row>
    <row r="98" spans="6:8" x14ac:dyDescent="0.25">
      <c r="F98" t="s">
        <v>384</v>
      </c>
      <c r="G98" s="116">
        <f ca="1">G82/G11</f>
        <v>9.0456927396351527E-2</v>
      </c>
      <c r="H98" s="116" t="e">
        <f>H82/H11</f>
        <v>#DIV/0!</v>
      </c>
    </row>
    <row r="99" spans="6:8" x14ac:dyDescent="0.25">
      <c r="F99" t="s">
        <v>385</v>
      </c>
      <c r="G99" s="116">
        <f ca="1">G74/G11</f>
        <v>0.1144689801272476</v>
      </c>
      <c r="H99" s="116" t="e">
        <f>H74/H11</f>
        <v>#DIV/0!</v>
      </c>
    </row>
    <row r="100" spans="6:8" x14ac:dyDescent="0.25">
      <c r="F100" t="s">
        <v>386</v>
      </c>
      <c r="G100" s="116">
        <f ca="1">G82/pasywa!H9</f>
        <v>0.83082182409973271</v>
      </c>
      <c r="H100" s="116" t="e">
        <f>H82/pasywa!I9</f>
        <v>#DIV/0!</v>
      </c>
    </row>
  </sheetData>
  <mergeCells count="7">
    <mergeCell ref="F92:H92"/>
    <mergeCell ref="C2:H2"/>
    <mergeCell ref="C3:H3"/>
    <mergeCell ref="C4:H4"/>
    <mergeCell ref="C5:H5"/>
    <mergeCell ref="C91:H91"/>
    <mergeCell ref="C87:H88"/>
  </mergeCells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8"/>
  <sheetViews>
    <sheetView workbookViewId="0">
      <selection activeCell="B7" sqref="B7"/>
    </sheetView>
  </sheetViews>
  <sheetFormatPr defaultRowHeight="15" x14ac:dyDescent="0.25"/>
  <cols>
    <col min="1" max="1" width="27.42578125" bestFit="1" customWidth="1"/>
    <col min="2" max="2" width="19" customWidth="1"/>
  </cols>
  <sheetData>
    <row r="2" spans="1:2" x14ac:dyDescent="0.25">
      <c r="A2" t="s">
        <v>332</v>
      </c>
      <c r="B2" s="99" t="s">
        <v>517</v>
      </c>
    </row>
    <row r="3" spans="1:2" x14ac:dyDescent="0.25">
      <c r="A3" t="s">
        <v>333</v>
      </c>
      <c r="B3" s="99" t="s">
        <v>518</v>
      </c>
    </row>
    <row r="4" spans="1:2" x14ac:dyDescent="0.25">
      <c r="A4" t="s">
        <v>338</v>
      </c>
      <c r="B4" s="99" t="s">
        <v>421</v>
      </c>
    </row>
    <row r="5" spans="1:2" x14ac:dyDescent="0.25">
      <c r="A5" t="s">
        <v>334</v>
      </c>
      <c r="B5" s="99" t="s">
        <v>519</v>
      </c>
    </row>
    <row r="6" spans="1:2" x14ac:dyDescent="0.25">
      <c r="A6" t="s">
        <v>335</v>
      </c>
      <c r="B6" s="99">
        <v>2024</v>
      </c>
    </row>
    <row r="7" spans="1:2" x14ac:dyDescent="0.25">
      <c r="A7" t="s">
        <v>336</v>
      </c>
      <c r="B7" s="106" t="s">
        <v>520</v>
      </c>
    </row>
    <row r="8" spans="1:2" x14ac:dyDescent="0.25">
      <c r="A8" t="s">
        <v>337</v>
      </c>
      <c r="B8" s="106" t="s">
        <v>430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D894694D-1EA9-4AA1-91F8-1033BBA1C101}"/>
</file>

<file path=customXml/itemProps2.xml><?xml version="1.0" encoding="utf-8"?>
<ds:datastoreItem xmlns:ds="http://schemas.openxmlformats.org/officeDocument/2006/customXml" ds:itemID="{D69AC3EF-3A56-4343-98E5-78C62F01E192}"/>
</file>

<file path=customXml/itemProps3.xml><?xml version="1.0" encoding="utf-8"?>
<ds:datastoreItem xmlns:ds="http://schemas.openxmlformats.org/officeDocument/2006/customXml" ds:itemID="{A661400F-01F5-4F70-A6F5-39AF647CA5B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import</vt:lpstr>
      <vt:lpstr>kalk</vt:lpstr>
      <vt:lpstr>aktywa</vt:lpstr>
      <vt:lpstr>pasywa</vt:lpstr>
      <vt:lpstr>rzis</vt:lpstr>
      <vt:lpstr>ustawienia</vt:lpstr>
      <vt:lpstr>aktywa!Obszar_wydruku</vt:lpstr>
      <vt:lpstr>import!Obszar_wydruku</vt:lpstr>
      <vt:lpstr>pasywa!Obszar_wydruku</vt:lpstr>
      <vt:lpstr>rzis!Obszar_wydruku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Hajduk, Grzegorz</cp:lastModifiedBy>
  <cp:lastPrinted>2023-01-20T08:06:33Z</cp:lastPrinted>
  <dcterms:created xsi:type="dcterms:W3CDTF">2015-04-30T10:33:56Z</dcterms:created>
  <dcterms:modified xsi:type="dcterms:W3CDTF">2024-11-21T09:24:59Z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