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WHT/wht_2024_7982/ift-2R_2024_7982/"/>
    </mc:Choice>
  </mc:AlternateContent>
  <xr:revisionPtr revIDLastSave="24" documentId="13_ncr:1_{72F6C3FB-3520-4C64-AB6C-A5C09E5D7F8B}" xr6:coauthVersionLast="47" xr6:coauthVersionMax="47" xr10:uidLastSave="{071F2465-FE81-46F5-A28A-A5436C6F9C7D}"/>
  <bookViews>
    <workbookView xWindow="-23055" yWindow="1890" windowWidth="21600" windowHeight="11175" firstSheet="1" activeTab="1" xr2:uid="{00000000-000D-0000-FFFF-FFFF00000000}"/>
  </bookViews>
  <sheets>
    <sheet name="maj 2024 (2)" sheetId="37" r:id="rId1"/>
    <sheet name="cit-10z-2024 (2)" sheetId="36" r:id="rId2"/>
    <sheet name="cit-10z-2024" sheetId="14" r:id="rId3"/>
    <sheet name="grudzień 2024" sheetId="35" r:id="rId4"/>
    <sheet name="listopad 2024" sheetId="34" r:id="rId5"/>
    <sheet name="październik 2024" sheetId="32" r:id="rId6"/>
    <sheet name="wrzesień 2024" sheetId="30" r:id="rId7"/>
    <sheet name="sierpień 2024" sheetId="28" r:id="rId8"/>
    <sheet name="lipiec 2024" sheetId="24" r:id="rId9"/>
    <sheet name="czerwiec 2024" sheetId="23" r:id="rId10"/>
    <sheet name="maj 2024" sheetId="22" r:id="rId11"/>
    <sheet name="kwiecień 2024" sheetId="20" r:id="rId12"/>
    <sheet name="marzec 2024" sheetId="18" r:id="rId13"/>
    <sheet name="LUTY 2024" sheetId="16" r:id="rId14"/>
    <sheet name="STYCZEŃ 2024" sheetId="1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2" i="36" l="1"/>
  <c r="J144" i="36"/>
  <c r="F162" i="36"/>
  <c r="F158" i="36"/>
  <c r="E38" i="36"/>
  <c r="B160" i="36"/>
  <c r="B158" i="36"/>
  <c r="D158" i="36"/>
  <c r="E162" i="36"/>
  <c r="E160" i="36"/>
  <c r="D160" i="36"/>
  <c r="I124" i="36"/>
  <c r="E111" i="36"/>
  <c r="J161" i="36"/>
  <c r="E158" i="36"/>
  <c r="E153" i="36"/>
  <c r="E154" i="36"/>
  <c r="E155" i="36"/>
  <c r="E156" i="36"/>
  <c r="E157" i="36"/>
  <c r="E152" i="36"/>
  <c r="D157" i="36"/>
  <c r="D156" i="36"/>
  <c r="D155" i="36"/>
  <c r="D154" i="36"/>
  <c r="D153" i="36"/>
  <c r="D152" i="36"/>
  <c r="E123" i="36"/>
  <c r="D123" i="36"/>
  <c r="E122" i="36"/>
  <c r="E121" i="36"/>
  <c r="D121" i="36"/>
  <c r="E116" i="36"/>
  <c r="B153" i="36" s="1"/>
  <c r="B154" i="36" s="1"/>
  <c r="E114" i="36"/>
  <c r="D114" i="36"/>
  <c r="D113" i="36"/>
  <c r="E112" i="36"/>
  <c r="D112" i="36"/>
  <c r="N232" i="35"/>
  <c r="O242" i="35"/>
  <c r="N236" i="35"/>
  <c r="N234" i="35"/>
  <c r="G232" i="35"/>
  <c r="N184" i="35"/>
  <c r="O194" i="35"/>
  <c r="N188" i="35"/>
  <c r="N186" i="35"/>
  <c r="G184" i="35"/>
  <c r="N142" i="35"/>
  <c r="O152" i="35"/>
  <c r="N146" i="35"/>
  <c r="N144" i="35"/>
  <c r="G142" i="35"/>
  <c r="G145" i="36"/>
  <c r="E139" i="36"/>
  <c r="D139" i="36"/>
  <c r="E124" i="36"/>
  <c r="D124" i="36"/>
  <c r="M110" i="36"/>
  <c r="D111" i="36"/>
  <c r="E110" i="36"/>
  <c r="D110" i="36"/>
  <c r="D109" i="36"/>
  <c r="N98" i="35"/>
  <c r="N49" i="35"/>
  <c r="O108" i="35"/>
  <c r="N102" i="35"/>
  <c r="N100" i="35"/>
  <c r="G98" i="35"/>
  <c r="O59" i="35"/>
  <c r="N53" i="35"/>
  <c r="N51" i="35"/>
  <c r="G49" i="35"/>
  <c r="O14" i="35"/>
  <c r="N10" i="35"/>
  <c r="N8" i="35"/>
  <c r="N6" i="35"/>
  <c r="N206" i="34"/>
  <c r="N163" i="34"/>
  <c r="N121" i="34"/>
  <c r="N78" i="34"/>
  <c r="H147" i="36"/>
  <c r="M108" i="36"/>
  <c r="M97" i="36"/>
  <c r="E100" i="36"/>
  <c r="D100" i="36"/>
  <c r="E99" i="36"/>
  <c r="D99" i="36"/>
  <c r="E98" i="36"/>
  <c r="D98" i="36"/>
  <c r="E97" i="36"/>
  <c r="D97" i="36"/>
  <c r="E96" i="36"/>
  <c r="D96" i="36"/>
  <c r="O216" i="34"/>
  <c r="N210" i="34"/>
  <c r="N208" i="34"/>
  <c r="G206" i="34"/>
  <c r="O173" i="34"/>
  <c r="N167" i="34"/>
  <c r="N165" i="34"/>
  <c r="G163" i="34"/>
  <c r="O131" i="34"/>
  <c r="N125" i="34"/>
  <c r="N123" i="34"/>
  <c r="G121" i="34"/>
  <c r="O88" i="34"/>
  <c r="N82" i="34"/>
  <c r="N80" i="34"/>
  <c r="G78" i="34"/>
  <c r="O39" i="34"/>
  <c r="N35" i="34"/>
  <c r="N33" i="34"/>
  <c r="N31" i="34"/>
  <c r="M95" i="36"/>
  <c r="M87" i="36"/>
  <c r="E87" i="36"/>
  <c r="D87" i="36"/>
  <c r="E86" i="36"/>
  <c r="D86" i="36"/>
  <c r="E85" i="36"/>
  <c r="D85" i="36"/>
  <c r="E84" i="36"/>
  <c r="D84" i="36"/>
  <c r="E83" i="36"/>
  <c r="D83" i="36"/>
  <c r="N115" i="32"/>
  <c r="N73" i="32"/>
  <c r="N171" i="32"/>
  <c r="N175" i="32"/>
  <c r="N173" i="32"/>
  <c r="G171" i="32"/>
  <c r="N34" i="32"/>
  <c r="O125" i="32" l="1"/>
  <c r="N119" i="32"/>
  <c r="N117" i="32"/>
  <c r="G115" i="32"/>
  <c r="O83" i="32"/>
  <c r="N77" i="32"/>
  <c r="N75" i="32"/>
  <c r="G73" i="32"/>
  <c r="O54" i="32"/>
  <c r="N38" i="32"/>
  <c r="N36" i="32"/>
  <c r="G34" i="32"/>
  <c r="O22" i="32"/>
  <c r="N10" i="32"/>
  <c r="N8" i="32"/>
  <c r="N6" i="32"/>
  <c r="E137" i="36"/>
  <c r="E79" i="36"/>
  <c r="D79" i="36"/>
  <c r="N220" i="30"/>
  <c r="O230" i="30"/>
  <c r="N224" i="30"/>
  <c r="N222" i="30"/>
  <c r="G220" i="30"/>
  <c r="M75" i="36"/>
  <c r="E78" i="36"/>
  <c r="D78" i="36"/>
  <c r="E77" i="36"/>
  <c r="D77" i="36"/>
  <c r="E76" i="36"/>
  <c r="D76" i="36"/>
  <c r="E75" i="36"/>
  <c r="D75" i="36"/>
  <c r="E74" i="36"/>
  <c r="D74" i="36"/>
  <c r="N170" i="30"/>
  <c r="O180" i="30"/>
  <c r="N174" i="30"/>
  <c r="N172" i="30"/>
  <c r="G170" i="30"/>
  <c r="N124" i="30"/>
  <c r="O134" i="30"/>
  <c r="N128" i="30"/>
  <c r="N126" i="30"/>
  <c r="G124" i="30"/>
  <c r="N93" i="30"/>
  <c r="G93" i="30"/>
  <c r="N97" i="30"/>
  <c r="N95" i="30"/>
  <c r="N44" i="30"/>
  <c r="O54" i="30"/>
  <c r="N48" i="30"/>
  <c r="N46" i="30"/>
  <c r="G44" i="30"/>
  <c r="O16" i="30"/>
  <c r="N10" i="30"/>
  <c r="N8" i="30"/>
  <c r="N6" i="30"/>
  <c r="E135" i="36"/>
  <c r="D135" i="36"/>
  <c r="E134" i="36"/>
  <c r="D134" i="36"/>
  <c r="M73" i="36"/>
  <c r="M65" i="36"/>
  <c r="M66" i="36"/>
  <c r="E71" i="36"/>
  <c r="D71" i="36"/>
  <c r="E68" i="36"/>
  <c r="D68" i="36"/>
  <c r="E67" i="36"/>
  <c r="D67" i="36"/>
  <c r="E66" i="36"/>
  <c r="D66" i="36"/>
  <c r="E70" i="36"/>
  <c r="D70" i="36"/>
  <c r="E69" i="36"/>
  <c r="D69" i="36"/>
  <c r="D137" i="36" l="1"/>
  <c r="G144" i="36" s="1"/>
  <c r="R349" i="28"/>
  <c r="N344" i="28"/>
  <c r="O349" i="28" s="1"/>
  <c r="N342" i="28"/>
  <c r="N340" i="28"/>
  <c r="N341" i="28" s="1"/>
  <c r="N339" i="28"/>
  <c r="E339" i="28"/>
  <c r="N343" i="28"/>
  <c r="G339" i="28"/>
  <c r="G316" i="28"/>
  <c r="N316" i="28" s="1"/>
  <c r="O326" i="28"/>
  <c r="N320" i="28"/>
  <c r="N318" i="28"/>
  <c r="O263" i="28"/>
  <c r="N257" i="28"/>
  <c r="N255" i="28"/>
  <c r="G253" i="28"/>
  <c r="N253" i="28" s="1"/>
  <c r="H383" i="28"/>
  <c r="O198" i="28"/>
  <c r="N192" i="28"/>
  <c r="N190" i="28"/>
  <c r="G188" i="28"/>
  <c r="N188" i="28" s="1"/>
  <c r="N120" i="28"/>
  <c r="N118" i="28"/>
  <c r="G116" i="28"/>
  <c r="N116" i="28" s="1"/>
  <c r="O104" i="28"/>
  <c r="N98" i="28"/>
  <c r="N96" i="28"/>
  <c r="N94" i="28"/>
  <c r="N9" i="28"/>
  <c r="N7" i="28"/>
  <c r="O17" i="28"/>
  <c r="N11" i="28"/>
  <c r="M122" i="36"/>
  <c r="E59" i="36"/>
  <c r="D59" i="36"/>
  <c r="E58" i="36"/>
  <c r="D58" i="36"/>
  <c r="Q58" i="36" s="1"/>
  <c r="S58" i="36" s="1"/>
  <c r="M56" i="36"/>
  <c r="N56" i="36" s="1"/>
  <c r="E56" i="36"/>
  <c r="D56" i="36"/>
  <c r="E57" i="36"/>
  <c r="D57" i="36"/>
  <c r="N157" i="24"/>
  <c r="N113" i="24"/>
  <c r="N70" i="24"/>
  <c r="N68" i="24"/>
  <c r="N8" i="24"/>
  <c r="N6" i="24"/>
  <c r="O78" i="24"/>
  <c r="N72" i="24"/>
  <c r="G68" i="24"/>
  <c r="N10" i="24"/>
  <c r="O167" i="24"/>
  <c r="N161" i="24"/>
  <c r="N159" i="24"/>
  <c r="G157" i="24"/>
  <c r="O123" i="24"/>
  <c r="N117" i="24"/>
  <c r="N115" i="24"/>
  <c r="G113" i="24"/>
  <c r="G6" i="24"/>
  <c r="M55" i="36"/>
  <c r="E48" i="36"/>
  <c r="D48" i="36"/>
  <c r="O155" i="23"/>
  <c r="O153" i="23"/>
  <c r="N140" i="23"/>
  <c r="O150" i="23"/>
  <c r="N144" i="23"/>
  <c r="N142" i="23"/>
  <c r="G140" i="23"/>
  <c r="W55" i="22"/>
  <c r="V54" i="22"/>
  <c r="V52" i="22"/>
  <c r="P52" i="22"/>
  <c r="J44" i="36"/>
  <c r="M38" i="36"/>
  <c r="S38" i="36"/>
  <c r="D38" i="36"/>
  <c r="E138" i="36"/>
  <c r="N38" i="37"/>
  <c r="P46" i="37"/>
  <c r="N36" i="37"/>
  <c r="N34" i="37"/>
  <c r="G34" i="37"/>
  <c r="O17" i="37"/>
  <c r="N11" i="37"/>
  <c r="N9" i="37"/>
  <c r="G7" i="37"/>
  <c r="N7" i="37" s="1"/>
  <c r="S168" i="36"/>
  <c r="N145" i="36"/>
  <c r="M143" i="36"/>
  <c r="N143" i="36" s="1"/>
  <c r="S142" i="36"/>
  <c r="M142" i="36"/>
  <c r="N142" i="36" s="1"/>
  <c r="Q140" i="36"/>
  <c r="S140" i="36" s="1"/>
  <c r="M140" i="36"/>
  <c r="N140" i="36" s="1"/>
  <c r="S136" i="36"/>
  <c r="R136" i="36"/>
  <c r="Q136" i="36"/>
  <c r="N136" i="36"/>
  <c r="M136" i="36"/>
  <c r="R135" i="36"/>
  <c r="Q135" i="36"/>
  <c r="S135" i="36" s="1"/>
  <c r="M135" i="36"/>
  <c r="N135" i="36" s="1"/>
  <c r="Q134" i="36"/>
  <c r="M134" i="36"/>
  <c r="N134" i="36" s="1"/>
  <c r="S133" i="36"/>
  <c r="Q133" i="36"/>
  <c r="R133" i="36" s="1"/>
  <c r="N133" i="36"/>
  <c r="M133" i="36"/>
  <c r="Q132" i="36"/>
  <c r="S132" i="36" s="1"/>
  <c r="M132" i="36"/>
  <c r="N132" i="36" s="1"/>
  <c r="Q131" i="36"/>
  <c r="R131" i="36" s="1"/>
  <c r="M131" i="36"/>
  <c r="N131" i="36" s="1"/>
  <c r="Q130" i="36"/>
  <c r="S130" i="36" s="1"/>
  <c r="M130" i="36"/>
  <c r="N130" i="36" s="1"/>
  <c r="Q129" i="36"/>
  <c r="S129" i="36" s="1"/>
  <c r="O129" i="36"/>
  <c r="N129" i="36"/>
  <c r="M129" i="36"/>
  <c r="S128" i="36"/>
  <c r="R128" i="36"/>
  <c r="Q128" i="36"/>
  <c r="O128" i="36"/>
  <c r="M128" i="36"/>
  <c r="N128" i="36" s="1"/>
  <c r="Q127" i="36"/>
  <c r="S127" i="36" s="1"/>
  <c r="M127" i="36"/>
  <c r="N127" i="36" s="1"/>
  <c r="S126" i="36"/>
  <c r="R126" i="36"/>
  <c r="Q126" i="36"/>
  <c r="O126" i="36"/>
  <c r="M126" i="36"/>
  <c r="N126" i="36" s="1"/>
  <c r="Q125" i="36"/>
  <c r="M125" i="36"/>
  <c r="N125" i="36" s="1"/>
  <c r="S124" i="36"/>
  <c r="Q124" i="36"/>
  <c r="R124" i="36" s="1"/>
  <c r="M124" i="36"/>
  <c r="N124" i="36" s="1"/>
  <c r="Q123" i="36"/>
  <c r="S123" i="36" s="1"/>
  <c r="M123" i="36"/>
  <c r="S122" i="36"/>
  <c r="Q122" i="36"/>
  <c r="R122" i="36" s="1"/>
  <c r="Q121" i="36"/>
  <c r="R121" i="36" s="1"/>
  <c r="O121" i="36"/>
  <c r="O122" i="36" s="1"/>
  <c r="O123" i="36" s="1"/>
  <c r="O124" i="36" s="1"/>
  <c r="A121" i="36"/>
  <c r="N120" i="36"/>
  <c r="M120" i="36"/>
  <c r="M119" i="36"/>
  <c r="N119" i="36" s="1"/>
  <c r="N117" i="36"/>
  <c r="M117" i="36"/>
  <c r="D116" i="36"/>
  <c r="M116" i="36" s="1"/>
  <c r="S115" i="36"/>
  <c r="Q115" i="36"/>
  <c r="N115" i="36"/>
  <c r="M115" i="36"/>
  <c r="Q114" i="36"/>
  <c r="S114" i="36" s="1"/>
  <c r="M114" i="36"/>
  <c r="N114" i="36" s="1"/>
  <c r="Q113" i="36"/>
  <c r="S113" i="36" s="1"/>
  <c r="M113" i="36"/>
  <c r="N113" i="36" s="1"/>
  <c r="Q112" i="36"/>
  <c r="S112" i="36" s="1"/>
  <c r="M112" i="36"/>
  <c r="N112" i="36" s="1"/>
  <c r="Q111" i="36"/>
  <c r="S111" i="36" s="1"/>
  <c r="M111" i="36"/>
  <c r="N111" i="36" s="1"/>
  <c r="Q110" i="36"/>
  <c r="S110" i="36" s="1"/>
  <c r="N110" i="36"/>
  <c r="Q109" i="36"/>
  <c r="N109" i="36"/>
  <c r="M109" i="36"/>
  <c r="E108" i="36"/>
  <c r="D108" i="36"/>
  <c r="N108" i="36" s="1"/>
  <c r="Q107" i="36"/>
  <c r="S107" i="36" s="1"/>
  <c r="N107" i="36"/>
  <c r="M107" i="36"/>
  <c r="S106" i="36"/>
  <c r="Q106" i="36"/>
  <c r="N106" i="36"/>
  <c r="M106" i="36"/>
  <c r="Q105" i="36"/>
  <c r="S105" i="36" s="1"/>
  <c r="M105" i="36"/>
  <c r="N105" i="36" s="1"/>
  <c r="Q104" i="36"/>
  <c r="S104" i="36" s="1"/>
  <c r="M104" i="36"/>
  <c r="N104" i="36" s="1"/>
  <c r="S103" i="36"/>
  <c r="Q103" i="36"/>
  <c r="N103" i="36"/>
  <c r="M103" i="36"/>
  <c r="Q102" i="36"/>
  <c r="S102" i="36" s="1"/>
  <c r="M102" i="36"/>
  <c r="N102" i="36" s="1"/>
  <c r="Q101" i="36"/>
  <c r="S101" i="36" s="1"/>
  <c r="M101" i="36"/>
  <c r="N101" i="36" s="1"/>
  <c r="Q100" i="36"/>
  <c r="S100" i="36" s="1"/>
  <c r="M100" i="36"/>
  <c r="N100" i="36" s="1"/>
  <c r="Q99" i="36"/>
  <c r="S99" i="36" s="1"/>
  <c r="M99" i="36"/>
  <c r="N99" i="36" s="1"/>
  <c r="Q98" i="36"/>
  <c r="S98" i="36" s="1"/>
  <c r="M98" i="36"/>
  <c r="N98" i="36" s="1"/>
  <c r="S97" i="36"/>
  <c r="Q97" i="36"/>
  <c r="N97" i="36"/>
  <c r="Q96" i="36"/>
  <c r="M96" i="36"/>
  <c r="N96" i="36" s="1"/>
  <c r="E95" i="36"/>
  <c r="D95" i="36"/>
  <c r="S94" i="36"/>
  <c r="Q94" i="36"/>
  <c r="M94" i="36"/>
  <c r="N94" i="36" s="1"/>
  <c r="Q93" i="36"/>
  <c r="S93" i="36" s="1"/>
  <c r="M93" i="36"/>
  <c r="N93" i="36" s="1"/>
  <c r="Q92" i="36"/>
  <c r="S92" i="36" s="1"/>
  <c r="N92" i="36"/>
  <c r="M92" i="36"/>
  <c r="S91" i="36"/>
  <c r="Q91" i="36"/>
  <c r="M91" i="36"/>
  <c r="N91" i="36" s="1"/>
  <c r="Q90" i="36"/>
  <c r="S90" i="36" s="1"/>
  <c r="M90" i="36"/>
  <c r="N90" i="36" s="1"/>
  <c r="Q89" i="36"/>
  <c r="S89" i="36" s="1"/>
  <c r="N89" i="36"/>
  <c r="M89" i="36"/>
  <c r="S88" i="36"/>
  <c r="Q88" i="36"/>
  <c r="M88" i="36"/>
  <c r="N88" i="36" s="1"/>
  <c r="Q87" i="36"/>
  <c r="S87" i="36" s="1"/>
  <c r="N87" i="36"/>
  <c r="Q86" i="36"/>
  <c r="S86" i="36" s="1"/>
  <c r="M86" i="36"/>
  <c r="N86" i="36" s="1"/>
  <c r="Q85" i="36"/>
  <c r="S85" i="36" s="1"/>
  <c r="M85" i="36"/>
  <c r="N85" i="36" s="1"/>
  <c r="Q84" i="36"/>
  <c r="S84" i="36" s="1"/>
  <c r="M84" i="36"/>
  <c r="N84" i="36" s="1"/>
  <c r="Q83" i="36"/>
  <c r="S83" i="36" s="1"/>
  <c r="M83" i="36"/>
  <c r="N83" i="36" s="1"/>
  <c r="E82" i="36"/>
  <c r="D82" i="36"/>
  <c r="Q81" i="36"/>
  <c r="S81" i="36" s="1"/>
  <c r="M81" i="36"/>
  <c r="N81" i="36" s="1"/>
  <c r="S80" i="36"/>
  <c r="Q80" i="36"/>
  <c r="N80" i="36"/>
  <c r="M80" i="36"/>
  <c r="Q79" i="36"/>
  <c r="S79" i="36" s="1"/>
  <c r="M79" i="36"/>
  <c r="Q78" i="36"/>
  <c r="S78" i="36" s="1"/>
  <c r="M78" i="36"/>
  <c r="N78" i="36" s="1"/>
  <c r="Q77" i="36"/>
  <c r="S77" i="36" s="1"/>
  <c r="M77" i="36"/>
  <c r="N77" i="36" s="1"/>
  <c r="Q76" i="36"/>
  <c r="S76" i="36" s="1"/>
  <c r="M76" i="36"/>
  <c r="N76" i="36" s="1"/>
  <c r="Q75" i="36"/>
  <c r="S75" i="36" s="1"/>
  <c r="N75" i="36"/>
  <c r="Q74" i="36"/>
  <c r="S74" i="36" s="1"/>
  <c r="M74" i="36"/>
  <c r="N74" i="36" s="1"/>
  <c r="E73" i="36"/>
  <c r="D73" i="36"/>
  <c r="Q72" i="36"/>
  <c r="S72" i="36" s="1"/>
  <c r="N72" i="36"/>
  <c r="M72" i="36"/>
  <c r="Q71" i="36"/>
  <c r="S71" i="36" s="1"/>
  <c r="M71" i="36"/>
  <c r="N71" i="36" s="1"/>
  <c r="Q70" i="36"/>
  <c r="S70" i="36" s="1"/>
  <c r="M70" i="36"/>
  <c r="N70" i="36" s="1"/>
  <c r="Q69" i="36"/>
  <c r="S69" i="36" s="1"/>
  <c r="N69" i="36"/>
  <c r="M69" i="36"/>
  <c r="Q68" i="36"/>
  <c r="S68" i="36" s="1"/>
  <c r="M68" i="36"/>
  <c r="N68" i="36" s="1"/>
  <c r="Q67" i="36"/>
  <c r="S67" i="36" s="1"/>
  <c r="M67" i="36"/>
  <c r="N67" i="36" s="1"/>
  <c r="Q66" i="36"/>
  <c r="N66" i="36"/>
  <c r="E65" i="36"/>
  <c r="D65" i="36"/>
  <c r="S64" i="36"/>
  <c r="Q64" i="36"/>
  <c r="N64" i="36"/>
  <c r="M64" i="36"/>
  <c r="S63" i="36"/>
  <c r="Q63" i="36"/>
  <c r="N63" i="36"/>
  <c r="M63" i="36"/>
  <c r="Q62" i="36"/>
  <c r="S62" i="36" s="1"/>
  <c r="M62" i="36"/>
  <c r="N62" i="36" s="1"/>
  <c r="Q61" i="36"/>
  <c r="S61" i="36" s="1"/>
  <c r="N61" i="36"/>
  <c r="M61" i="36"/>
  <c r="S60" i="36"/>
  <c r="Q60" i="36"/>
  <c r="N60" i="36"/>
  <c r="M60" i="36"/>
  <c r="Q59" i="36"/>
  <c r="S59" i="36" s="1"/>
  <c r="M59" i="36"/>
  <c r="N59" i="36" s="1"/>
  <c r="M58" i="36"/>
  <c r="N58" i="36" s="1"/>
  <c r="Q57" i="36"/>
  <c r="S57" i="36" s="1"/>
  <c r="M57" i="36"/>
  <c r="N57" i="36" s="1"/>
  <c r="Q56" i="36"/>
  <c r="E55" i="36"/>
  <c r="S54" i="36"/>
  <c r="Q54" i="36"/>
  <c r="M54" i="36"/>
  <c r="N54" i="36" s="1"/>
  <c r="Q53" i="36"/>
  <c r="S53" i="36" s="1"/>
  <c r="M53" i="36"/>
  <c r="N53" i="36" s="1"/>
  <c r="Q52" i="36"/>
  <c r="S52" i="36" s="1"/>
  <c r="N52" i="36"/>
  <c r="M52" i="36"/>
  <c r="S51" i="36"/>
  <c r="Q51" i="36"/>
  <c r="M51" i="36"/>
  <c r="N51" i="36" s="1"/>
  <c r="Q50" i="36"/>
  <c r="S50" i="36" s="1"/>
  <c r="M50" i="36"/>
  <c r="N50" i="36" s="1"/>
  <c r="Q49" i="36"/>
  <c r="S49" i="36" s="1"/>
  <c r="N49" i="36"/>
  <c r="M49" i="36"/>
  <c r="S48" i="36"/>
  <c r="Q48" i="36"/>
  <c r="M48" i="36"/>
  <c r="N48" i="36" s="1"/>
  <c r="M47" i="36"/>
  <c r="N47" i="36" s="1"/>
  <c r="E47" i="36"/>
  <c r="D47" i="36"/>
  <c r="S46" i="36"/>
  <c r="Q46" i="36"/>
  <c r="E46" i="36"/>
  <c r="D46" i="36"/>
  <c r="D55" i="36" s="1"/>
  <c r="D45" i="36"/>
  <c r="M45" i="36" s="1"/>
  <c r="N45" i="36" s="1"/>
  <c r="S44" i="36"/>
  <c r="Q44" i="36"/>
  <c r="N44" i="36"/>
  <c r="M44" i="36"/>
  <c r="Q43" i="36"/>
  <c r="S43" i="36" s="1"/>
  <c r="M43" i="36"/>
  <c r="N43" i="36" s="1"/>
  <c r="Q42" i="36"/>
  <c r="S42" i="36" s="1"/>
  <c r="M42" i="36"/>
  <c r="N42" i="36" s="1"/>
  <c r="S41" i="36"/>
  <c r="Q41" i="36"/>
  <c r="N41" i="36"/>
  <c r="M41" i="36"/>
  <c r="Q40" i="36"/>
  <c r="S40" i="36" s="1"/>
  <c r="M40" i="36"/>
  <c r="N40" i="36" s="1"/>
  <c r="S39" i="36"/>
  <c r="Q39" i="36"/>
  <c r="M39" i="36"/>
  <c r="N39" i="36" s="1"/>
  <c r="Q38" i="36"/>
  <c r="D138" i="36"/>
  <c r="M37" i="36"/>
  <c r="N37" i="36" s="1"/>
  <c r="E37" i="36"/>
  <c r="E45" i="36" s="1"/>
  <c r="E118" i="36" s="1"/>
  <c r="D37" i="36"/>
  <c r="N36" i="36"/>
  <c r="M36" i="36"/>
  <c r="E36" i="36"/>
  <c r="D36" i="36"/>
  <c r="Q35" i="36"/>
  <c r="S35" i="36" s="1"/>
  <c r="M35" i="36"/>
  <c r="N35" i="36" s="1"/>
  <c r="Q34" i="36"/>
  <c r="S34" i="36" s="1"/>
  <c r="M34" i="36"/>
  <c r="N34" i="36" s="1"/>
  <c r="S33" i="36"/>
  <c r="Q33" i="36"/>
  <c r="N33" i="36"/>
  <c r="M33" i="36"/>
  <c r="Q32" i="36"/>
  <c r="S32" i="36" s="1"/>
  <c r="M32" i="36"/>
  <c r="N32" i="36" s="1"/>
  <c r="Q31" i="36"/>
  <c r="S31" i="36" s="1"/>
  <c r="M31" i="36"/>
  <c r="N31" i="36" s="1"/>
  <c r="S30" i="36"/>
  <c r="Q30" i="36"/>
  <c r="N30" i="36"/>
  <c r="M30" i="36"/>
  <c r="Q29" i="36"/>
  <c r="S29" i="36" s="1"/>
  <c r="M29" i="36"/>
  <c r="N29" i="36" s="1"/>
  <c r="Q28" i="36"/>
  <c r="S28" i="36" s="1"/>
  <c r="M28" i="36"/>
  <c r="N28" i="36" s="1"/>
  <c r="S27" i="36"/>
  <c r="E27" i="36"/>
  <c r="D27" i="36"/>
  <c r="M27" i="36" s="1"/>
  <c r="N27" i="36" s="1"/>
  <c r="Q26" i="36"/>
  <c r="S26" i="36" s="1"/>
  <c r="N26" i="36"/>
  <c r="M26" i="36"/>
  <c r="S25" i="36"/>
  <c r="Q25" i="36"/>
  <c r="N25" i="36"/>
  <c r="M25" i="36"/>
  <c r="S24" i="36"/>
  <c r="Q24" i="36"/>
  <c r="M24" i="36"/>
  <c r="N24" i="36" s="1"/>
  <c r="Q23" i="36"/>
  <c r="S23" i="36" s="1"/>
  <c r="M23" i="36"/>
  <c r="N23" i="36" s="1"/>
  <c r="S22" i="36"/>
  <c r="Q22" i="36"/>
  <c r="Q27" i="36" s="1"/>
  <c r="N22" i="36"/>
  <c r="M22" i="36"/>
  <c r="S21" i="36"/>
  <c r="Q21" i="36"/>
  <c r="M21" i="36"/>
  <c r="N21" i="36" s="1"/>
  <c r="R20" i="36"/>
  <c r="E20" i="36"/>
  <c r="D20" i="36"/>
  <c r="M20" i="36" s="1"/>
  <c r="N20" i="36" s="1"/>
  <c r="Q19" i="36"/>
  <c r="S19" i="36" s="1"/>
  <c r="M19" i="36"/>
  <c r="N19" i="36" s="1"/>
  <c r="Q18" i="36"/>
  <c r="S18" i="36" s="1"/>
  <c r="M18" i="36"/>
  <c r="N18" i="36" s="1"/>
  <c r="Q17" i="36"/>
  <c r="S17" i="36" s="1"/>
  <c r="M17" i="36"/>
  <c r="N17" i="36" s="1"/>
  <c r="Q16" i="36"/>
  <c r="S16" i="36" s="1"/>
  <c r="M16" i="36"/>
  <c r="N16" i="36" s="1"/>
  <c r="Q15" i="36"/>
  <c r="S15" i="36" s="1"/>
  <c r="M15" i="36"/>
  <c r="N15" i="36" s="1"/>
  <c r="S14" i="36"/>
  <c r="Q14" i="36"/>
  <c r="M14" i="36"/>
  <c r="N14" i="36" s="1"/>
  <c r="Q13" i="36"/>
  <c r="S13" i="36" s="1"/>
  <c r="M13" i="36"/>
  <c r="N13" i="36" s="1"/>
  <c r="Q12" i="36"/>
  <c r="S12" i="36" s="1"/>
  <c r="M12" i="36"/>
  <c r="N12" i="36" s="1"/>
  <c r="Q11" i="36"/>
  <c r="Q20" i="36" s="1"/>
  <c r="S20" i="36" s="1"/>
  <c r="M11" i="36"/>
  <c r="N11" i="36" s="1"/>
  <c r="R10" i="36"/>
  <c r="E10" i="36"/>
  <c r="D10" i="36"/>
  <c r="M10" i="36" s="1"/>
  <c r="N10" i="36" s="1"/>
  <c r="Q9" i="36"/>
  <c r="S9" i="36" s="1"/>
  <c r="M9" i="36"/>
  <c r="N9" i="36" s="1"/>
  <c r="N8" i="36"/>
  <c r="M8" i="36"/>
  <c r="S7" i="36"/>
  <c r="Q7" i="36"/>
  <c r="M7" i="36"/>
  <c r="N7" i="36" s="1"/>
  <c r="Q6" i="36"/>
  <c r="S6" i="36" s="1"/>
  <c r="N6" i="36"/>
  <c r="M6" i="36"/>
  <c r="Q5" i="36"/>
  <c r="S5" i="36" s="1"/>
  <c r="N5" i="36"/>
  <c r="M5" i="36"/>
  <c r="S4" i="36"/>
  <c r="Q4" i="36"/>
  <c r="M4" i="36"/>
  <c r="N4" i="36" s="1"/>
  <c r="Q3" i="36"/>
  <c r="Q10" i="36" s="1"/>
  <c r="N3" i="36"/>
  <c r="M3" i="36"/>
  <c r="J142" i="14"/>
  <c r="J141" i="14"/>
  <c r="J140" i="14"/>
  <c r="P46" i="22"/>
  <c r="G147" i="14"/>
  <c r="G145" i="14"/>
  <c r="G144" i="14"/>
  <c r="E121" i="14"/>
  <c r="D121" i="14"/>
  <c r="E139" i="14"/>
  <c r="D139" i="14"/>
  <c r="N55" i="14"/>
  <c r="M47" i="14"/>
  <c r="S47" i="14"/>
  <c r="E47" i="14"/>
  <c r="D47" i="14"/>
  <c r="E46" i="14"/>
  <c r="D46" i="14"/>
  <c r="N38" i="23"/>
  <c r="N34" i="23"/>
  <c r="N7" i="23"/>
  <c r="N36" i="23"/>
  <c r="G34" i="23"/>
  <c r="O17" i="23"/>
  <c r="N11" i="23"/>
  <c r="N9" i="23"/>
  <c r="G7" i="23"/>
  <c r="E138" i="14"/>
  <c r="D138" i="14"/>
  <c r="E38" i="14"/>
  <c r="D38" i="14"/>
  <c r="E37" i="14"/>
  <c r="D37" i="14"/>
  <c r="N34" i="22"/>
  <c r="N7" i="22"/>
  <c r="N36" i="22"/>
  <c r="N38" i="22"/>
  <c r="G34" i="22"/>
  <c r="J144" i="14"/>
  <c r="M9" i="14"/>
  <c r="M8" i="14"/>
  <c r="N8" i="14" s="1"/>
  <c r="Q123" i="14"/>
  <c r="Q121" i="14"/>
  <c r="N116" i="36" l="1"/>
  <c r="Q95" i="36"/>
  <c r="S95" i="36" s="1"/>
  <c r="N95" i="36"/>
  <c r="N79" i="36"/>
  <c r="M82" i="36"/>
  <c r="N82" i="36" s="1"/>
  <c r="N73" i="36"/>
  <c r="N123" i="36"/>
  <c r="E141" i="36"/>
  <c r="E144" i="36" s="1"/>
  <c r="N65" i="36"/>
  <c r="N122" i="36"/>
  <c r="N55" i="36"/>
  <c r="Q108" i="36"/>
  <c r="S108" i="36" s="1"/>
  <c r="R127" i="36"/>
  <c r="Q73" i="36"/>
  <c r="S73" i="36" s="1"/>
  <c r="S66" i="36"/>
  <c r="Q116" i="36"/>
  <c r="Q82" i="36"/>
  <c r="S82" i="36" s="1"/>
  <c r="Q65" i="36"/>
  <c r="S65" i="36" s="1"/>
  <c r="S131" i="36"/>
  <c r="M138" i="36"/>
  <c r="N138" i="36" s="1"/>
  <c r="Q138" i="36"/>
  <c r="S109" i="36"/>
  <c r="D118" i="36"/>
  <c r="M118" i="36" s="1"/>
  <c r="R125" i="36"/>
  <c r="S125" i="36"/>
  <c r="S11" i="36"/>
  <c r="S134" i="36"/>
  <c r="R134" i="36"/>
  <c r="R129" i="36"/>
  <c r="Q37" i="36"/>
  <c r="Q47" i="36"/>
  <c r="R123" i="36"/>
  <c r="S121" i="36"/>
  <c r="S56" i="36"/>
  <c r="S96" i="36"/>
  <c r="R130" i="36"/>
  <c r="Q137" i="36"/>
  <c r="R140" i="36"/>
  <c r="S3" i="36"/>
  <c r="S10" i="36" s="1"/>
  <c r="R132" i="36"/>
  <c r="N38" i="36"/>
  <c r="M46" i="36"/>
  <c r="N46" i="36" s="1"/>
  <c r="Q9" i="14"/>
  <c r="S9" i="14" s="1"/>
  <c r="N9" i="14"/>
  <c r="Q124" i="14"/>
  <c r="Q122" i="14"/>
  <c r="S168" i="14"/>
  <c r="M63" i="14"/>
  <c r="N63" i="14" s="1"/>
  <c r="M62" i="14"/>
  <c r="N62" i="14" s="1"/>
  <c r="M61" i="14"/>
  <c r="N61" i="14" s="1"/>
  <c r="R20" i="14"/>
  <c r="Q110" i="14"/>
  <c r="S110" i="14" s="1"/>
  <c r="Q111" i="14"/>
  <c r="S111" i="14" s="1"/>
  <c r="Q112" i="14"/>
  <c r="S112" i="14" s="1"/>
  <c r="Q113" i="14"/>
  <c r="S113" i="14" s="1"/>
  <c r="Q114" i="14"/>
  <c r="S114" i="14" s="1"/>
  <c r="Q115" i="14"/>
  <c r="S115" i="14" s="1"/>
  <c r="Q109" i="14"/>
  <c r="S109" i="14" s="1"/>
  <c r="Q97" i="14"/>
  <c r="S97" i="14" s="1"/>
  <c r="Q98" i="14"/>
  <c r="S98" i="14" s="1"/>
  <c r="Q99" i="14"/>
  <c r="S99" i="14" s="1"/>
  <c r="Q100" i="14"/>
  <c r="S100" i="14" s="1"/>
  <c r="Q101" i="14"/>
  <c r="S101" i="14" s="1"/>
  <c r="Q102" i="14"/>
  <c r="S102" i="14" s="1"/>
  <c r="Q103" i="14"/>
  <c r="S103" i="14" s="1"/>
  <c r="Q104" i="14"/>
  <c r="S104" i="14" s="1"/>
  <c r="Q105" i="14"/>
  <c r="S105" i="14" s="1"/>
  <c r="Q106" i="14"/>
  <c r="S106" i="14" s="1"/>
  <c r="Q107" i="14"/>
  <c r="S107" i="14" s="1"/>
  <c r="Q96" i="14"/>
  <c r="S96" i="14"/>
  <c r="Q84" i="14"/>
  <c r="S84" i="14" s="1"/>
  <c r="Q85" i="14"/>
  <c r="S85" i="14" s="1"/>
  <c r="Q86" i="14"/>
  <c r="S86" i="14" s="1"/>
  <c r="Q87" i="14"/>
  <c r="S87" i="14" s="1"/>
  <c r="Q88" i="14"/>
  <c r="S88" i="14" s="1"/>
  <c r="Q89" i="14"/>
  <c r="S89" i="14" s="1"/>
  <c r="Q90" i="14"/>
  <c r="S90" i="14" s="1"/>
  <c r="Q91" i="14"/>
  <c r="S91" i="14" s="1"/>
  <c r="Q92" i="14"/>
  <c r="S92" i="14" s="1"/>
  <c r="Q93" i="14"/>
  <c r="S93" i="14" s="1"/>
  <c r="Q94" i="14"/>
  <c r="S94" i="14" s="1"/>
  <c r="Q83" i="14"/>
  <c r="Q75" i="14"/>
  <c r="S75" i="14" s="1"/>
  <c r="Q76" i="14"/>
  <c r="S76" i="14" s="1"/>
  <c r="Q77" i="14"/>
  <c r="S77" i="14" s="1"/>
  <c r="Q78" i="14"/>
  <c r="S78" i="14" s="1"/>
  <c r="Q79" i="14"/>
  <c r="S79" i="14" s="1"/>
  <c r="Q80" i="14"/>
  <c r="S80" i="14" s="1"/>
  <c r="Q81" i="14"/>
  <c r="S81" i="14" s="1"/>
  <c r="Q74" i="14"/>
  <c r="Q67" i="14"/>
  <c r="S67" i="14" s="1"/>
  <c r="Q68" i="14"/>
  <c r="S68" i="14" s="1"/>
  <c r="Q69" i="14"/>
  <c r="S69" i="14" s="1"/>
  <c r="Q70" i="14"/>
  <c r="S70" i="14" s="1"/>
  <c r="Q71" i="14"/>
  <c r="S71" i="14" s="1"/>
  <c r="Q72" i="14"/>
  <c r="S72" i="14" s="1"/>
  <c r="Q66" i="14"/>
  <c r="S66" i="14" s="1"/>
  <c r="Q57" i="14"/>
  <c r="S57" i="14" s="1"/>
  <c r="Q58" i="14"/>
  <c r="S58" i="14" s="1"/>
  <c r="Q59" i="14"/>
  <c r="S59" i="14" s="1"/>
  <c r="Q60" i="14"/>
  <c r="S60" i="14" s="1"/>
  <c r="Q61" i="14"/>
  <c r="S61" i="14" s="1"/>
  <c r="Q62" i="14"/>
  <c r="S62" i="14" s="1"/>
  <c r="Q63" i="14"/>
  <c r="S63" i="14" s="1"/>
  <c r="Q64" i="14"/>
  <c r="S64" i="14" s="1"/>
  <c r="Q56" i="14"/>
  <c r="S56" i="14" s="1"/>
  <c r="O128" i="14"/>
  <c r="O129" i="14" s="1"/>
  <c r="O126" i="14"/>
  <c r="O121" i="14"/>
  <c r="O122" i="14" s="1"/>
  <c r="O123" i="14" s="1"/>
  <c r="O124" i="14" s="1"/>
  <c r="Q54" i="14"/>
  <c r="S54" i="14" s="1"/>
  <c r="Q47" i="14"/>
  <c r="Q48" i="14"/>
  <c r="S48" i="14" s="1"/>
  <c r="Q49" i="14"/>
  <c r="S49" i="14" s="1"/>
  <c r="Q50" i="14"/>
  <c r="S50" i="14" s="1"/>
  <c r="Q51" i="14"/>
  <c r="S51" i="14" s="1"/>
  <c r="Q52" i="14"/>
  <c r="S52" i="14" s="1"/>
  <c r="Q53" i="14"/>
  <c r="Q46" i="14"/>
  <c r="S46" i="14" s="1"/>
  <c r="Q38" i="14"/>
  <c r="S38" i="14" s="1"/>
  <c r="Q39" i="14"/>
  <c r="S39" i="14" s="1"/>
  <c r="Q40" i="14"/>
  <c r="S40" i="14" s="1"/>
  <c r="Q41" i="14"/>
  <c r="S41" i="14" s="1"/>
  <c r="Q42" i="14"/>
  <c r="S42" i="14" s="1"/>
  <c r="Q43" i="14"/>
  <c r="S43" i="14" s="1"/>
  <c r="Q44" i="14"/>
  <c r="S44" i="14" s="1"/>
  <c r="Q37" i="14"/>
  <c r="Q29" i="14"/>
  <c r="S29" i="14" s="1"/>
  <c r="Q30" i="14"/>
  <c r="S30" i="14" s="1"/>
  <c r="Q31" i="14"/>
  <c r="S31" i="14" s="1"/>
  <c r="Q32" i="14"/>
  <c r="S32" i="14" s="1"/>
  <c r="Q33" i="14"/>
  <c r="S33" i="14" s="1"/>
  <c r="Q34" i="14"/>
  <c r="S34" i="14" s="1"/>
  <c r="Q35" i="14"/>
  <c r="S35" i="14" s="1"/>
  <c r="Q28" i="14"/>
  <c r="S28" i="14" s="1"/>
  <c r="Q22" i="14"/>
  <c r="S22" i="14" s="1"/>
  <c r="Q23" i="14"/>
  <c r="S23" i="14" s="1"/>
  <c r="Q24" i="14"/>
  <c r="S24" i="14" s="1"/>
  <c r="Q25" i="14"/>
  <c r="S25" i="14" s="1"/>
  <c r="Q26" i="14"/>
  <c r="S26" i="14" s="1"/>
  <c r="Q21" i="14"/>
  <c r="Q12" i="14"/>
  <c r="S12" i="14" s="1"/>
  <c r="Q13" i="14"/>
  <c r="S13" i="14" s="1"/>
  <c r="Q14" i="14"/>
  <c r="S14" i="14" s="1"/>
  <c r="Q15" i="14"/>
  <c r="S15" i="14" s="1"/>
  <c r="Q16" i="14"/>
  <c r="S16" i="14" s="1"/>
  <c r="Q17" i="14"/>
  <c r="S17" i="14" s="1"/>
  <c r="Q18" i="14"/>
  <c r="S18" i="14" s="1"/>
  <c r="Q19" i="14"/>
  <c r="S19" i="14" s="1"/>
  <c r="Q11" i="14"/>
  <c r="S11" i="14" s="1"/>
  <c r="R10" i="14"/>
  <c r="S142" i="14"/>
  <c r="Q133" i="14"/>
  <c r="R133" i="14" s="1"/>
  <c r="Q136" i="14"/>
  <c r="Q135" i="14"/>
  <c r="Q128" i="14"/>
  <c r="M115" i="14"/>
  <c r="N115" i="14" s="1"/>
  <c r="E116" i="14"/>
  <c r="D116" i="14"/>
  <c r="E108" i="14"/>
  <c r="M107" i="14"/>
  <c r="N107" i="14" s="1"/>
  <c r="M106" i="14"/>
  <c r="M104" i="14"/>
  <c r="M102" i="14"/>
  <c r="M103" i="14"/>
  <c r="M101" i="14"/>
  <c r="N101" i="14" s="1"/>
  <c r="M105" i="14"/>
  <c r="N105" i="14" s="1"/>
  <c r="M100" i="14"/>
  <c r="N100" i="14" s="1"/>
  <c r="M99" i="14"/>
  <c r="D108" i="14"/>
  <c r="M94" i="14"/>
  <c r="M93" i="14"/>
  <c r="M92" i="14"/>
  <c r="M91" i="14"/>
  <c r="M90" i="14"/>
  <c r="M80" i="14"/>
  <c r="M71" i="14"/>
  <c r="M132" i="14"/>
  <c r="M53" i="14"/>
  <c r="M52" i="14"/>
  <c r="M51" i="14"/>
  <c r="M50" i="14"/>
  <c r="M49" i="14"/>
  <c r="G7" i="22"/>
  <c r="O17" i="22"/>
  <c r="N11" i="22"/>
  <c r="N9" i="22"/>
  <c r="Q130" i="14"/>
  <c r="P118" i="36" l="1"/>
  <c r="R137" i="36"/>
  <c r="N118" i="36"/>
  <c r="S116" i="36"/>
  <c r="S47" i="36"/>
  <c r="Q55" i="36"/>
  <c r="S55" i="36" s="1"/>
  <c r="S138" i="36"/>
  <c r="R138" i="36"/>
  <c r="S137" i="36"/>
  <c r="Q139" i="36"/>
  <c r="M139" i="36"/>
  <c r="N139" i="36" s="1"/>
  <c r="S37" i="36"/>
  <c r="Q45" i="36"/>
  <c r="S45" i="36" s="1"/>
  <c r="D141" i="36"/>
  <c r="M121" i="36"/>
  <c r="N121" i="36" s="1"/>
  <c r="Q95" i="14"/>
  <c r="S95" i="14" s="1"/>
  <c r="Q45" i="14"/>
  <c r="S45" i="14" s="1"/>
  <c r="Q55" i="14"/>
  <c r="S55" i="14" s="1"/>
  <c r="Q82" i="14"/>
  <c r="S82" i="14" s="1"/>
  <c r="Q27" i="14"/>
  <c r="S27" i="14" s="1"/>
  <c r="Q65" i="14"/>
  <c r="S65" i="14" s="1"/>
  <c r="Q116" i="14"/>
  <c r="S116" i="14" s="1"/>
  <c r="R136" i="14"/>
  <c r="S136" i="14"/>
  <c r="Q108" i="14"/>
  <c r="S108" i="14" s="1"/>
  <c r="S135" i="14"/>
  <c r="R135" i="14"/>
  <c r="S83" i="14"/>
  <c r="S74" i="14"/>
  <c r="Q73" i="14"/>
  <c r="S73" i="14" s="1"/>
  <c r="S133" i="14"/>
  <c r="N132" i="14"/>
  <c r="Q132" i="14"/>
  <c r="Q140" i="14"/>
  <c r="S53" i="14"/>
  <c r="S37" i="14"/>
  <c r="S130" i="14"/>
  <c r="R130" i="14"/>
  <c r="S21" i="14"/>
  <c r="S128" i="14"/>
  <c r="R128" i="14"/>
  <c r="Q20" i="14"/>
  <c r="Q131" i="14"/>
  <c r="N99" i="14"/>
  <c r="N103" i="14"/>
  <c r="M135" i="14"/>
  <c r="N135" i="14" s="1"/>
  <c r="M136" i="14"/>
  <c r="N136" i="14" s="1"/>
  <c r="N104" i="14"/>
  <c r="M133" i="14"/>
  <c r="N102" i="14"/>
  <c r="D95" i="14"/>
  <c r="M95" i="14" s="1"/>
  <c r="N92" i="14"/>
  <c r="N90" i="14"/>
  <c r="E95" i="14"/>
  <c r="N91" i="14"/>
  <c r="N94" i="14"/>
  <c r="N80" i="14"/>
  <c r="N52" i="14"/>
  <c r="E73" i="14"/>
  <c r="D73" i="14"/>
  <c r="N71" i="14"/>
  <c r="D65" i="14"/>
  <c r="N53" i="14"/>
  <c r="E65" i="14"/>
  <c r="N51" i="14"/>
  <c r="N50" i="14"/>
  <c r="N49" i="14"/>
  <c r="Q129" i="14"/>
  <c r="M26" i="14"/>
  <c r="M25" i="14"/>
  <c r="M24" i="14"/>
  <c r="M23" i="14"/>
  <c r="M22" i="14"/>
  <c r="M21" i="14"/>
  <c r="M19" i="14"/>
  <c r="M16" i="14"/>
  <c r="M15" i="14"/>
  <c r="M12" i="14"/>
  <c r="Q6" i="14"/>
  <c r="S6" i="14" s="1"/>
  <c r="Q5" i="14"/>
  <c r="S5" i="14" s="1"/>
  <c r="N145" i="14"/>
  <c r="M117" i="14"/>
  <c r="N117" i="14" s="1"/>
  <c r="M119" i="14"/>
  <c r="N119" i="14" s="1"/>
  <c r="M120" i="14"/>
  <c r="N120" i="14" s="1"/>
  <c r="M142" i="14"/>
  <c r="N142" i="14" s="1"/>
  <c r="M143" i="14"/>
  <c r="N143" i="14" s="1"/>
  <c r="A121" i="14"/>
  <c r="M114" i="14"/>
  <c r="M113" i="14"/>
  <c r="M112" i="14"/>
  <c r="M111" i="14"/>
  <c r="M110" i="14"/>
  <c r="M109" i="14"/>
  <c r="M98" i="14"/>
  <c r="M97" i="14"/>
  <c r="M96" i="14"/>
  <c r="M89" i="14"/>
  <c r="M87" i="14"/>
  <c r="M86" i="14"/>
  <c r="M85" i="14"/>
  <c r="M84" i="14"/>
  <c r="M83" i="14"/>
  <c r="M140" i="14"/>
  <c r="M79" i="14"/>
  <c r="M78" i="14"/>
  <c r="M77" i="14"/>
  <c r="M76" i="14"/>
  <c r="M75" i="14"/>
  <c r="M74" i="14"/>
  <c r="M72" i="14"/>
  <c r="M70" i="14"/>
  <c r="M69" i="14"/>
  <c r="N69" i="14" s="1"/>
  <c r="M68" i="14"/>
  <c r="M67" i="14"/>
  <c r="M66" i="14"/>
  <c r="M64" i="14"/>
  <c r="M60" i="14"/>
  <c r="M59" i="14"/>
  <c r="M58" i="14"/>
  <c r="N58" i="14" s="1"/>
  <c r="M57" i="14"/>
  <c r="M56" i="14"/>
  <c r="M54" i="14"/>
  <c r="N54" i="14" s="1"/>
  <c r="M48" i="14"/>
  <c r="M46" i="14"/>
  <c r="N46" i="14" s="1"/>
  <c r="M44" i="14"/>
  <c r="M43" i="14"/>
  <c r="M42" i="14"/>
  <c r="M41" i="14"/>
  <c r="M40" i="14"/>
  <c r="M39" i="14"/>
  <c r="M38" i="14"/>
  <c r="M37" i="14"/>
  <c r="N37" i="14" s="1"/>
  <c r="M35" i="14"/>
  <c r="N35" i="14" s="1"/>
  <c r="M34" i="14"/>
  <c r="M33" i="14"/>
  <c r="M32" i="14"/>
  <c r="M31" i="14"/>
  <c r="M30" i="14"/>
  <c r="M29" i="14"/>
  <c r="M28" i="14"/>
  <c r="N28" i="14" s="1"/>
  <c r="R139" i="36" l="1"/>
  <c r="R141" i="36" s="1"/>
  <c r="R143" i="36" s="1"/>
  <c r="S139" i="36"/>
  <c r="Q141" i="36"/>
  <c r="E147" i="36"/>
  <c r="E149" i="36" s="1"/>
  <c r="M137" i="36"/>
  <c r="N137" i="36" s="1"/>
  <c r="M141" i="36"/>
  <c r="N141" i="36" s="1"/>
  <c r="D144" i="36"/>
  <c r="M144" i="36" s="1"/>
  <c r="Q117" i="36"/>
  <c r="S117" i="36" s="1"/>
  <c r="Q4" i="14"/>
  <c r="S4" i="14" s="1"/>
  <c r="Q7" i="14"/>
  <c r="S7" i="14" s="1"/>
  <c r="Q3" i="14"/>
  <c r="M138" i="14"/>
  <c r="N138" i="14" s="1"/>
  <c r="Q138" i="14"/>
  <c r="M134" i="14"/>
  <c r="N134" i="14" s="1"/>
  <c r="Q134" i="14"/>
  <c r="S132" i="14"/>
  <c r="R132" i="14"/>
  <c r="M131" i="14"/>
  <c r="N131" i="14" s="1"/>
  <c r="R140" i="14"/>
  <c r="S140" i="14"/>
  <c r="S131" i="14"/>
  <c r="R131" i="14"/>
  <c r="R129" i="14"/>
  <c r="S129" i="14"/>
  <c r="M126" i="14"/>
  <c r="N126" i="14" s="1"/>
  <c r="Q126" i="14"/>
  <c r="S20" i="14"/>
  <c r="N133" i="14"/>
  <c r="E141" i="14"/>
  <c r="M128" i="14"/>
  <c r="N25" i="14"/>
  <c r="N26" i="14"/>
  <c r="N24" i="14"/>
  <c r="N23" i="14"/>
  <c r="N12" i="14"/>
  <c r="N16" i="14"/>
  <c r="N15" i="14"/>
  <c r="N19" i="14"/>
  <c r="N22" i="14"/>
  <c r="M18" i="14"/>
  <c r="N18" i="14" s="1"/>
  <c r="M14" i="14"/>
  <c r="N14" i="14" s="1"/>
  <c r="M13" i="14"/>
  <c r="N13" i="14" s="1"/>
  <c r="M11" i="14"/>
  <c r="D20" i="14"/>
  <c r="M17" i="14"/>
  <c r="N17" i="14" s="1"/>
  <c r="M7" i="14"/>
  <c r="N7" i="14" s="1"/>
  <c r="M6" i="14"/>
  <c r="N6" i="14" s="1"/>
  <c r="D10" i="14"/>
  <c r="E10" i="14"/>
  <c r="N30" i="14"/>
  <c r="N29" i="14"/>
  <c r="N32" i="14"/>
  <c r="N38" i="14"/>
  <c r="N44" i="14"/>
  <c r="N57" i="14"/>
  <c r="N68" i="14"/>
  <c r="N79" i="14"/>
  <c r="N21" i="14"/>
  <c r="N31" i="14"/>
  <c r="N40" i="14"/>
  <c r="N47" i="14"/>
  <c r="N33" i="14"/>
  <c r="N42" i="14"/>
  <c r="N89" i="14"/>
  <c r="N34" i="14"/>
  <c r="N43" i="14"/>
  <c r="N41" i="14"/>
  <c r="N39" i="14"/>
  <c r="N48" i="14"/>
  <c r="N67" i="14"/>
  <c r="N60" i="14"/>
  <c r="N72" i="14"/>
  <c r="N74" i="14"/>
  <c r="N84" i="14"/>
  <c r="N59" i="14"/>
  <c r="N70" i="14"/>
  <c r="N78" i="14"/>
  <c r="N109" i="14"/>
  <c r="N66" i="14"/>
  <c r="N64" i="14"/>
  <c r="N75" i="14"/>
  <c r="N85" i="14"/>
  <c r="M81" i="14"/>
  <c r="N81" i="14" s="1"/>
  <c r="N56" i="14"/>
  <c r="N77" i="14"/>
  <c r="N87" i="14"/>
  <c r="N140" i="14"/>
  <c r="N76" i="14"/>
  <c r="N93" i="14"/>
  <c r="M130" i="14"/>
  <c r="N83" i="14"/>
  <c r="N86" i="14"/>
  <c r="N97" i="14"/>
  <c r="N113" i="14"/>
  <c r="M88" i="14"/>
  <c r="N88" i="14" s="1"/>
  <c r="N96" i="14"/>
  <c r="N98" i="14"/>
  <c r="N114" i="14"/>
  <c r="N112" i="14"/>
  <c r="N111" i="14"/>
  <c r="N110" i="14"/>
  <c r="N106" i="14"/>
  <c r="M129" i="14"/>
  <c r="M108" i="14"/>
  <c r="N108" i="14" s="1"/>
  <c r="E82" i="14"/>
  <c r="D82" i="14"/>
  <c r="M82" i="14" s="1"/>
  <c r="M73" i="14"/>
  <c r="M65" i="14"/>
  <c r="E55" i="14"/>
  <c r="D55" i="14"/>
  <c r="M55" i="14" s="1"/>
  <c r="D36" i="14"/>
  <c r="M36" i="14" s="1"/>
  <c r="D45" i="14"/>
  <c r="M45" i="14" s="1"/>
  <c r="E45" i="14"/>
  <c r="E36" i="14"/>
  <c r="D27" i="14"/>
  <c r="M27" i="14" s="1"/>
  <c r="E27" i="14"/>
  <c r="N144" i="36" l="1"/>
  <c r="G147" i="36"/>
  <c r="S141" i="36"/>
  <c r="Q143" i="36"/>
  <c r="S143" i="36" s="1"/>
  <c r="M10" i="14"/>
  <c r="N10" i="14" s="1"/>
  <c r="D118" i="14"/>
  <c r="Q10" i="14"/>
  <c r="Q117" i="14" s="1"/>
  <c r="S117" i="14" s="1"/>
  <c r="S3" i="14"/>
  <c r="S10" i="14" s="1"/>
  <c r="S124" i="14"/>
  <c r="R124" i="14"/>
  <c r="R121" i="14"/>
  <c r="S121" i="14"/>
  <c r="R122" i="14"/>
  <c r="S122" i="14"/>
  <c r="S134" i="14"/>
  <c r="R134" i="14"/>
  <c r="R138" i="14"/>
  <c r="S138" i="14"/>
  <c r="S126" i="14"/>
  <c r="R126" i="14"/>
  <c r="D141" i="14"/>
  <c r="Q139" i="14"/>
  <c r="M125" i="14"/>
  <c r="N125" i="14" s="1"/>
  <c r="Q125" i="14"/>
  <c r="S123" i="14"/>
  <c r="R123" i="14"/>
  <c r="M127" i="14"/>
  <c r="N127" i="14" s="1"/>
  <c r="Q127" i="14"/>
  <c r="M116" i="14"/>
  <c r="N116" i="14" s="1"/>
  <c r="E137" i="14"/>
  <c r="E144" i="14" s="1"/>
  <c r="D137" i="14"/>
  <c r="M121" i="14"/>
  <c r="N121" i="14" s="1"/>
  <c r="M139" i="14"/>
  <c r="N139" i="14" s="1"/>
  <c r="N11" i="14"/>
  <c r="M124" i="14"/>
  <c r="N124" i="14" s="1"/>
  <c r="M123" i="14"/>
  <c r="M5" i="14"/>
  <c r="N5" i="14" s="1"/>
  <c r="M122" i="14"/>
  <c r="N122" i="14" s="1"/>
  <c r="M4" i="14"/>
  <c r="N4" i="14" s="1"/>
  <c r="M3" i="14"/>
  <c r="N27" i="14"/>
  <c r="N73" i="14"/>
  <c r="N36" i="14"/>
  <c r="N45" i="14"/>
  <c r="N128" i="14"/>
  <c r="N65" i="14"/>
  <c r="N82" i="14"/>
  <c r="N130" i="14"/>
  <c r="N95" i="14"/>
  <c r="N129" i="14"/>
  <c r="M20" i="14"/>
  <c r="E20" i="14"/>
  <c r="E118" i="14" s="1"/>
  <c r="D144" i="14" l="1"/>
  <c r="S125" i="14"/>
  <c r="R125" i="14"/>
  <c r="S139" i="14"/>
  <c r="Q141" i="14"/>
  <c r="S141" i="14" s="1"/>
  <c r="R139" i="14"/>
  <c r="R141" i="14" s="1"/>
  <c r="R127" i="14"/>
  <c r="S127" i="14"/>
  <c r="Q137" i="14"/>
  <c r="E147" i="14"/>
  <c r="E149" i="14" s="1"/>
  <c r="M141" i="14"/>
  <c r="N141" i="14" s="1"/>
  <c r="N3" i="14"/>
  <c r="N20" i="14"/>
  <c r="P118" i="14" s="1"/>
  <c r="M118" i="14"/>
  <c r="N123" i="14"/>
  <c r="R137" i="14" l="1"/>
  <c r="R143" i="14" s="1"/>
  <c r="S137" i="14"/>
  <c r="Q143" i="14"/>
  <c r="S143" i="14" s="1"/>
  <c r="M144" i="14"/>
  <c r="N144" i="14" s="1"/>
  <c r="N118" i="14"/>
  <c r="M137" i="14"/>
  <c r="N137" i="14" s="1"/>
</calcChain>
</file>

<file path=xl/sharedStrings.xml><?xml version="1.0" encoding="utf-8"?>
<sst xmlns="http://schemas.openxmlformats.org/spreadsheetml/2006/main" count="1625" uniqueCount="195">
  <si>
    <t xml:space="preserve">płatnoŚć </t>
  </si>
  <si>
    <t>EUR</t>
  </si>
  <si>
    <t>euro</t>
  </si>
  <si>
    <t>ubruttowienie</t>
  </si>
  <si>
    <t>stawka WHT</t>
  </si>
  <si>
    <t>podatek WHT</t>
  </si>
  <si>
    <t>to jest 80 % należności, przy założeniu, że stawka wht jest 20 %</t>
  </si>
  <si>
    <t>kwota do wyliczenia podatku WHT</t>
  </si>
  <si>
    <t>Brak certyfikatu rezydencji podatkowej</t>
  </si>
  <si>
    <t>IFT2R</t>
  </si>
  <si>
    <t>CIT10Z</t>
  </si>
  <si>
    <t>zaokrąglamy do pełnych złotych</t>
  </si>
  <si>
    <t>podstawa prawa Ustawa o podatku dochodowym od osób prawnych</t>
  </si>
  <si>
    <t>do przeliczenia kurs z dnia poprzedzającego płatność</t>
  </si>
  <si>
    <t>ubruttowiona należność do wyliczenia WHT</t>
  </si>
  <si>
    <t>podstawa opodatkowania WHT do pełnych złotych</t>
  </si>
  <si>
    <t>podatek WHT do pełnych złotych</t>
  </si>
  <si>
    <t>1Finance Partners GmBH</t>
  </si>
  <si>
    <t>art.</t>
  </si>
  <si>
    <t>ust 1</t>
  </si>
  <si>
    <t>pkt</t>
  </si>
  <si>
    <t>styczeń</t>
  </si>
  <si>
    <t>luty</t>
  </si>
  <si>
    <t>2a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</si>
  <si>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</si>
  <si>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</si>
  <si>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</si>
  <si>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</si>
  <si>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</si>
  <si>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</si>
  <si>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</si>
  <si>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</si>
  <si>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</si>
  <si>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</si>
  <si>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art. 21.ust. 1 pkt 2a</t>
  </si>
  <si>
    <t>podatek na rachunek bankowy mikrorachunek podatkowy</t>
  </si>
  <si>
    <t xml:space="preserve"> IFT-2R informacja do 1FINANCE i Naczelnika LubelskiegoUS w Lublinie</t>
  </si>
  <si>
    <t>CIT-10Z- informacja do Naczelnika Lubelskiego US w Lublinie</t>
  </si>
  <si>
    <t>kwota dochodu podlegająca opodatkowaniu</t>
  </si>
  <si>
    <t>kwota pobranego podatku</t>
  </si>
  <si>
    <t>COOKIEYES PRO</t>
  </si>
  <si>
    <t>1 EUR</t>
  </si>
  <si>
    <t>PADDLE.NET</t>
  </si>
  <si>
    <t>zoom</t>
  </si>
  <si>
    <t>przelew</t>
  </si>
  <si>
    <t>ATLASSIAN</t>
  </si>
  <si>
    <t>RAZEM 2024</t>
  </si>
  <si>
    <t xml:space="preserve">2a </t>
  </si>
  <si>
    <t xml:space="preserve"> WB /2024 ODSETKI OD POŻYCZKI RHENUS SE &amp; CO. KG</t>
  </si>
  <si>
    <t>RHENUS SE &amp; CO. KG</t>
  </si>
  <si>
    <t>ODSETKI OD POŻYCZKO</t>
  </si>
  <si>
    <t xml:space="preserve"> IFT-2R informacja do RHENUS SE i Naczelnika LubelskiegoUS w Lublinie</t>
  </si>
  <si>
    <t>CERTYFIKAT REZYCENCJI</t>
  </si>
  <si>
    <t>OŚWIADCZENIE O BRAKU ZWOLNIEŃ I BENEFICIAL OWNER</t>
  </si>
  <si>
    <t>ZGODNIE Z UMOWĄ O UNIKANIU PODWÓJNEGO OPODATKOWANIA MIĘDZY PL A DE OBNIŻONA STAWKA WHT 5%</t>
  </si>
  <si>
    <t>płatność 07-6-2024</t>
  </si>
  <si>
    <t>to jest 95 % należności, przy założeniu, że stawka wht jest 5 %</t>
  </si>
  <si>
    <t xml:space="preserve"> WB /2022 EUR z dnia 29-05-2023</t>
  </si>
  <si>
    <t>29.05.2024</t>
  </si>
  <si>
    <t>Tabela nr 103/A/NBP/2024 z dnia 2024-05-28</t>
  </si>
  <si>
    <t>RHENUS SE &amp; CO. KG odsetki od pożyczki</t>
  </si>
  <si>
    <t xml:space="preserve"> WB 27/2024 EUR z dnia 27-06-2024</t>
  </si>
  <si>
    <t>27.06.2024</t>
  </si>
  <si>
    <t xml:space="preserve"> WB 18/2024 ODSETKI OD POŻYCZKI RHENUS SE &amp; CO. KG</t>
  </si>
  <si>
    <t>12.06.2024</t>
  </si>
  <si>
    <t>Tabela nr 123/A/NBP/2024 z dnia 2024-06-26</t>
  </si>
  <si>
    <t>Tabela nr 112/A/NBP/2024 z dnia 2024-06-11</t>
  </si>
  <si>
    <t>płatność 07-7-2024</t>
  </si>
  <si>
    <t>obliczony podatek stawka 20% zawyżona</t>
  </si>
  <si>
    <t>aktualna nadwyżka na dzień 30.06.2024</t>
  </si>
  <si>
    <t>stawka 5% właściwa</t>
  </si>
  <si>
    <t xml:space="preserve"> WB 24/2024 EUR z dnia 21-06-2024</t>
  </si>
  <si>
    <t>Monday.com</t>
  </si>
  <si>
    <t>21.06.2024</t>
  </si>
  <si>
    <t>Tabela nr 119/A/NBP/2024 z dnia 2024-06-20</t>
  </si>
  <si>
    <t xml:space="preserve"> WB 31/2024 ODSETKI OD POŻYCZKI RHENUS SE &amp; CO. KG</t>
  </si>
  <si>
    <t>03.07.2024</t>
  </si>
  <si>
    <t>Tabela nr 127/A/NBP/2024 z dnia 2024-07-02</t>
  </si>
  <si>
    <t>płatność 07-8-2024</t>
  </si>
  <si>
    <t>SLACK</t>
  </si>
  <si>
    <t xml:space="preserve"> WB 39/2024 EUR z dnia 14-07-2024</t>
  </si>
  <si>
    <t>14.07.2024</t>
  </si>
  <si>
    <t>Tabela nr 135/A/NBP/2024 z dnia 2024-07-12</t>
  </si>
  <si>
    <t>18.07.2024</t>
  </si>
  <si>
    <t xml:space="preserve"> WB 41/2024 EUR z dnia 18-07-2024</t>
  </si>
  <si>
    <t xml:space="preserve"> IFT-2R informacja do SLACK i Naczelnika LubelskiegoUS w Lublinie</t>
  </si>
  <si>
    <t>Tabela nr 138/A/NBP/2024 z dnia 2024-07-17</t>
  </si>
  <si>
    <t xml:space="preserve"> IFT-2R informacja do Monday.com i Naczelnika LubelskiegoUS w Lublinie</t>
  </si>
  <si>
    <t>Tabela nr 140/A/NBP/2024 z dnia 2024-07-19</t>
  </si>
  <si>
    <t>21.07.2024</t>
  </si>
  <si>
    <t xml:space="preserve"> WB 42/2024 EUR z dnia 21-07-2024</t>
  </si>
  <si>
    <t>Slack</t>
  </si>
  <si>
    <t xml:space="preserve"> WB 72/2024 PLN z dnia 03-08-2024</t>
  </si>
  <si>
    <t>03.08.2024</t>
  </si>
  <si>
    <t>PLN</t>
  </si>
  <si>
    <t>płatność 07-9-2024</t>
  </si>
  <si>
    <t xml:space="preserve"> IFT-2R informacja do ATLASSIAN i Naczelnika LubelskiegoUS w Lublinie</t>
  </si>
  <si>
    <t>CARS ON BOOKING</t>
  </si>
  <si>
    <t>07.08.2024</t>
  </si>
  <si>
    <t xml:space="preserve"> WB 75/2024 PLN z dnia 07-08-2024</t>
  </si>
  <si>
    <t xml:space="preserve"> IFT-2R informacja do CARS ON BOOKING i Naczelnika LubelskiegoUS w Lublinie</t>
  </si>
  <si>
    <t xml:space="preserve"> WB 50/2024 EUR ODSETKI OD POŻYCZKI RHENUS SE &amp; CO. KG</t>
  </si>
  <si>
    <t>08.08.2024</t>
  </si>
  <si>
    <t xml:space="preserve"> WB 54/2024 EUR z dnia 14-08-2024</t>
  </si>
  <si>
    <t>14.08.2024</t>
  </si>
  <si>
    <t>Tabela nr 153/A/NBP/2024 z dnia 2024-08-07</t>
  </si>
  <si>
    <t>Tabela nr 157/A/NBP/2024 z dnia 2024-08-13</t>
  </si>
  <si>
    <t xml:space="preserve"> WB 58/2024 EUR z dnia 21-08-2024</t>
  </si>
  <si>
    <t>21.08.2024</t>
  </si>
  <si>
    <t>Tabela nr 161/A/NBP/2024 z dnia 2024-08-20</t>
  </si>
  <si>
    <t>20.08.2024</t>
  </si>
  <si>
    <t>SHARE-TEC</t>
  </si>
  <si>
    <t xml:space="preserve"> WB 57/2024 EUR z dnia 20-08-2024</t>
  </si>
  <si>
    <t>Tabela nr 160/A/NBP/2024 z dnia 2024-08-19</t>
  </si>
  <si>
    <t xml:space="preserve"> WB 61/2024 EUR z dnia 22-08-2024</t>
  </si>
  <si>
    <t>22.08.2024</t>
  </si>
  <si>
    <t>płatnoŚć - ZWROT</t>
  </si>
  <si>
    <t>Tabela nr 162/A/NBP/2024 z dnia 2024-08-21</t>
  </si>
  <si>
    <t xml:space="preserve"> WB 94/2024 PLN z dnia 03-09-2024</t>
  </si>
  <si>
    <t>03.09.2024</t>
  </si>
  <si>
    <t>płatność 07-10-2024</t>
  </si>
  <si>
    <t xml:space="preserve"> WB 68/2024 EUR z dnia 4-09-2024</t>
  </si>
  <si>
    <t>04.09.2024</t>
  </si>
  <si>
    <t>Tabela nr 171/A/NBP/2024 z dnia 2024-09-03</t>
  </si>
  <si>
    <t xml:space="preserve"> WB 72/2024 EUR z dnia 11-09-2024</t>
  </si>
  <si>
    <t>11.09.2024</t>
  </si>
  <si>
    <t>Tabela nr 176/A/NBP/2024 z dnia 2024-09-10</t>
  </si>
  <si>
    <t xml:space="preserve"> WB 75/2024 EUR z dnia 14-09-2024</t>
  </si>
  <si>
    <t>14.09.2024</t>
  </si>
  <si>
    <t>Tabela nr 179/A/NBP/2024 z dnia 2024-09-13</t>
  </si>
  <si>
    <t xml:space="preserve"> WB 80/2024 EUR z dnia 21-09-2024</t>
  </si>
  <si>
    <t>21.09.2024</t>
  </si>
  <si>
    <t>Tabela nr 184/A/NBP/2024 z dnia 2024-09-20</t>
  </si>
  <si>
    <t xml:space="preserve"> WB 116/2024 PLN z dnia 03-10-2024</t>
  </si>
  <si>
    <t>03.10.2024</t>
  </si>
  <si>
    <t>płatność 07-11-2024</t>
  </si>
  <si>
    <t xml:space="preserve"> WB 90/2024 EUR z dnia 16-10-2024</t>
  </si>
  <si>
    <t>Tabela nr 201/A/NBP/2024 z dnia 2024-10-15</t>
  </si>
  <si>
    <t xml:space="preserve"> WB 87/2024 EUR z dnia 9-10-2024</t>
  </si>
  <si>
    <t>09.10.2024</t>
  </si>
  <si>
    <t>Tabela nr 196/A/NBP/2024 z dnia 2024-10-08</t>
  </si>
  <si>
    <t xml:space="preserve"> WB 89/2024 EUR z dnia 14-10-2024</t>
  </si>
  <si>
    <t>14.10.2024</t>
  </si>
  <si>
    <t>Tabela nr 199/A/NBP/2024 z dnia 2024-10-11</t>
  </si>
  <si>
    <t xml:space="preserve"> WB 93/2024 EUR z dnia 21-10-2024</t>
  </si>
  <si>
    <t>21.10.2024</t>
  </si>
  <si>
    <t>Tabela nr 204/A/NBP/2024 z dnia 2024-10-18</t>
  </si>
  <si>
    <t>płatność 07-12-2024</t>
  </si>
  <si>
    <t xml:space="preserve"> WB 137/2024 PLN z dnia 03-11-2024</t>
  </si>
  <si>
    <t>03.11.2024</t>
  </si>
  <si>
    <t xml:space="preserve"> WB 100/2024 EUR z dnia 06-11-2024</t>
  </si>
  <si>
    <t>06.11.2024</t>
  </si>
  <si>
    <t>Tabela nr 215/A/NBP/2024 z dnia 2024-11-05</t>
  </si>
  <si>
    <t xml:space="preserve"> WB 104/2024 EUR z dnia 14-11-2024</t>
  </si>
  <si>
    <t>14.11.2024</t>
  </si>
  <si>
    <t>Tabela nr 220/A/NBP/2024 z dnia 2024-11-13</t>
  </si>
  <si>
    <t xml:space="preserve"> WB 108/2024 EUR z dnia 20-11-2024</t>
  </si>
  <si>
    <t>20.11.2024</t>
  </si>
  <si>
    <t>Tabela nr 224/A/NBP/2024 z dnia 2024-11-19</t>
  </si>
  <si>
    <t xml:space="preserve"> WB 109/2024 EUR z dnia 21-11-2024</t>
  </si>
  <si>
    <t>21.11.2024</t>
  </si>
  <si>
    <t>Tabela nr 225/A/NBP/2024 z dnia 2024-11-20</t>
  </si>
  <si>
    <t xml:space="preserve"> WB 158/2024 PLN z dnia 03-12-2024</t>
  </si>
  <si>
    <t>płatność 07-01-2025</t>
  </si>
  <si>
    <t xml:space="preserve"> WB 118/2024 EUR z dnia 05-12-2024</t>
  </si>
  <si>
    <t>05.12.2024</t>
  </si>
  <si>
    <t>Tabela nr 235/A/NBP/2024 z dnia 2024-12-04</t>
  </si>
  <si>
    <t>06.12.2024</t>
  </si>
  <si>
    <t xml:space="preserve"> WB 119/2024 EUR z dnia 06-12-2024</t>
  </si>
  <si>
    <t>Tabela nr 236/A/NBP/2024 z dnia 2024-12-05</t>
  </si>
  <si>
    <t xml:space="preserve"> WB 127/2024 EUR z dnia 19-12-2024</t>
  </si>
  <si>
    <t>19.12.2024</t>
  </si>
  <si>
    <t>Tabela nr 245/A/NBP/2024 z dnia 2024-12-18</t>
  </si>
  <si>
    <t>21.12.2024</t>
  </si>
  <si>
    <t xml:space="preserve"> WB 129/2024 EUR z dnia 21-12-2024</t>
  </si>
  <si>
    <t>Tabela nr 247/A/NBP/2024 z dnia 2024-12-20</t>
  </si>
  <si>
    <t xml:space="preserve"> WB 124/2024 EUR z dnia 14-12-2024</t>
  </si>
  <si>
    <t>14.12.2024</t>
  </si>
  <si>
    <t>Tabela nr 242/A/NBP/2024 z dnia 2024-12-13</t>
  </si>
  <si>
    <t>V</t>
  </si>
  <si>
    <t>VI</t>
  </si>
  <si>
    <t>VII</t>
  </si>
  <si>
    <t>VIII</t>
  </si>
  <si>
    <t>IX</t>
  </si>
  <si>
    <t>X</t>
  </si>
  <si>
    <t>XI</t>
  </si>
  <si>
    <t>XII</t>
  </si>
  <si>
    <t>zaksięgowane</t>
  </si>
  <si>
    <t>finance</t>
  </si>
  <si>
    <t>Monday</t>
  </si>
  <si>
    <t>slack</t>
  </si>
  <si>
    <t>atlasi</t>
  </si>
  <si>
    <t>car on b</t>
  </si>
  <si>
    <t>share</t>
  </si>
  <si>
    <t>odsetki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</si>
</sst>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color rgb="FF152E52"/>
      <name val="Arial"/>
      <family val="2"/>
      <charset val="238"/>
    </font>
    <font>
      <sz val="9"/>
      <color rgb="FF323232"/>
      <name val="Libre Franklin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0" fillId="0" borderId="0" xfId="0" applyNumberFormat="1"/>
    <xf numFmtId="1" fontId="0" fillId="0" borderId="0" xfId="0" applyNumberFormat="1"/>
    <xf numFmtId="49" fontId="0" fillId="0" borderId="0" xfId="0" applyNumberFormat="1"/>
    <xf numFmtId="4" fontId="0" fillId="0" borderId="0" xfId="0" applyNumberFormat="1" applyFill="1"/>
    <xf numFmtId="4" fontId="0" fillId="0" borderId="0" xfId="0" applyNumberFormat="1" applyAlignment="1">
      <alignment horizontal="left" vertical="center" wrapText="1"/>
    </xf>
    <xf numFmtId="0" fontId="1" fillId="0" borderId="0" xfId="0" applyFont="1"/>
    <xf numFmtId="4" fontId="0" fillId="2" borderId="0" xfId="0" applyNumberFormat="1" applyFill="1"/>
    <xf numFmtId="4" fontId="1" fillId="0" borderId="0" xfId="0" applyNumberFormat="1" applyFont="1"/>
    <xf numFmtId="0" fontId="0" fillId="0" borderId="0" xfId="0" applyFill="1"/>
    <xf numFmtId="10" fontId="0" fillId="0" borderId="0" xfId="0" applyNumberFormat="1" applyFill="1"/>
    <xf numFmtId="4" fontId="0" fillId="0" borderId="0" xfId="0" applyNumberFormat="1" applyFill="1" applyAlignment="1">
      <alignment horizontal="left" vertical="center" wrapText="1"/>
    </xf>
    <xf numFmtId="4" fontId="1" fillId="0" borderId="0" xfId="0" applyNumberFormat="1" applyFont="1" applyFill="1"/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3" borderId="0" xfId="0" applyFill="1"/>
    <xf numFmtId="4" fontId="0" fillId="3" borderId="0" xfId="0" applyNumberFormat="1" applyFill="1"/>
    <xf numFmtId="0" fontId="0" fillId="3" borderId="0" xfId="0" applyFill="1" applyBorder="1"/>
    <xf numFmtId="0" fontId="1" fillId="3" borderId="0" xfId="0" applyFont="1" applyFill="1"/>
    <xf numFmtId="4" fontId="1" fillId="3" borderId="0" xfId="0" applyNumberFormat="1" applyFont="1" applyFill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 vertical="top"/>
    </xf>
    <xf numFmtId="49" fontId="0" fillId="0" borderId="0" xfId="0" applyNumberFormat="1" applyFill="1"/>
    <xf numFmtId="4" fontId="1" fillId="3" borderId="0" xfId="0" applyNumberFormat="1" applyFont="1" applyFill="1" applyBorder="1"/>
    <xf numFmtId="49" fontId="1" fillId="3" borderId="0" xfId="0" applyNumberFormat="1" applyFont="1" applyFill="1"/>
    <xf numFmtId="4" fontId="0" fillId="0" borderId="0" xfId="0" applyNumberFormat="1" applyFont="1" applyFill="1"/>
    <xf numFmtId="0" fontId="0" fillId="0" borderId="0" xfId="0" applyFont="1" applyFill="1"/>
    <xf numFmtId="49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Border="1"/>
    <xf numFmtId="1" fontId="0" fillId="0" borderId="0" xfId="0" applyNumberFormat="1" applyFont="1" applyFill="1"/>
    <xf numFmtId="0" fontId="0" fillId="0" borderId="0" xfId="0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2" borderId="0" xfId="0" applyFill="1"/>
    <xf numFmtId="4" fontId="1" fillId="2" borderId="0" xfId="0" applyNumberFormat="1" applyFont="1" applyFill="1"/>
    <xf numFmtId="1" fontId="0" fillId="0" borderId="0" xfId="0" applyNumberFormat="1" applyFill="1"/>
    <xf numFmtId="0" fontId="0" fillId="0" borderId="0" xfId="0" applyFont="1" applyFill="1" applyBorder="1"/>
    <xf numFmtId="4" fontId="0" fillId="4" borderId="0" xfId="0" applyNumberFormat="1" applyFill="1"/>
    <xf numFmtId="4" fontId="0" fillId="5" borderId="0" xfId="0" applyNumberFormat="1" applyFill="1"/>
    <xf numFmtId="164" fontId="0" fillId="0" borderId="0" xfId="0" applyNumberFormat="1" applyFill="1"/>
    <xf numFmtId="4" fontId="0" fillId="2" borderId="0" xfId="0" applyNumberFormat="1" applyFill="1" applyBorder="1"/>
    <xf numFmtId="0" fontId="0" fillId="2" borderId="0" xfId="0" applyFill="1" applyBorder="1"/>
    <xf numFmtId="4" fontId="1" fillId="2" borderId="0" xfId="0" applyNumberFormat="1" applyFont="1" applyFill="1" applyBorder="1"/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0" fillId="0" borderId="0" xfId="0" applyNumberFormat="1" applyFill="1" applyBorder="1"/>
    <xf numFmtId="0" fontId="3" fillId="0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0" xfId="0" applyNumberFormat="1" applyFont="1" applyFill="1"/>
    <xf numFmtId="3" fontId="0" fillId="2" borderId="0" xfId="0" applyNumberFormat="1" applyFill="1"/>
    <xf numFmtId="4" fontId="1" fillId="6" borderId="0" xfId="0" applyNumberFormat="1" applyFont="1" applyFill="1"/>
    <xf numFmtId="3" fontId="1" fillId="6" borderId="0" xfId="0" applyNumberFormat="1" applyFont="1" applyFill="1"/>
    <xf numFmtId="0" fontId="1" fillId="6" borderId="0" xfId="0" applyFont="1" applyFill="1"/>
    <xf numFmtId="4" fontId="7" fillId="0" borderId="0" xfId="0" applyNumberFormat="1" applyFont="1" applyFill="1"/>
    <xf numFmtId="10" fontId="7" fillId="0" borderId="0" xfId="0" applyNumberFormat="1" applyFont="1" applyFill="1"/>
    <xf numFmtId="4" fontId="7" fillId="0" borderId="0" xfId="0" applyNumberFormat="1" applyFont="1"/>
    <xf numFmtId="0" fontId="0" fillId="5" borderId="0" xfId="0" applyFill="1"/>
    <xf numFmtId="4" fontId="0" fillId="7" borderId="0" xfId="0" applyNumberFormat="1" applyFill="1"/>
    <xf numFmtId="4" fontId="1" fillId="7" borderId="0" xfId="0" applyNumberFormat="1" applyFont="1" applyFill="1"/>
    <xf numFmtId="4" fontId="0" fillId="8" borderId="0" xfId="0" applyNumberFormat="1" applyFill="1" applyBorder="1"/>
    <xf numFmtId="4" fontId="0" fillId="2" borderId="0" xfId="0" applyNumberFormat="1" applyFont="1" applyFill="1"/>
    <xf numFmtId="0" fontId="0" fillId="5" borderId="0" xfId="0" applyFill="1" applyBorder="1"/>
    <xf numFmtId="0" fontId="0" fillId="6" borderId="0" xfId="0" applyFill="1"/>
    <xf numFmtId="4" fontId="0" fillId="6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6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34.png"/><Relationship Id="rId5" Type="http://schemas.openxmlformats.org/officeDocument/2006/relationships/image" Target="../media/image28.png"/><Relationship Id="rId10" Type="http://schemas.openxmlformats.org/officeDocument/2006/relationships/image" Target="../media/image33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Relationship Id="rId14" Type="http://schemas.openxmlformats.org/officeDocument/2006/relationships/image" Target="../media/image37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26" Type="http://schemas.openxmlformats.org/officeDocument/2006/relationships/image" Target="../media/image63.png"/><Relationship Id="rId3" Type="http://schemas.openxmlformats.org/officeDocument/2006/relationships/image" Target="../media/image40.png"/><Relationship Id="rId21" Type="http://schemas.openxmlformats.org/officeDocument/2006/relationships/image" Target="../media/image58.png"/><Relationship Id="rId34" Type="http://schemas.openxmlformats.org/officeDocument/2006/relationships/image" Target="../media/image71.png"/><Relationship Id="rId7" Type="http://schemas.openxmlformats.org/officeDocument/2006/relationships/image" Target="../media/image44.png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25" Type="http://schemas.openxmlformats.org/officeDocument/2006/relationships/image" Target="../media/image62.png"/><Relationship Id="rId33" Type="http://schemas.openxmlformats.org/officeDocument/2006/relationships/image" Target="../media/image70.png"/><Relationship Id="rId2" Type="http://schemas.openxmlformats.org/officeDocument/2006/relationships/image" Target="../media/image39.png"/><Relationship Id="rId16" Type="http://schemas.openxmlformats.org/officeDocument/2006/relationships/image" Target="../media/image53.png"/><Relationship Id="rId20" Type="http://schemas.openxmlformats.org/officeDocument/2006/relationships/image" Target="../media/image57.png"/><Relationship Id="rId29" Type="http://schemas.openxmlformats.org/officeDocument/2006/relationships/image" Target="../media/image66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11" Type="http://schemas.openxmlformats.org/officeDocument/2006/relationships/image" Target="../media/image48.png"/><Relationship Id="rId24" Type="http://schemas.openxmlformats.org/officeDocument/2006/relationships/image" Target="../media/image61.png"/><Relationship Id="rId32" Type="http://schemas.openxmlformats.org/officeDocument/2006/relationships/image" Target="../media/image69.png"/><Relationship Id="rId5" Type="http://schemas.openxmlformats.org/officeDocument/2006/relationships/image" Target="../media/image42.png"/><Relationship Id="rId15" Type="http://schemas.openxmlformats.org/officeDocument/2006/relationships/image" Target="../media/image52.png"/><Relationship Id="rId23" Type="http://schemas.openxmlformats.org/officeDocument/2006/relationships/image" Target="../media/image60.png"/><Relationship Id="rId28" Type="http://schemas.openxmlformats.org/officeDocument/2006/relationships/image" Target="../media/image65.png"/><Relationship Id="rId10" Type="http://schemas.openxmlformats.org/officeDocument/2006/relationships/image" Target="../media/image47.png"/><Relationship Id="rId19" Type="http://schemas.openxmlformats.org/officeDocument/2006/relationships/image" Target="../media/image56.png"/><Relationship Id="rId31" Type="http://schemas.openxmlformats.org/officeDocument/2006/relationships/image" Target="../media/image68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4" Type="http://schemas.openxmlformats.org/officeDocument/2006/relationships/image" Target="../media/image51.png"/><Relationship Id="rId22" Type="http://schemas.openxmlformats.org/officeDocument/2006/relationships/image" Target="../media/image59.png"/><Relationship Id="rId27" Type="http://schemas.openxmlformats.org/officeDocument/2006/relationships/image" Target="../media/image64.png"/><Relationship Id="rId30" Type="http://schemas.openxmlformats.org/officeDocument/2006/relationships/image" Target="../media/image67.png"/><Relationship Id="rId8" Type="http://schemas.openxmlformats.org/officeDocument/2006/relationships/image" Target="../media/image4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9.png"/><Relationship Id="rId13" Type="http://schemas.openxmlformats.org/officeDocument/2006/relationships/image" Target="../media/image84.png"/><Relationship Id="rId3" Type="http://schemas.openxmlformats.org/officeDocument/2006/relationships/image" Target="../media/image74.png"/><Relationship Id="rId7" Type="http://schemas.openxmlformats.org/officeDocument/2006/relationships/image" Target="../media/image78.png"/><Relationship Id="rId12" Type="http://schemas.openxmlformats.org/officeDocument/2006/relationships/image" Target="../media/image83.png"/><Relationship Id="rId17" Type="http://schemas.openxmlformats.org/officeDocument/2006/relationships/image" Target="../media/image88.png"/><Relationship Id="rId2" Type="http://schemas.openxmlformats.org/officeDocument/2006/relationships/image" Target="../media/image73.png"/><Relationship Id="rId16" Type="http://schemas.openxmlformats.org/officeDocument/2006/relationships/image" Target="../media/image87.png"/><Relationship Id="rId1" Type="http://schemas.openxmlformats.org/officeDocument/2006/relationships/image" Target="../media/image72.png"/><Relationship Id="rId6" Type="http://schemas.openxmlformats.org/officeDocument/2006/relationships/image" Target="../media/image77.png"/><Relationship Id="rId11" Type="http://schemas.openxmlformats.org/officeDocument/2006/relationships/image" Target="../media/image82.png"/><Relationship Id="rId5" Type="http://schemas.openxmlformats.org/officeDocument/2006/relationships/image" Target="../media/image76.png"/><Relationship Id="rId15" Type="http://schemas.openxmlformats.org/officeDocument/2006/relationships/image" Target="../media/image86.png"/><Relationship Id="rId10" Type="http://schemas.openxmlformats.org/officeDocument/2006/relationships/image" Target="../media/image81.png"/><Relationship Id="rId4" Type="http://schemas.openxmlformats.org/officeDocument/2006/relationships/image" Target="../media/image75.png"/><Relationship Id="rId9" Type="http://schemas.openxmlformats.org/officeDocument/2006/relationships/image" Target="../media/image80.png"/><Relationship Id="rId14" Type="http://schemas.openxmlformats.org/officeDocument/2006/relationships/image" Target="../media/image8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6.png"/><Relationship Id="rId3" Type="http://schemas.openxmlformats.org/officeDocument/2006/relationships/image" Target="../media/image91.png"/><Relationship Id="rId7" Type="http://schemas.openxmlformats.org/officeDocument/2006/relationships/image" Target="../media/image95.png"/><Relationship Id="rId2" Type="http://schemas.openxmlformats.org/officeDocument/2006/relationships/image" Target="../media/image90.png"/><Relationship Id="rId1" Type="http://schemas.openxmlformats.org/officeDocument/2006/relationships/image" Target="../media/image89.png"/><Relationship Id="rId6" Type="http://schemas.openxmlformats.org/officeDocument/2006/relationships/image" Target="../media/image94.png"/><Relationship Id="rId5" Type="http://schemas.openxmlformats.org/officeDocument/2006/relationships/image" Target="../media/image93.png"/><Relationship Id="rId4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71</xdr:row>
      <xdr:rowOff>0</xdr:rowOff>
    </xdr:from>
    <xdr:to>
      <xdr:col>15</xdr:col>
      <xdr:colOff>496806</xdr:colOff>
      <xdr:row>98</xdr:row>
      <xdr:rowOff>172192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AE8E84-E5D2-591F-4C01-E6F76AA27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14325600"/>
          <a:ext cx="10793331" cy="531569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15</xdr:col>
      <xdr:colOff>411069</xdr:colOff>
      <xdr:row>131</xdr:row>
      <xdr:rowOff>48403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57A123-0149-BCD6-CFF1-E3B54402C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0" y="20231100"/>
          <a:ext cx="10707594" cy="5572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167</xdr:row>
      <xdr:rowOff>0</xdr:rowOff>
    </xdr:from>
    <xdr:to>
      <xdr:col>33</xdr:col>
      <xdr:colOff>326504</xdr:colOff>
      <xdr:row>182</xdr:row>
      <xdr:rowOff>181386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4B53706-9BAA-8EF7-8EF2-681E2E985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4400" y="31121350"/>
          <a:ext cx="19014554" cy="2943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7</xdr:col>
      <xdr:colOff>1972834</xdr:colOff>
      <xdr:row>41</xdr:row>
      <xdr:rowOff>10111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947BC33-50C9-F3A0-A7D6-4C16E03E5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19550"/>
          <a:ext cx="8306959" cy="4201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7</xdr:col>
      <xdr:colOff>2306256</xdr:colOff>
      <xdr:row>90</xdr:row>
      <xdr:rowOff>505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A3E7CE4-5632-927E-77E7-DBD132AD3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325600"/>
          <a:ext cx="8640381" cy="362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7</xdr:col>
      <xdr:colOff>1610834</xdr:colOff>
      <xdr:row>132</xdr:row>
      <xdr:rowOff>133847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67C7FAD-77BF-3E58-45D3-7EDC6DCE1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917150"/>
          <a:ext cx="7944959" cy="356284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33</xdr:col>
      <xdr:colOff>478255</xdr:colOff>
      <xdr:row>89</xdr:row>
      <xdr:rowOff>181479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E67BC6B-B786-4313-9511-836749584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58575" y="14325600"/>
          <a:ext cx="14365705" cy="3610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8</xdr:col>
      <xdr:colOff>458615</xdr:colOff>
      <xdr:row>173</xdr:row>
      <xdr:rowOff>86123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6ED6C5E-403A-E5C0-A895-5DC54E11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619700"/>
          <a:ext cx="10136015" cy="2848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9</xdr:col>
      <xdr:colOff>268173</xdr:colOff>
      <xdr:row>221</xdr:row>
      <xdr:rowOff>73678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926D8D3-4D03-BC85-6A79-B65A28F0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7998400"/>
          <a:ext cx="10555173" cy="4677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8</xdr:col>
      <xdr:colOff>506246</xdr:colOff>
      <xdr:row>273</xdr:row>
      <xdr:rowOff>73678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7A24C33-75D7-362A-3950-D80DDD156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7955200"/>
          <a:ext cx="10183646" cy="46774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109</xdr:row>
      <xdr:rowOff>0</xdr:rowOff>
    </xdr:from>
    <xdr:to>
      <xdr:col>7</xdr:col>
      <xdr:colOff>477201</xdr:colOff>
      <xdr:row>113</xdr:row>
      <xdr:rowOff>28685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4242AF0-6B8E-F3C1-2705-E6C61AB31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0"/>
          <a:ext cx="6811326" cy="790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7</xdr:col>
      <xdr:colOff>1953782</xdr:colOff>
      <xdr:row>150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3F50B41-B744-308F-866B-10F50F493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0"/>
          <a:ext cx="8287907" cy="2476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7</xdr:col>
      <xdr:colOff>1391728</xdr:colOff>
      <xdr:row>155</xdr:row>
      <xdr:rowOff>162081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D0220AE-362F-4265-648A-AB1186233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668000"/>
          <a:ext cx="7725853" cy="11145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7</xdr:col>
      <xdr:colOff>1848992</xdr:colOff>
      <xdr:row>199</xdr:row>
      <xdr:rowOff>57663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0B1F5BA-442A-8732-299A-6AD3EF5C9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382500"/>
          <a:ext cx="8183117" cy="3677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7</xdr:col>
      <xdr:colOff>1667992</xdr:colOff>
      <xdr:row>70</xdr:row>
      <xdr:rowOff>105268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479041EF-B5F2-41A1-A9CD-6E9ED6F8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58000"/>
          <a:ext cx="8002117" cy="3534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1715623</xdr:colOff>
      <xdr:row>23</xdr:row>
      <xdr:rowOff>143480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51F024FC-03CC-4836-A2B9-2C757610E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0500"/>
          <a:ext cx="8049748" cy="43344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7</xdr:col>
      <xdr:colOff>1725150</xdr:colOff>
      <xdr:row>109</xdr:row>
      <xdr:rowOff>28765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6AF2F52C-68FF-4FF1-8720-AE7EE68B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830550"/>
          <a:ext cx="8059275" cy="13622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7</xdr:col>
      <xdr:colOff>943991</xdr:colOff>
      <xdr:row>94</xdr:row>
      <xdr:rowOff>76370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7AAFA88-19AB-083E-27F8-D87480E6C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916150"/>
          <a:ext cx="7278116" cy="1219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7</xdr:col>
      <xdr:colOff>658201</xdr:colOff>
      <xdr:row>45</xdr:row>
      <xdr:rowOff>9659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5BAE30-B121-FEEF-5E53-CD8F9019C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77100"/>
          <a:ext cx="6992326" cy="9621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7</xdr:col>
      <xdr:colOff>1144044</xdr:colOff>
      <xdr:row>138</xdr:row>
      <xdr:rowOff>133555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5552709-BF59-A0F0-7DE1-11C1F8D6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412700"/>
          <a:ext cx="7478169" cy="1467055"/>
        </a:xfrm>
        <a:prstGeom prst="rect">
          <a:avLst/>
        </a:prstGeom>
      </xdr:spPr>
    </xdr:pic>
    <xdr:clientData/>
  </xdr:twoCellAnchor>
  <xdr:twoCellAnchor editAs="oneCell">
    <xdr:from>
      <xdr:col>17</xdr:col>
      <xdr:colOff>904875</xdr:colOff>
      <xdr:row>13</xdr:row>
      <xdr:rowOff>114300</xdr:rowOff>
    </xdr:from>
    <xdr:to>
      <xdr:col>29</xdr:col>
      <xdr:colOff>524947</xdr:colOff>
      <xdr:row>20</xdr:row>
      <xdr:rowOff>143065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F22CD3A-3D66-92FA-4B25-D5675440C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49550" y="2990850"/>
          <a:ext cx="7678222" cy="1362265"/>
        </a:xfrm>
        <a:prstGeom prst="rect">
          <a:avLst/>
        </a:prstGeom>
      </xdr:spPr>
    </xdr:pic>
    <xdr:clientData/>
  </xdr:twoCellAnchor>
  <xdr:twoCellAnchor editAs="oneCell">
    <xdr:from>
      <xdr:col>17</xdr:col>
      <xdr:colOff>1162050</xdr:colOff>
      <xdr:row>22</xdr:row>
      <xdr:rowOff>19050</xdr:rowOff>
    </xdr:from>
    <xdr:to>
      <xdr:col>21</xdr:col>
      <xdr:colOff>105071</xdr:colOff>
      <xdr:row>22</xdr:row>
      <xdr:rowOff>104787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784A907-15EE-CCD3-AFE6-1E8FEBC6C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06725" y="4610100"/>
          <a:ext cx="2124371" cy="857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7</xdr:col>
      <xdr:colOff>1239307</xdr:colOff>
      <xdr:row>198</xdr:row>
      <xdr:rowOff>181133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67234BF5-E625-4A16-B851-F6D30DEE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8766750"/>
          <a:ext cx="7573432" cy="1133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7</xdr:col>
      <xdr:colOff>1563202</xdr:colOff>
      <xdr:row>36</xdr:row>
      <xdr:rowOff>372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5EFCCD-595A-3814-939E-59F9ECF4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91050"/>
          <a:ext cx="7897327" cy="2667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1782308</xdr:colOff>
      <xdr:row>84</xdr:row>
      <xdr:rowOff>143533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9420382-4890-F9E9-6541-5C141BB6D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230100"/>
          <a:ext cx="8116433" cy="471553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29</xdr:col>
      <xdr:colOff>135218</xdr:colOff>
      <xdr:row>78</xdr:row>
      <xdr:rowOff>19531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B9DE09F-F8D7-C99F-13C7-3F16634A5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53550" y="12230100"/>
          <a:ext cx="13384493" cy="344853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79</xdr:row>
      <xdr:rowOff>0</xdr:rowOff>
    </xdr:from>
    <xdr:to>
      <xdr:col>28</xdr:col>
      <xdr:colOff>592145</xdr:colOff>
      <xdr:row>81</xdr:row>
      <xdr:rowOff>162001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C3165E4-5C3F-789A-DA40-1E8C9544A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53775" y="15849600"/>
          <a:ext cx="11431595" cy="543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182775</xdr:colOff>
      <xdr:row>157</xdr:row>
      <xdr:rowOff>181452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8C4024B-0A07-770F-9B76-8CA728962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270200"/>
          <a:ext cx="12898650" cy="34199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12</xdr:col>
      <xdr:colOff>649181</xdr:colOff>
      <xdr:row>160</xdr:row>
      <xdr:rowOff>133422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45693493-05A0-7E7B-F850-D7DD548D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0625" y="31699200"/>
          <a:ext cx="10612331" cy="5144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140</xdr:row>
      <xdr:rowOff>0</xdr:rowOff>
    </xdr:from>
    <xdr:to>
      <xdr:col>27</xdr:col>
      <xdr:colOff>496409</xdr:colOff>
      <xdr:row>158</xdr:row>
      <xdr:rowOff>10005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35629CFF-0877-7BB8-9D58-33E7435C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935075" y="28270200"/>
          <a:ext cx="7944959" cy="3439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13</xdr:col>
      <xdr:colOff>297006</xdr:colOff>
      <xdr:row>207</xdr:row>
      <xdr:rowOff>76742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ADB9846E-CE68-E0BF-A0D4-09EE66689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7623750"/>
          <a:ext cx="12403281" cy="3886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0</xdr:rowOff>
    </xdr:from>
    <xdr:to>
      <xdr:col>9</xdr:col>
      <xdr:colOff>591857</xdr:colOff>
      <xdr:row>210</xdr:row>
      <xdr:rowOff>38158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A39868E-38E8-363C-C2E5-F76009C74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90625" y="41624250"/>
          <a:ext cx="9364382" cy="41915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187</xdr:row>
      <xdr:rowOff>0</xdr:rowOff>
    </xdr:from>
    <xdr:to>
      <xdr:col>26</xdr:col>
      <xdr:colOff>58283</xdr:colOff>
      <xdr:row>205</xdr:row>
      <xdr:rowOff>114795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4438B995-4B36-DE3B-A5F6-A5C18F8B5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15875" y="37623750"/>
          <a:ext cx="8116433" cy="3543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7</xdr:col>
      <xdr:colOff>1725150</xdr:colOff>
      <xdr:row>255</xdr:row>
      <xdr:rowOff>76689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FE1246B-0421-1CF1-E7D9-889168D37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47548800"/>
          <a:ext cx="8059275" cy="350568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19</xdr:col>
      <xdr:colOff>105788</xdr:colOff>
      <xdr:row>242</xdr:row>
      <xdr:rowOff>38238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8259E8C8-9BF6-395D-F8F0-12396AC7F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353550" y="47548800"/>
          <a:ext cx="7259063" cy="99073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243</xdr:row>
      <xdr:rowOff>0</xdr:rowOff>
    </xdr:from>
    <xdr:to>
      <xdr:col>28</xdr:col>
      <xdr:colOff>125606</xdr:colOff>
      <xdr:row>249</xdr:row>
      <xdr:rowOff>143054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D702067C-A54C-2F89-9475-8F3530B69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53550" y="48691800"/>
          <a:ext cx="12765281" cy="128605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250</xdr:row>
      <xdr:rowOff>0</xdr:rowOff>
    </xdr:from>
    <xdr:to>
      <xdr:col>25</xdr:col>
      <xdr:colOff>249193</xdr:colOff>
      <xdr:row>252</xdr:row>
      <xdr:rowOff>123895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AE632BAB-5ADE-0B7F-4278-27F029B2E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353550" y="50025300"/>
          <a:ext cx="11060068" cy="5048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7</xdr:col>
      <xdr:colOff>1848992</xdr:colOff>
      <xdr:row>44</xdr:row>
      <xdr:rowOff>124401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1168AEA-5970-26D0-6822-7741DBE97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81550"/>
          <a:ext cx="8183117" cy="4124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7</xdr:col>
      <xdr:colOff>1887097</xdr:colOff>
      <xdr:row>62</xdr:row>
      <xdr:rowOff>346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863E81D-01D7-341C-7893-EE697620D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34550"/>
          <a:ext cx="8221222" cy="2476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7</xdr:col>
      <xdr:colOff>86621</xdr:colOff>
      <xdr:row>67</xdr:row>
      <xdr:rowOff>143028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62A4A1B-8C53-6755-29F4-9D49B9443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211050"/>
          <a:ext cx="6420746" cy="1095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7</xdr:col>
      <xdr:colOff>1648939</xdr:colOff>
      <xdr:row>81</xdr:row>
      <xdr:rowOff>105135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432DCFD-FD57-B989-B01F-4DD12769C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354050"/>
          <a:ext cx="7983064" cy="2581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7</xdr:col>
      <xdr:colOff>915412</xdr:colOff>
      <xdr:row>86</xdr:row>
      <xdr:rowOff>66791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406AB85-5301-11C0-43F8-21C69AE62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6021050"/>
          <a:ext cx="7249537" cy="82879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20</xdr:col>
      <xdr:colOff>20136</xdr:colOff>
      <xdr:row>73</xdr:row>
      <xdr:rowOff>95901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6073DAC-74A6-281F-92D6-0F4D4557D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53550" y="9734550"/>
          <a:ext cx="7783011" cy="4667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14</xdr:col>
      <xdr:colOff>382828</xdr:colOff>
      <xdr:row>155</xdr:row>
      <xdr:rowOff>162426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4E045BDA-85B1-6186-B726-729ED5B3C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7298650"/>
          <a:ext cx="13098703" cy="35914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12</xdr:col>
      <xdr:colOff>820821</xdr:colOff>
      <xdr:row>159</xdr:row>
      <xdr:rowOff>57238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22E95568-508D-E57F-110E-58C557B3F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0918150"/>
          <a:ext cx="11974596" cy="6287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7</xdr:col>
      <xdr:colOff>1525097</xdr:colOff>
      <xdr:row>179</xdr:row>
      <xdr:rowOff>479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8807EC0-ED76-2171-7AAE-7C7755B4C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1870650"/>
          <a:ext cx="7859222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7</xdr:col>
      <xdr:colOff>1677518</xdr:colOff>
      <xdr:row>218</xdr:row>
      <xdr:rowOff>67057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9D590FF2-EC5F-5817-AA39-83F9655F2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40462200"/>
          <a:ext cx="8011643" cy="2734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7</xdr:col>
      <xdr:colOff>982096</xdr:colOff>
      <xdr:row>223</xdr:row>
      <xdr:rowOff>66791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3CF248BD-D775-7DB8-6F40-5452C016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43319700"/>
          <a:ext cx="7316221" cy="828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14</xdr:col>
      <xdr:colOff>287565</xdr:colOff>
      <xdr:row>242</xdr:row>
      <xdr:rowOff>143347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B7647FF1-6490-7105-E7DA-43A9E0AAF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4462700"/>
          <a:ext cx="13003440" cy="3381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13</xdr:col>
      <xdr:colOff>163637</xdr:colOff>
      <xdr:row>246</xdr:row>
      <xdr:rowOff>28659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6C2B1C9F-30AB-F0D7-D34A-F1D4240A2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47891700"/>
          <a:ext cx="12269912" cy="6001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7</xdr:col>
      <xdr:colOff>591517</xdr:colOff>
      <xdr:row>369</xdr:row>
      <xdr:rowOff>162027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F415E6FF-BB8C-29F9-94CF-C3E29829E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49987200"/>
          <a:ext cx="6925642" cy="7335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7</xdr:col>
      <xdr:colOff>1458412</xdr:colOff>
      <xdr:row>373</xdr:row>
      <xdr:rowOff>95636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6B75CADA-9010-A1DE-E2A3-5EB3D902A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8653700"/>
          <a:ext cx="7792537" cy="2762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7</xdr:col>
      <xdr:colOff>524832</xdr:colOff>
      <xdr:row>378</xdr:row>
      <xdr:rowOff>95370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D39A9AE3-0CB2-D079-7852-A4873FEA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51511200"/>
          <a:ext cx="6858957" cy="8573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21</xdr:col>
      <xdr:colOff>48800</xdr:colOff>
      <xdr:row>381</xdr:row>
      <xdr:rowOff>86322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AF0BEE58-2A78-4355-E111-A3C751030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353550" y="48653700"/>
          <a:ext cx="8421275" cy="42773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7</xdr:col>
      <xdr:colOff>1344097</xdr:colOff>
      <xdr:row>286</xdr:row>
      <xdr:rowOff>105268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3C3E45D6-BDB6-8593-6BCD-C4A4384CA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9531250"/>
          <a:ext cx="7678222" cy="3534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14</xdr:col>
      <xdr:colOff>468565</xdr:colOff>
      <xdr:row>305</xdr:row>
      <xdr:rowOff>38557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A2227CAB-1285-9774-81A0-BED5792BF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63341250"/>
          <a:ext cx="13184440" cy="3277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13</xdr:col>
      <xdr:colOff>230322</xdr:colOff>
      <xdr:row>309</xdr:row>
      <xdr:rowOff>133448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1F0A2DF2-12F5-16DB-8267-90D566AA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66770250"/>
          <a:ext cx="12336597" cy="704948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248</xdr:row>
      <xdr:rowOff>0</xdr:rowOff>
    </xdr:from>
    <xdr:to>
      <xdr:col>36</xdr:col>
      <xdr:colOff>534410</xdr:colOff>
      <xdr:row>268</xdr:row>
      <xdr:rowOff>143483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D7B69EA8-3AD0-0CE3-8D06-E094AA4D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0164425" y="55321200"/>
          <a:ext cx="7240010" cy="4353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7</xdr:col>
      <xdr:colOff>1648939</xdr:colOff>
      <xdr:row>421</xdr:row>
      <xdr:rowOff>77115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FD008DF4-5835-441B-AE29-D0D975BAA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74009250"/>
          <a:ext cx="7983064" cy="65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7</xdr:col>
      <xdr:colOff>1296465</xdr:colOff>
      <xdr:row>434</xdr:row>
      <xdr:rowOff>171793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5A12E2E2-E887-46B9-A07D-EF625DB74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80676750"/>
          <a:ext cx="7630590" cy="2457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7</xdr:col>
      <xdr:colOff>1496518</xdr:colOff>
      <xdr:row>455</xdr:row>
      <xdr:rowOff>162479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DE6C4A1D-2D36-C194-DDBC-CD3C5E8CA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76676250"/>
          <a:ext cx="7830643" cy="3972479"/>
        </a:xfrm>
        <a:prstGeom prst="rect">
          <a:avLst/>
        </a:prstGeom>
      </xdr:spPr>
    </xdr:pic>
    <xdr:clientData/>
  </xdr:twoCellAnchor>
  <xdr:twoCellAnchor editAs="oneCell">
    <xdr:from>
      <xdr:col>7</xdr:col>
      <xdr:colOff>1924050</xdr:colOff>
      <xdr:row>386</xdr:row>
      <xdr:rowOff>142875</xdr:rowOff>
    </xdr:from>
    <xdr:to>
      <xdr:col>26</xdr:col>
      <xdr:colOff>411379</xdr:colOff>
      <xdr:row>404</xdr:row>
      <xdr:rowOff>105248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7A5FB7A6-6B87-B32E-1753-B5A4F5C01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258175" y="70932675"/>
          <a:ext cx="12927229" cy="3391373"/>
        </a:xfrm>
        <a:prstGeom prst="rect">
          <a:avLst/>
        </a:prstGeom>
      </xdr:spPr>
    </xdr:pic>
    <xdr:clientData/>
  </xdr:twoCellAnchor>
  <xdr:twoCellAnchor editAs="oneCell">
    <xdr:from>
      <xdr:col>5</xdr:col>
      <xdr:colOff>59607</xdr:colOff>
      <xdr:row>404</xdr:row>
      <xdr:rowOff>133350</xdr:rowOff>
    </xdr:from>
    <xdr:to>
      <xdr:col>21</xdr:col>
      <xdr:colOff>592222</xdr:colOff>
      <xdr:row>408</xdr:row>
      <xdr:rowOff>19132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7FB479D3-6762-B07A-CD99-5B38E4D7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174532" y="74352150"/>
          <a:ext cx="13143715" cy="6477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14</xdr:col>
      <xdr:colOff>287565</xdr:colOff>
      <xdr:row>477</xdr:row>
      <xdr:rowOff>38584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BF6992C7-B3E3-F295-701D-D8E2533B0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90239850"/>
          <a:ext cx="13003440" cy="3467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7</xdr:col>
      <xdr:colOff>2887362</xdr:colOff>
      <xdr:row>480</xdr:row>
      <xdr:rowOff>123895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E6B3E4E1-1B5C-8D26-4B67-37B5C3AFE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93859350"/>
          <a:ext cx="9221487" cy="504895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76</xdr:row>
      <xdr:rowOff>0</xdr:rowOff>
    </xdr:from>
    <xdr:to>
      <xdr:col>38</xdr:col>
      <xdr:colOff>191633</xdr:colOff>
      <xdr:row>116</xdr:row>
      <xdr:rowOff>67858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7AAECCB7-40B2-1739-F912-51735D05A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0164425" y="14878050"/>
          <a:ext cx="8116433" cy="8478433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118</xdr:row>
      <xdr:rowOff>0</xdr:rowOff>
    </xdr:from>
    <xdr:to>
      <xdr:col>39</xdr:col>
      <xdr:colOff>29685</xdr:colOff>
      <xdr:row>146</xdr:row>
      <xdr:rowOff>57902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DC5C0554-E0D5-2652-2107-CA0C49A04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0774025" y="23679150"/>
          <a:ext cx="7954485" cy="5391902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81</xdr:row>
      <xdr:rowOff>0</xdr:rowOff>
    </xdr:from>
    <xdr:to>
      <xdr:col>49</xdr:col>
      <xdr:colOff>210430</xdr:colOff>
      <xdr:row>108</xdr:row>
      <xdr:rowOff>115090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40B7D4C6-6265-D5A4-FAD2-AAA69CCF2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8698825" y="15830550"/>
          <a:ext cx="6306430" cy="5658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4</xdr:col>
      <xdr:colOff>400735</xdr:colOff>
      <xdr:row>513</xdr:row>
      <xdr:rowOff>114954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900D330B-8A94-59B8-FDF8-706A2172A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95954850"/>
          <a:ext cx="4906060" cy="468695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489</xdr:row>
      <xdr:rowOff>0</xdr:rowOff>
    </xdr:from>
    <xdr:to>
      <xdr:col>9</xdr:col>
      <xdr:colOff>191118</xdr:colOff>
      <xdr:row>497</xdr:row>
      <xdr:rowOff>38318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B9FCDB31-ADBD-A327-A239-9EDEF119C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724525" y="95954850"/>
          <a:ext cx="4429743" cy="156231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499</xdr:row>
      <xdr:rowOff>0</xdr:rowOff>
    </xdr:from>
    <xdr:to>
      <xdr:col>7</xdr:col>
      <xdr:colOff>2524562</xdr:colOff>
      <xdr:row>504</xdr:row>
      <xdr:rowOff>19186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935BF46F-F438-93C0-9264-74C58D4C4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724525" y="97859850"/>
          <a:ext cx="3134162" cy="9716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7</xdr:col>
      <xdr:colOff>1906130</xdr:colOff>
      <xdr:row>51</xdr:row>
      <xdr:rowOff>153059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36DDB43-3B35-AE21-5A12-6CFE1F844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43550"/>
          <a:ext cx="8097380" cy="4725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7</xdr:col>
      <xdr:colOff>677234</xdr:colOff>
      <xdr:row>59</xdr:row>
      <xdr:rowOff>9712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2997221-1961-E825-842A-76DC04637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306050"/>
          <a:ext cx="6868484" cy="13432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7</xdr:col>
      <xdr:colOff>1696551</xdr:colOff>
      <xdr:row>104</xdr:row>
      <xdr:rowOff>19558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D13ED89-6D2C-356B-13FC-3B8F1AEAB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402550"/>
          <a:ext cx="7887801" cy="3639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7</xdr:col>
      <xdr:colOff>1829919</xdr:colOff>
      <xdr:row>146</xdr:row>
      <xdr:rowOff>86189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456FD80-EC37-60F7-D6A4-CF2D3804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1280100"/>
          <a:ext cx="8021169" cy="3324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7</xdr:col>
      <xdr:colOff>2363394</xdr:colOff>
      <xdr:row>195</xdr:row>
      <xdr:rowOff>114821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D042E09-8B7F-DF0D-E8E4-2EDB23B9B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6729650"/>
          <a:ext cx="8554644" cy="3734321"/>
        </a:xfrm>
        <a:prstGeom prst="rect">
          <a:avLst/>
        </a:prstGeom>
      </xdr:spPr>
    </xdr:pic>
    <xdr:clientData/>
  </xdr:twoCellAnchor>
  <xdr:twoCellAnchor editAs="oneCell">
    <xdr:from>
      <xdr:col>7</xdr:col>
      <xdr:colOff>2314575</xdr:colOff>
      <xdr:row>26</xdr:row>
      <xdr:rowOff>38100</xdr:rowOff>
    </xdr:from>
    <xdr:to>
      <xdr:col>19</xdr:col>
      <xdr:colOff>182097</xdr:colOff>
      <xdr:row>33</xdr:row>
      <xdr:rowOff>181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F2047D-82E3-D028-4749-D9A329CA2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05825" y="5391150"/>
          <a:ext cx="8040222" cy="1295581"/>
        </a:xfrm>
        <a:prstGeom prst="rect">
          <a:avLst/>
        </a:prstGeom>
      </xdr:spPr>
    </xdr:pic>
    <xdr:clientData/>
  </xdr:twoCellAnchor>
  <xdr:twoCellAnchor editAs="oneCell">
    <xdr:from>
      <xdr:col>7</xdr:col>
      <xdr:colOff>2181225</xdr:colOff>
      <xdr:row>33</xdr:row>
      <xdr:rowOff>152400</xdr:rowOff>
    </xdr:from>
    <xdr:to>
      <xdr:col>26</xdr:col>
      <xdr:colOff>449448</xdr:colOff>
      <xdr:row>41</xdr:row>
      <xdr:rowOff>114507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0A88661-FEFC-9332-1B2B-42EE6C10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72475" y="6838950"/>
          <a:ext cx="12708123" cy="148610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22</xdr:col>
      <xdr:colOff>372695</xdr:colOff>
      <xdr:row>46</xdr:row>
      <xdr:rowOff>57238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66B00899-80D3-9DD1-76A1-EC4754D32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20275" y="8591550"/>
          <a:ext cx="8745170" cy="6287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85</xdr:row>
      <xdr:rowOff>0</xdr:rowOff>
    </xdr:from>
    <xdr:to>
      <xdr:col>19</xdr:col>
      <xdr:colOff>296230</xdr:colOff>
      <xdr:row>91</xdr:row>
      <xdr:rowOff>57318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E53A590-1BF3-68CC-4BFC-658F3A9FE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820275" y="20402550"/>
          <a:ext cx="6839905" cy="1200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28</xdr:col>
      <xdr:colOff>458943</xdr:colOff>
      <xdr:row>98</xdr:row>
      <xdr:rowOff>85896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2D4D676-9870-E868-9DD8-F579A4C76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20275" y="21736050"/>
          <a:ext cx="12489018" cy="122889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22</xdr:col>
      <xdr:colOff>344116</xdr:colOff>
      <xdr:row>101</xdr:row>
      <xdr:rowOff>95316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88103D2E-F52B-A43D-AAB6-0F9C2CDB9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20275" y="23069550"/>
          <a:ext cx="8716591" cy="47631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19</xdr:col>
      <xdr:colOff>315282</xdr:colOff>
      <xdr:row>134</xdr:row>
      <xdr:rowOff>47765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EF55C8E6-E118-59D7-0907-F804C89C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820275" y="31280100"/>
          <a:ext cx="6858957" cy="10002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135</xdr:row>
      <xdr:rowOff>0</xdr:rowOff>
    </xdr:from>
    <xdr:to>
      <xdr:col>27</xdr:col>
      <xdr:colOff>477910</xdr:colOff>
      <xdr:row>141</xdr:row>
      <xdr:rowOff>162107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8939C0-031C-4F66-1E7B-14C448831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820275" y="32423100"/>
          <a:ext cx="11898385" cy="130510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23</xdr:col>
      <xdr:colOff>29833</xdr:colOff>
      <xdr:row>145</xdr:row>
      <xdr:rowOff>38158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6B2BE714-381E-6948-C4CF-ADDAD662B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820275" y="33947100"/>
          <a:ext cx="9011908" cy="41915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19</xdr:col>
      <xdr:colOff>353388</xdr:colOff>
      <xdr:row>182</xdr:row>
      <xdr:rowOff>38265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517E167A-5718-75DA-33DD-38837D087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820275" y="46729650"/>
          <a:ext cx="6897063" cy="11812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183</xdr:row>
      <xdr:rowOff>0</xdr:rowOff>
    </xdr:from>
    <xdr:to>
      <xdr:col>27</xdr:col>
      <xdr:colOff>363595</xdr:colOff>
      <xdr:row>190</xdr:row>
      <xdr:rowOff>76397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597DD2D8-F4EF-FD2D-E22B-AAD304DF3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20275" y="48063150"/>
          <a:ext cx="11784070" cy="140989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23</xdr:col>
      <xdr:colOff>420412</xdr:colOff>
      <xdr:row>193</xdr:row>
      <xdr:rowOff>114369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226365A0-AE0A-5BD2-B96C-7EA936D57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20275" y="49587150"/>
          <a:ext cx="9402487" cy="4953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7</xdr:col>
      <xdr:colOff>1982341</xdr:colOff>
      <xdr:row>85</xdr:row>
      <xdr:rowOff>86481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2E5E72-38E1-01C9-884D-41443456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58600"/>
          <a:ext cx="8173591" cy="54204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7</xdr:col>
      <xdr:colOff>1934709</xdr:colOff>
      <xdr:row>114</xdr:row>
      <xdr:rowOff>10164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39A7209-EF7D-849D-F0EC-5B6F8828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45100"/>
          <a:ext cx="8125959" cy="4582164"/>
        </a:xfrm>
        <a:prstGeom prst="rect">
          <a:avLst/>
        </a:prstGeom>
      </xdr:spPr>
    </xdr:pic>
    <xdr:clientData/>
  </xdr:twoCellAnchor>
  <xdr:twoCellAnchor editAs="oneCell">
    <xdr:from>
      <xdr:col>7</xdr:col>
      <xdr:colOff>2171700</xdr:colOff>
      <xdr:row>58</xdr:row>
      <xdr:rowOff>171450</xdr:rowOff>
    </xdr:from>
    <xdr:to>
      <xdr:col>28</xdr:col>
      <xdr:colOff>78093</xdr:colOff>
      <xdr:row>77</xdr:row>
      <xdr:rowOff>10008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8E2DA30-C4FF-ECFE-651A-E18EC1C6E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2950" y="12020550"/>
          <a:ext cx="13565493" cy="345805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26</xdr:col>
      <xdr:colOff>344542</xdr:colOff>
      <xdr:row>80</xdr:row>
      <xdr:rowOff>181080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A02E25C-7DC2-1098-0E1E-C93D540AA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10675" y="15468600"/>
          <a:ext cx="11765017" cy="752580"/>
        </a:xfrm>
        <a:prstGeom prst="rect">
          <a:avLst/>
        </a:prstGeom>
      </xdr:spPr>
    </xdr:pic>
    <xdr:clientData/>
  </xdr:twoCellAnchor>
  <xdr:twoCellAnchor editAs="oneCell">
    <xdr:from>
      <xdr:col>7</xdr:col>
      <xdr:colOff>2390775</xdr:colOff>
      <xdr:row>92</xdr:row>
      <xdr:rowOff>85725</xdr:rowOff>
    </xdr:from>
    <xdr:to>
      <xdr:col>27</xdr:col>
      <xdr:colOff>77977</xdr:colOff>
      <xdr:row>113</xdr:row>
      <xdr:rowOff>38652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D248160-0C7D-3820-3BC1-ACA64D0C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82025" y="18411825"/>
          <a:ext cx="12736702" cy="395342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25</xdr:col>
      <xdr:colOff>515931</xdr:colOff>
      <xdr:row>117</xdr:row>
      <xdr:rowOff>85817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29C7E56-E153-0533-0AD0-4129416D2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10675" y="22517100"/>
          <a:ext cx="11326806" cy="6573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8</xdr:col>
      <xdr:colOff>20192</xdr:colOff>
      <xdr:row>183</xdr:row>
      <xdr:rowOff>67349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73BB26E-D79C-032C-23F4-2559148A9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7750" y="31299150"/>
          <a:ext cx="8183117" cy="48298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7</xdr:col>
      <xdr:colOff>2887196</xdr:colOff>
      <xdr:row>229</xdr:row>
      <xdr:rowOff>153511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996E74B-4B1C-BB5F-2544-DD72ED541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7750" y="37014150"/>
          <a:ext cx="8030696" cy="7964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93A8-78FD-45AC-8531-6EAA075534F0}">
  <sheetPr>
    <pageSetUpPr fitToPage="1"/>
  </sheetPr>
  <dimension ref="A1:U102"/>
  <sheetViews>
    <sheetView topLeftCell="A27" workbookViewId="0">
      <selection activeCell="Q112" sqref="Q112"/>
    </sheetView>
  </sheetViews>
  <sheetFormatPr defaultRowHeight="15" x14ac:dyDescent="0.25"/>
  <cols>
    <col min="1" max="1" width="16.71093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>
    <row r="1" spans="1:2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1" x14ac:dyDescent="0.25">
      <c r="A2" s="32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21" x14ac:dyDescent="0.25">
      <c r="A3" s="32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x14ac:dyDescent="0.25">
      <c r="A4" s="9"/>
      <c r="B4" s="9"/>
      <c r="C4" s="9"/>
      <c r="D4" s="9"/>
      <c r="E4" s="9"/>
      <c r="F4" s="9" t="s">
        <v>8</v>
      </c>
      <c r="G4" s="9"/>
      <c r="H4" s="9"/>
      <c r="I4" s="9"/>
      <c r="J4" s="9"/>
      <c r="K4" s="9"/>
      <c r="L4" s="9"/>
      <c r="M4" s="9"/>
      <c r="N4" s="9"/>
      <c r="O4" s="9"/>
    </row>
    <row r="5" spans="1:21" x14ac:dyDescent="0.25">
      <c r="A5" s="9"/>
      <c r="B5" s="9" t="s">
        <v>57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 t="s">
        <v>4</v>
      </c>
    </row>
    <row r="6" spans="1:21" x14ac:dyDescent="0.25">
      <c r="A6" s="9"/>
      <c r="B6" s="4"/>
      <c r="C6" s="4"/>
      <c r="D6" s="4"/>
      <c r="E6" s="4"/>
      <c r="F6" s="4"/>
      <c r="G6" s="4"/>
      <c r="H6" s="4" t="s">
        <v>13</v>
      </c>
      <c r="I6" s="4"/>
      <c r="J6" s="4"/>
      <c r="K6" s="4"/>
      <c r="L6" s="4"/>
      <c r="M6" s="4"/>
      <c r="N6" s="4"/>
      <c r="O6" s="10">
        <v>0.2</v>
      </c>
      <c r="P6" s="1"/>
      <c r="Q6" s="1" t="s">
        <v>3</v>
      </c>
      <c r="R6" s="1"/>
      <c r="S6" s="1"/>
      <c r="T6" s="1"/>
      <c r="U6" s="1"/>
    </row>
    <row r="7" spans="1:21" ht="45.75" thickBot="1" x14ac:dyDescent="0.3">
      <c r="A7" s="9" t="s">
        <v>17</v>
      </c>
      <c r="B7" s="4" t="s">
        <v>0</v>
      </c>
      <c r="C7" s="26" t="s">
        <v>58</v>
      </c>
      <c r="D7" s="4"/>
      <c r="E7" s="4">
        <v>35</v>
      </c>
      <c r="F7" s="4" t="s">
        <v>1</v>
      </c>
      <c r="G7" s="43">
        <f>J8</f>
        <v>4.2591999999999999</v>
      </c>
      <c r="H7" s="47" t="s">
        <v>59</v>
      </c>
      <c r="I7" s="4"/>
      <c r="J7" s="4"/>
      <c r="K7" s="4"/>
      <c r="L7" s="4"/>
      <c r="M7" s="11" t="s">
        <v>7</v>
      </c>
      <c r="N7" s="4">
        <f>E7*G7</f>
        <v>149.072</v>
      </c>
      <c r="O7" s="4"/>
      <c r="P7" s="1"/>
      <c r="Q7" s="1" t="s">
        <v>6</v>
      </c>
      <c r="R7" s="1"/>
      <c r="S7" s="1"/>
      <c r="T7" s="1"/>
      <c r="U7" s="1"/>
    </row>
    <row r="8" spans="1:21" ht="15.75" thickBot="1" x14ac:dyDescent="0.3">
      <c r="A8" s="9"/>
      <c r="B8" s="4"/>
      <c r="C8" s="4"/>
      <c r="D8" s="4"/>
      <c r="E8" s="4"/>
      <c r="F8" s="4"/>
      <c r="G8" s="4"/>
      <c r="H8" s="48" t="s">
        <v>2</v>
      </c>
      <c r="I8" s="48" t="s">
        <v>41</v>
      </c>
      <c r="J8" s="48">
        <v>4.2591999999999999</v>
      </c>
      <c r="K8" s="4"/>
      <c r="L8" s="4"/>
      <c r="M8" s="4"/>
      <c r="N8" s="4">
        <v>149</v>
      </c>
      <c r="O8" s="4"/>
      <c r="P8" s="1"/>
      <c r="Q8" s="1" t="s">
        <v>11</v>
      </c>
      <c r="R8" s="1"/>
      <c r="S8" s="1"/>
      <c r="T8" s="1"/>
      <c r="U8" s="1"/>
    </row>
    <row r="9" spans="1:21" x14ac:dyDescent="0.2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4">
        <f>N8/0.8</f>
        <v>186.25</v>
      </c>
      <c r="O9" s="9" t="s">
        <v>14</v>
      </c>
      <c r="R9" s="1"/>
      <c r="S9" s="1"/>
      <c r="T9" s="1"/>
      <c r="U9" s="1"/>
    </row>
    <row r="10" spans="1:21" x14ac:dyDescent="0.2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v>186</v>
      </c>
      <c r="O10" s="4" t="s">
        <v>15</v>
      </c>
      <c r="P10" s="1"/>
      <c r="Q10" s="1"/>
      <c r="R10" s="1"/>
      <c r="S10" s="1"/>
      <c r="T10" s="1"/>
      <c r="U10" s="1"/>
    </row>
    <row r="11" spans="1:21" x14ac:dyDescent="0.2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f>N10*20%</f>
        <v>37.200000000000003</v>
      </c>
      <c r="O11" s="4" t="s">
        <v>5</v>
      </c>
      <c r="P11" s="4"/>
      <c r="Q11" s="1"/>
      <c r="R11" s="1"/>
      <c r="S11" s="1"/>
      <c r="T11" s="1"/>
      <c r="U11" s="1"/>
    </row>
    <row r="12" spans="1:21" x14ac:dyDescent="0.25">
      <c r="A12" s="9"/>
      <c r="B12" s="39"/>
      <c r="C12" s="26"/>
      <c r="D12" s="4"/>
      <c r="E12" s="4"/>
      <c r="F12" s="4"/>
      <c r="G12" s="4"/>
      <c r="H12" s="4"/>
      <c r="I12" s="4"/>
      <c r="J12" s="4"/>
      <c r="K12" s="4"/>
      <c r="L12" s="4"/>
      <c r="M12" s="4"/>
      <c r="N12" s="12">
        <v>37</v>
      </c>
      <c r="O12" s="4" t="s">
        <v>16</v>
      </c>
      <c r="P12" s="1"/>
      <c r="Q12" s="1"/>
      <c r="R12" s="1"/>
      <c r="S12" s="1"/>
      <c r="T12" s="1"/>
      <c r="U12" s="1"/>
    </row>
    <row r="13" spans="1:21" x14ac:dyDescent="0.2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  <c r="T13" s="1"/>
      <c r="U13" s="1"/>
    </row>
    <row r="14" spans="1:21" x14ac:dyDescent="0.2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  <c r="T14" s="1"/>
      <c r="U14" s="1"/>
    </row>
    <row r="15" spans="1:21" x14ac:dyDescent="0.2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  <c r="T15" s="1"/>
      <c r="U15" s="1"/>
    </row>
    <row r="16" spans="1:21" x14ac:dyDescent="0.2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  <c r="T16" s="1"/>
      <c r="U16" s="1"/>
    </row>
    <row r="17" spans="1:21" x14ac:dyDescent="0.25">
      <c r="A17" s="9" t="s">
        <v>35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 t="s">
        <v>55</v>
      </c>
      <c r="N17" s="4"/>
      <c r="O17" s="4">
        <f>N12</f>
        <v>37</v>
      </c>
      <c r="P17" s="1"/>
      <c r="Q17" s="1"/>
      <c r="R17" s="1"/>
      <c r="S17" s="1"/>
      <c r="T17" s="1"/>
      <c r="U17" s="1"/>
    </row>
    <row r="18" spans="1:21" x14ac:dyDescent="0.2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  <c r="T18" s="1"/>
      <c r="U18" s="1"/>
    </row>
    <row r="19" spans="1:21" x14ac:dyDescent="0.25">
      <c r="A19" s="9" t="s">
        <v>36</v>
      </c>
      <c r="B19" s="4"/>
      <c r="C19" s="4"/>
      <c r="D19" s="4"/>
      <c r="E19" s="4"/>
      <c r="F19" s="4"/>
      <c r="G19" s="4" t="s">
        <v>9</v>
      </c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  <c r="T19" s="1"/>
      <c r="U19" s="1"/>
    </row>
    <row r="20" spans="1:21" x14ac:dyDescent="0.2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"/>
      <c r="Q20" s="1"/>
      <c r="R20" s="1"/>
      <c r="S20" s="1"/>
      <c r="T20" s="1"/>
      <c r="U20" s="1"/>
    </row>
    <row r="21" spans="1:21" x14ac:dyDescent="0.25">
      <c r="A21" s="9" t="s">
        <v>37</v>
      </c>
      <c r="B21" s="4"/>
      <c r="C21" s="4"/>
      <c r="D21" s="4"/>
      <c r="E21" s="4"/>
      <c r="F21" s="4"/>
      <c r="G21" s="4" t="s">
        <v>10</v>
      </c>
      <c r="H21" s="4"/>
      <c r="I21" s="4"/>
      <c r="J21" s="4"/>
      <c r="K21" s="4"/>
      <c r="L21" s="4"/>
      <c r="M21" s="4"/>
      <c r="N21" s="4"/>
      <c r="O21" s="12"/>
      <c r="P21" s="1"/>
      <c r="Q21" s="1"/>
      <c r="R21" s="1"/>
      <c r="S21" s="1"/>
      <c r="T21" s="1"/>
      <c r="U21" s="1"/>
    </row>
    <row r="22" spans="1:21" x14ac:dyDescent="0.25">
      <c r="A22" s="9"/>
      <c r="B22" s="9"/>
      <c r="C22" s="9"/>
      <c r="D22" s="9"/>
      <c r="E22" s="9"/>
      <c r="F22" s="9"/>
      <c r="G22" s="9"/>
      <c r="H22" s="13"/>
      <c r="I22" s="13"/>
      <c r="J22" s="13"/>
      <c r="K22" s="9"/>
      <c r="L22" s="9"/>
      <c r="M22" s="9"/>
      <c r="N22" s="9"/>
      <c r="O22" s="9"/>
    </row>
    <row r="23" spans="1:21" x14ac:dyDescent="0.25">
      <c r="A23" s="9"/>
      <c r="B23" s="9"/>
      <c r="C23" s="9"/>
      <c r="D23" s="9"/>
      <c r="E23" s="9"/>
      <c r="F23" s="9"/>
      <c r="G23" s="9"/>
      <c r="H23" s="13"/>
      <c r="I23" s="13"/>
      <c r="J23" s="13"/>
      <c r="K23" s="9"/>
      <c r="L23" s="9"/>
      <c r="M23" s="9"/>
      <c r="N23" s="9"/>
      <c r="O23" s="9"/>
    </row>
    <row r="24" spans="1:21" x14ac:dyDescent="0.25">
      <c r="A24" s="9"/>
      <c r="B24" s="4"/>
      <c r="C24" s="4"/>
      <c r="D24" s="4"/>
      <c r="E24" s="4"/>
      <c r="F24" s="4"/>
      <c r="G24" s="4"/>
      <c r="H24" s="49"/>
      <c r="I24" s="49"/>
      <c r="J24" s="49"/>
      <c r="K24" s="4"/>
      <c r="L24" s="4"/>
      <c r="M24" s="4"/>
      <c r="N24" s="4"/>
      <c r="O24" s="10"/>
      <c r="P24" s="1"/>
      <c r="Q24" s="1"/>
      <c r="R24" s="1"/>
      <c r="S24" s="1"/>
      <c r="T24" s="1"/>
      <c r="U24" s="1"/>
    </row>
    <row r="25" spans="1:21" x14ac:dyDescent="0.25">
      <c r="A25" s="9"/>
      <c r="B25" s="4"/>
      <c r="C25" s="26"/>
      <c r="D25" s="4"/>
      <c r="E25" s="4"/>
      <c r="F25" s="4"/>
      <c r="G25" s="43"/>
      <c r="H25" s="50"/>
      <c r="I25" s="49"/>
      <c r="J25" s="49"/>
      <c r="K25" s="4"/>
      <c r="L25" s="4"/>
      <c r="M25" s="11"/>
      <c r="N25" s="4"/>
      <c r="O25" s="4"/>
      <c r="P25" s="1"/>
      <c r="Q25" s="1"/>
      <c r="R25" s="1"/>
      <c r="S25" s="1"/>
      <c r="T25" s="1"/>
      <c r="U25" s="1"/>
    </row>
    <row r="26" spans="1:21" x14ac:dyDescent="0.25">
      <c r="A26" s="9"/>
      <c r="B26" s="4"/>
      <c r="C26" s="4"/>
      <c r="D26" s="4"/>
      <c r="E26" s="4"/>
      <c r="F26" s="4"/>
      <c r="G26" s="4"/>
      <c r="H26" s="14"/>
      <c r="I26" s="15"/>
      <c r="J26" s="15"/>
      <c r="K26" s="4"/>
      <c r="L26" s="4"/>
      <c r="M26" s="4"/>
      <c r="N26" s="4"/>
      <c r="O26" s="4"/>
      <c r="P26" s="1"/>
      <c r="Q26" s="1"/>
      <c r="R26" s="1"/>
      <c r="S26" s="1"/>
      <c r="T26" s="1"/>
      <c r="U26" s="1"/>
    </row>
    <row r="27" spans="1:21" x14ac:dyDescent="0.25">
      <c r="A27" s="9"/>
      <c r="B27" s="9"/>
      <c r="C27" s="9"/>
      <c r="D27" s="9"/>
      <c r="E27" s="9"/>
      <c r="F27" s="9"/>
      <c r="G27" s="9"/>
      <c r="H27" s="13"/>
      <c r="I27" s="13"/>
      <c r="J27" s="13"/>
      <c r="K27" s="9"/>
      <c r="L27" s="9"/>
      <c r="M27" s="9"/>
      <c r="N27" s="9"/>
      <c r="O27" s="9"/>
    </row>
    <row r="28" spans="1:21" x14ac:dyDescent="0.25">
      <c r="A28" s="9"/>
      <c r="B28" s="9"/>
      <c r="C28" s="9"/>
      <c r="D28" s="9"/>
      <c r="E28" s="9"/>
      <c r="F28" s="9"/>
      <c r="G28" s="9"/>
      <c r="H28" s="13"/>
      <c r="I28" s="13"/>
      <c r="J28" s="13"/>
      <c r="K28" s="9"/>
      <c r="L28" s="9"/>
      <c r="M28" s="9"/>
      <c r="N28" s="9"/>
      <c r="O28" s="9"/>
    </row>
    <row r="29" spans="1:21" x14ac:dyDescent="0.25">
      <c r="A29" s="32" t="s">
        <v>12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21" x14ac:dyDescent="0.25">
      <c r="A30" s="32" t="s">
        <v>34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2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21" x14ac:dyDescent="0.25">
      <c r="A32" s="9"/>
      <c r="B32" s="9" t="s">
        <v>48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 t="s">
        <v>4</v>
      </c>
    </row>
    <row r="33" spans="1:21" x14ac:dyDescent="0.25">
      <c r="A33" s="9"/>
      <c r="B33" s="4"/>
      <c r="C33" s="4"/>
      <c r="D33" s="4"/>
      <c r="E33" s="4"/>
      <c r="F33" s="4"/>
      <c r="G33" s="4"/>
      <c r="H33" s="4" t="s">
        <v>13</v>
      </c>
      <c r="I33" s="4"/>
      <c r="J33" s="4"/>
      <c r="K33" s="4"/>
      <c r="L33" s="4"/>
      <c r="M33" s="4"/>
      <c r="N33" s="4"/>
      <c r="O33" s="58">
        <v>0.05</v>
      </c>
      <c r="P33" s="1"/>
      <c r="Q33" s="1" t="s">
        <v>3</v>
      </c>
      <c r="R33" s="1"/>
      <c r="S33" s="1"/>
      <c r="T33" s="1"/>
      <c r="U33" s="1"/>
    </row>
    <row r="34" spans="1:21" ht="45.75" thickBot="1" x14ac:dyDescent="0.3">
      <c r="A34" s="9" t="s">
        <v>49</v>
      </c>
      <c r="B34" s="4" t="s">
        <v>50</v>
      </c>
      <c r="C34" s="26" t="s">
        <v>58</v>
      </c>
      <c r="D34" s="4"/>
      <c r="E34" s="4">
        <v>773.33</v>
      </c>
      <c r="F34" s="4" t="s">
        <v>1</v>
      </c>
      <c r="G34" s="43">
        <f>J35</f>
        <v>4.2591999999999999</v>
      </c>
      <c r="H34" s="47" t="s">
        <v>59</v>
      </c>
      <c r="I34" s="4"/>
      <c r="J34" s="4"/>
      <c r="K34" s="4"/>
      <c r="L34" s="4"/>
      <c r="M34" s="11" t="s">
        <v>7</v>
      </c>
      <c r="N34" s="4">
        <f>E34*G34</f>
        <v>3293.7671359999999</v>
      </c>
      <c r="O34" s="4"/>
      <c r="P34" s="1"/>
      <c r="Q34" s="1" t="s">
        <v>56</v>
      </c>
      <c r="R34" s="1"/>
      <c r="S34" s="1"/>
      <c r="T34" s="1"/>
      <c r="U34" s="1"/>
    </row>
    <row r="35" spans="1:21" ht="15.75" thickBot="1" x14ac:dyDescent="0.3">
      <c r="A35" s="9"/>
      <c r="B35" s="4"/>
      <c r="C35" s="4"/>
      <c r="D35" s="4"/>
      <c r="E35" s="4"/>
      <c r="F35" s="4"/>
      <c r="G35" s="4"/>
      <c r="H35" s="48" t="s">
        <v>2</v>
      </c>
      <c r="I35" s="48" t="s">
        <v>41</v>
      </c>
      <c r="J35" s="48">
        <v>4.2591999999999999</v>
      </c>
      <c r="K35" s="4"/>
      <c r="L35" s="4"/>
      <c r="M35" s="4"/>
      <c r="N35" s="4">
        <v>3294</v>
      </c>
      <c r="O35" s="4"/>
      <c r="P35" s="1"/>
      <c r="Q35" s="1" t="s">
        <v>11</v>
      </c>
      <c r="R35" s="1"/>
      <c r="S35" s="1"/>
      <c r="T35" s="1"/>
      <c r="U35" s="1"/>
    </row>
    <row r="36" spans="1:21" x14ac:dyDescent="0.25">
      <c r="A36" s="9"/>
      <c r="B36" s="39"/>
      <c r="C36" s="26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f>N35/0.95</f>
        <v>3467.3684210526317</v>
      </c>
      <c r="O36" s="9" t="s">
        <v>14</v>
      </c>
      <c r="R36" s="1"/>
      <c r="S36" s="1"/>
      <c r="T36" s="1"/>
      <c r="U36" s="1"/>
    </row>
    <row r="37" spans="1:21" x14ac:dyDescent="0.25">
      <c r="A37" s="9"/>
      <c r="B37" s="39"/>
      <c r="C37" s="26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v>3467</v>
      </c>
      <c r="O37" s="4" t="s">
        <v>15</v>
      </c>
      <c r="P37" s="1"/>
      <c r="Q37" s="1"/>
      <c r="R37" s="1"/>
      <c r="S37" s="1"/>
      <c r="T37" s="1"/>
      <c r="U37" s="1"/>
    </row>
    <row r="38" spans="1:21" x14ac:dyDescent="0.25">
      <c r="A38" s="9"/>
      <c r="B38" s="39"/>
      <c r="C38" s="26"/>
      <c r="D38" s="4"/>
      <c r="E38" s="4"/>
      <c r="F38" s="4"/>
      <c r="G38" s="4"/>
      <c r="H38" s="4"/>
      <c r="I38" s="4"/>
      <c r="J38" s="4"/>
      <c r="K38" s="4"/>
      <c r="L38" s="4"/>
      <c r="M38" s="4"/>
      <c r="N38" s="57">
        <f>N37*5%</f>
        <v>173.35000000000002</v>
      </c>
      <c r="O38" s="57" t="s">
        <v>5</v>
      </c>
      <c r="P38" s="4"/>
      <c r="Q38" s="1"/>
      <c r="R38" s="1"/>
      <c r="S38" s="1"/>
      <c r="T38" s="1"/>
      <c r="U38" s="1"/>
    </row>
    <row r="39" spans="1:21" x14ac:dyDescent="0.25">
      <c r="A39" s="9"/>
      <c r="B39" s="39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12">
        <v>173</v>
      </c>
      <c r="O39" s="4" t="s">
        <v>16</v>
      </c>
      <c r="P39" s="1"/>
      <c r="Q39" s="1"/>
      <c r="R39" s="1"/>
      <c r="S39" s="1"/>
      <c r="T39" s="1"/>
      <c r="U39" s="1"/>
    </row>
    <row r="40" spans="1:21" x14ac:dyDescent="0.25">
      <c r="A40" s="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  <c r="R40" s="1"/>
      <c r="S40" s="1"/>
      <c r="T40" s="1"/>
      <c r="U40" s="1"/>
    </row>
    <row r="41" spans="1:21" x14ac:dyDescent="0.25">
      <c r="A41" s="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  <c r="R41" s="1"/>
      <c r="S41" s="1"/>
      <c r="T41" s="1"/>
      <c r="U41" s="1"/>
    </row>
    <row r="42" spans="1:21" x14ac:dyDescent="0.25">
      <c r="A42" s="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  <c r="R42" s="1"/>
      <c r="S42" s="1"/>
      <c r="T42" s="1"/>
      <c r="U42" s="1"/>
    </row>
    <row r="43" spans="1:21" x14ac:dyDescent="0.25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"/>
      <c r="R43" s="1"/>
      <c r="S43" s="1"/>
      <c r="T43" s="1"/>
      <c r="U43" s="1"/>
    </row>
    <row r="44" spans="1:21" x14ac:dyDescent="0.25">
      <c r="A44" s="9" t="s">
        <v>35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 t="s">
        <v>55</v>
      </c>
      <c r="N44" s="4"/>
      <c r="O44" s="4"/>
      <c r="P44" s="57" t="s">
        <v>68</v>
      </c>
      <c r="Q44" s="1"/>
      <c r="R44" s="1"/>
      <c r="S44" s="1"/>
      <c r="T44" s="1"/>
      <c r="U44" s="1"/>
    </row>
    <row r="45" spans="1:21" x14ac:dyDescent="0.25">
      <c r="A45" s="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"/>
      <c r="R45" s="1"/>
      <c r="S45" s="1"/>
      <c r="T45" s="1"/>
      <c r="U45" s="1"/>
    </row>
    <row r="46" spans="1:21" x14ac:dyDescent="0.25">
      <c r="A46" s="9" t="s">
        <v>51</v>
      </c>
      <c r="B46" s="4"/>
      <c r="C46" s="4"/>
      <c r="D46" s="4"/>
      <c r="E46" s="4"/>
      <c r="F46" s="4"/>
      <c r="G46" s="4" t="s">
        <v>9</v>
      </c>
      <c r="H46" s="4"/>
      <c r="I46" s="4"/>
      <c r="J46" s="4"/>
      <c r="K46" s="4"/>
      <c r="L46" s="4"/>
      <c r="M46" s="4"/>
      <c r="N46" s="4"/>
      <c r="O46" s="4"/>
      <c r="P46" s="59">
        <f>N37*5%</f>
        <v>173.35000000000002</v>
      </c>
      <c r="Q46" s="1"/>
      <c r="R46" s="1"/>
      <c r="S46" s="1"/>
      <c r="T46" s="1"/>
      <c r="U46" s="1"/>
    </row>
    <row r="47" spans="1:21" x14ac:dyDescent="0.25">
      <c r="A47" s="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">
        <v>173</v>
      </c>
      <c r="Q47" s="1"/>
      <c r="R47" s="1"/>
      <c r="S47" s="1"/>
      <c r="T47" s="1"/>
      <c r="U47" s="1"/>
    </row>
    <row r="48" spans="1:21" x14ac:dyDescent="0.25">
      <c r="A48" s="9" t="s">
        <v>37</v>
      </c>
      <c r="B48" s="4"/>
      <c r="C48" s="4"/>
      <c r="D48" s="4"/>
      <c r="E48" s="4"/>
      <c r="F48" s="4"/>
      <c r="G48" s="4" t="s">
        <v>10</v>
      </c>
      <c r="H48" s="4"/>
      <c r="I48" s="4"/>
      <c r="J48" s="4"/>
      <c r="K48" s="4"/>
      <c r="L48" s="4"/>
      <c r="M48" s="4"/>
      <c r="N48" s="4"/>
      <c r="O48" s="12"/>
      <c r="P48" s="1"/>
      <c r="Q48" s="1"/>
      <c r="R48" s="1"/>
      <c r="S48" s="1"/>
      <c r="T48" s="1"/>
      <c r="U48" s="1"/>
    </row>
    <row r="49" spans="1:15" x14ac:dyDescent="0.25">
      <c r="A49" s="9"/>
      <c r="B49" s="9"/>
      <c r="C49" s="9"/>
      <c r="D49" s="9"/>
      <c r="E49" s="9"/>
      <c r="F49" s="9"/>
      <c r="G49" s="9"/>
      <c r="H49" s="13"/>
      <c r="I49" s="13"/>
      <c r="J49" s="13"/>
      <c r="K49" s="9"/>
      <c r="L49" s="9"/>
      <c r="M49" s="9"/>
      <c r="N49" s="9"/>
      <c r="O49" s="9"/>
    </row>
    <row r="50" spans="1:15" x14ac:dyDescent="0.25">
      <c r="A50" s="9"/>
      <c r="B50" s="9"/>
      <c r="C50" s="9"/>
      <c r="D50" s="9"/>
      <c r="E50" s="9"/>
      <c r="F50" s="9"/>
      <c r="G50" s="9"/>
      <c r="H50" s="13"/>
      <c r="I50" s="13"/>
      <c r="J50" s="13"/>
      <c r="K50" s="9"/>
      <c r="L50" s="9"/>
      <c r="M50" s="9"/>
      <c r="N50" s="9"/>
      <c r="O50" s="9"/>
    </row>
    <row r="51" spans="1:15" x14ac:dyDescent="0.25">
      <c r="A51" s="9" t="s">
        <v>52</v>
      </c>
      <c r="B51" s="9"/>
      <c r="C51" s="9"/>
      <c r="D51" s="9"/>
      <c r="E51" s="9"/>
      <c r="F51" s="9"/>
      <c r="G51" s="9"/>
      <c r="H51" s="13"/>
      <c r="I51" s="13"/>
      <c r="J51" s="13"/>
      <c r="K51" s="9"/>
      <c r="L51" s="9"/>
      <c r="M51" s="9"/>
      <c r="N51" s="9"/>
      <c r="O51" s="9"/>
    </row>
    <row r="52" spans="1:15" x14ac:dyDescent="0.25">
      <c r="A52" t="s">
        <v>53</v>
      </c>
    </row>
    <row r="54" spans="1:15" x14ac:dyDescent="0.25">
      <c r="A54" t="s">
        <v>54</v>
      </c>
    </row>
    <row r="101" spans="7:8" x14ac:dyDescent="0.25">
      <c r="G101" s="60" t="s">
        <v>69</v>
      </c>
      <c r="H101" s="60"/>
    </row>
    <row r="102" spans="7:8" x14ac:dyDescent="0.25">
      <c r="G102" s="60"/>
      <c r="H102" s="60"/>
    </row>
  </sheetData>
  <pageMargins left="0.7" right="0.7" top="0.75" bottom="0.75" header="0.3" footer="0.3"/>
  <pageSetup paperSize="9" scale="5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C6607-A476-441A-A2A1-F29AD915D9FD}">
  <sheetPr>
    <pageSetUpPr fitToPage="1"/>
  </sheetPr>
  <dimension ref="A1:S158"/>
  <sheetViews>
    <sheetView topLeftCell="A125" workbookViewId="0">
      <selection activeCell="A135" sqref="A135:U155"/>
    </sheetView>
  </sheetViews>
  <sheetFormatPr defaultRowHeight="15" x14ac:dyDescent="0.25"/>
  <cols>
    <col min="1" max="1" width="15.71093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>
    <row r="1" spans="1:19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9" x14ac:dyDescent="0.25">
      <c r="A2" s="32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x14ac:dyDescent="0.25">
      <c r="A3" s="32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9" x14ac:dyDescent="0.25">
      <c r="A4" s="9"/>
      <c r="B4" s="9"/>
      <c r="C4" s="9"/>
      <c r="D4" s="9"/>
      <c r="E4" s="9"/>
      <c r="F4" s="9" t="s">
        <v>8</v>
      </c>
      <c r="G4" s="9"/>
      <c r="H4" s="9"/>
      <c r="I4" s="9"/>
      <c r="J4" s="9"/>
      <c r="K4" s="9"/>
      <c r="L4" s="9"/>
      <c r="M4" s="9"/>
      <c r="N4" s="9"/>
      <c r="O4" s="9"/>
    </row>
    <row r="5" spans="1:19" x14ac:dyDescent="0.25">
      <c r="A5" s="9"/>
      <c r="B5" s="9" t="s">
        <v>61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 t="s">
        <v>4</v>
      </c>
    </row>
    <row r="6" spans="1:19" x14ac:dyDescent="0.25">
      <c r="A6" s="9"/>
      <c r="B6" s="4"/>
      <c r="C6" s="4"/>
      <c r="D6" s="4"/>
      <c r="E6" s="4"/>
      <c r="F6" s="4"/>
      <c r="G6" s="4"/>
      <c r="H6" s="4" t="s">
        <v>13</v>
      </c>
      <c r="I6" s="4"/>
      <c r="J6" s="4"/>
      <c r="K6" s="4"/>
      <c r="L6" s="4"/>
      <c r="M6" s="4"/>
      <c r="N6" s="4"/>
      <c r="O6" s="10">
        <v>0.2</v>
      </c>
      <c r="P6" s="1"/>
      <c r="Q6" s="1" t="s">
        <v>3</v>
      </c>
      <c r="R6" s="1"/>
      <c r="S6" s="1"/>
    </row>
    <row r="7" spans="1:19" ht="45.75" thickBot="1" x14ac:dyDescent="0.3">
      <c r="A7" s="9" t="s">
        <v>17</v>
      </c>
      <c r="B7" s="4" t="s">
        <v>0</v>
      </c>
      <c r="C7" s="26" t="s">
        <v>62</v>
      </c>
      <c r="D7" s="4"/>
      <c r="E7" s="4">
        <v>30</v>
      </c>
      <c r="F7" s="4" t="s">
        <v>1</v>
      </c>
      <c r="G7" s="43">
        <f>J8</f>
        <v>4.3087</v>
      </c>
      <c r="H7" s="47" t="s">
        <v>65</v>
      </c>
      <c r="I7" s="4"/>
      <c r="J7" s="4"/>
      <c r="K7" s="4"/>
      <c r="L7" s="4"/>
      <c r="M7" s="11" t="s">
        <v>7</v>
      </c>
      <c r="N7" s="4">
        <f>E7*G7</f>
        <v>129.261</v>
      </c>
      <c r="O7" s="4"/>
      <c r="P7" s="1"/>
      <c r="Q7" s="1" t="s">
        <v>6</v>
      </c>
      <c r="R7" s="1"/>
      <c r="S7" s="1"/>
    </row>
    <row r="8" spans="1:19" ht="15.75" thickBot="1" x14ac:dyDescent="0.3">
      <c r="A8" s="9"/>
      <c r="B8" s="4"/>
      <c r="C8" s="4"/>
      <c r="D8" s="4"/>
      <c r="E8" s="4"/>
      <c r="F8" s="4"/>
      <c r="G8" s="4"/>
      <c r="H8" s="48" t="s">
        <v>2</v>
      </c>
      <c r="I8" s="48" t="s">
        <v>41</v>
      </c>
      <c r="J8" s="48">
        <v>4.3087</v>
      </c>
      <c r="K8" s="4"/>
      <c r="L8" s="4"/>
      <c r="M8" s="4"/>
      <c r="N8" s="4">
        <v>129</v>
      </c>
      <c r="O8" s="4"/>
      <c r="P8" s="1"/>
      <c r="Q8" s="1" t="s">
        <v>11</v>
      </c>
      <c r="R8" s="1"/>
      <c r="S8" s="1"/>
    </row>
    <row r="9" spans="1:19" x14ac:dyDescent="0.2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4">
        <f>N8/0.8</f>
        <v>161.25</v>
      </c>
      <c r="O9" s="9" t="s">
        <v>14</v>
      </c>
      <c r="R9" s="1"/>
      <c r="S9" s="1"/>
    </row>
    <row r="10" spans="1:19" x14ac:dyDescent="0.2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v>161</v>
      </c>
      <c r="O10" s="4" t="s">
        <v>15</v>
      </c>
      <c r="P10" s="1"/>
      <c r="Q10" s="1"/>
      <c r="R10" s="1"/>
      <c r="S10" s="1"/>
    </row>
    <row r="11" spans="1:19" x14ac:dyDescent="0.2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f>N10*20%</f>
        <v>32.200000000000003</v>
      </c>
      <c r="O11" s="4" t="s">
        <v>5</v>
      </c>
      <c r="P11" s="4"/>
      <c r="Q11" s="1"/>
      <c r="R11" s="1"/>
      <c r="S11" s="1"/>
    </row>
    <row r="12" spans="1:19" x14ac:dyDescent="0.25">
      <c r="A12" s="9"/>
      <c r="B12" s="39"/>
      <c r="C12" s="26"/>
      <c r="D12" s="4"/>
      <c r="E12" s="4"/>
      <c r="F12" s="4"/>
      <c r="G12" s="4"/>
      <c r="H12" s="4"/>
      <c r="I12" s="4"/>
      <c r="J12" s="4"/>
      <c r="K12" s="4"/>
      <c r="L12" s="4"/>
      <c r="M12" s="4"/>
      <c r="N12" s="12">
        <v>32</v>
      </c>
      <c r="O12" s="4" t="s">
        <v>16</v>
      </c>
      <c r="P12" s="1"/>
      <c r="Q12" s="1"/>
      <c r="R12" s="1"/>
      <c r="S12" s="1"/>
    </row>
    <row r="13" spans="1:19" x14ac:dyDescent="0.2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</row>
    <row r="14" spans="1:19" x14ac:dyDescent="0.2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</row>
    <row r="15" spans="1:19" x14ac:dyDescent="0.2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</row>
    <row r="16" spans="1:19" x14ac:dyDescent="0.2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</row>
    <row r="17" spans="1:19" x14ac:dyDescent="0.25">
      <c r="A17" s="9" t="s">
        <v>35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 t="s">
        <v>67</v>
      </c>
      <c r="N17" s="4"/>
      <c r="O17" s="4">
        <f>N12</f>
        <v>32</v>
      </c>
      <c r="P17" s="1"/>
      <c r="Q17" s="1"/>
      <c r="R17" s="1"/>
      <c r="S17" s="1"/>
    </row>
    <row r="18" spans="1:19" x14ac:dyDescent="0.2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x14ac:dyDescent="0.25">
      <c r="A19" s="9" t="s">
        <v>36</v>
      </c>
      <c r="B19" s="4"/>
      <c r="C19" s="4"/>
      <c r="D19" s="4"/>
      <c r="E19" s="4"/>
      <c r="F19" s="4"/>
      <c r="G19" s="4" t="s">
        <v>9</v>
      </c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</row>
    <row r="20" spans="1:19" x14ac:dyDescent="0.2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"/>
      <c r="Q20" s="1"/>
      <c r="R20" s="1"/>
      <c r="S20" s="1"/>
    </row>
    <row r="21" spans="1:19" x14ac:dyDescent="0.25">
      <c r="A21" s="9" t="s">
        <v>37</v>
      </c>
      <c r="B21" s="4"/>
      <c r="C21" s="4"/>
      <c r="D21" s="4"/>
      <c r="E21" s="4"/>
      <c r="F21" s="4"/>
      <c r="G21" s="4" t="s">
        <v>10</v>
      </c>
      <c r="H21" s="4"/>
      <c r="I21" s="4"/>
      <c r="J21" s="4"/>
      <c r="K21" s="4"/>
      <c r="L21" s="4"/>
      <c r="M21" s="4"/>
      <c r="N21" s="4"/>
      <c r="O21" s="12"/>
      <c r="P21" s="1"/>
      <c r="Q21" s="1"/>
      <c r="R21" s="1"/>
      <c r="S21" s="1"/>
    </row>
    <row r="22" spans="1:19" x14ac:dyDescent="0.25">
      <c r="A22" s="9"/>
      <c r="B22" s="9"/>
      <c r="C22" s="9"/>
      <c r="D22" s="9"/>
      <c r="E22" s="9"/>
      <c r="F22" s="9"/>
      <c r="G22" s="9"/>
      <c r="H22" s="13"/>
      <c r="I22" s="13"/>
      <c r="J22" s="13"/>
      <c r="K22" s="9"/>
      <c r="L22" s="9"/>
      <c r="M22" s="9"/>
      <c r="N22" s="9"/>
      <c r="O22" s="9"/>
    </row>
    <row r="23" spans="1:19" x14ac:dyDescent="0.25">
      <c r="A23" s="9"/>
      <c r="B23" s="9"/>
      <c r="C23" s="9"/>
      <c r="D23" s="9"/>
      <c r="E23" s="9"/>
      <c r="F23" s="9"/>
      <c r="G23" s="9"/>
      <c r="H23" s="13"/>
      <c r="I23" s="13"/>
      <c r="J23" s="13"/>
      <c r="K23" s="9"/>
      <c r="L23" s="9"/>
      <c r="M23" s="9"/>
      <c r="N23" s="9"/>
      <c r="O23" s="9"/>
    </row>
    <row r="24" spans="1:19" x14ac:dyDescent="0.25">
      <c r="A24" s="9"/>
      <c r="B24" s="4"/>
      <c r="C24" s="4"/>
      <c r="D24" s="4"/>
      <c r="E24" s="4"/>
      <c r="F24" s="4"/>
      <c r="G24" s="4"/>
      <c r="H24" s="49"/>
      <c r="I24" s="49"/>
      <c r="J24" s="49"/>
      <c r="K24" s="4"/>
      <c r="L24" s="4"/>
      <c r="M24" s="4"/>
      <c r="N24" s="4"/>
      <c r="O24" s="10"/>
      <c r="P24" s="1"/>
      <c r="Q24" s="1"/>
      <c r="R24" s="1"/>
      <c r="S24" s="1"/>
    </row>
    <row r="25" spans="1:19" x14ac:dyDescent="0.25">
      <c r="A25" s="9"/>
      <c r="B25" s="4"/>
      <c r="C25" s="26"/>
      <c r="D25" s="4"/>
      <c r="E25" s="4"/>
      <c r="F25" s="4"/>
      <c r="G25" s="43"/>
      <c r="H25" s="50"/>
      <c r="I25" s="49"/>
      <c r="J25" s="49"/>
      <c r="K25" s="4"/>
      <c r="L25" s="4"/>
      <c r="M25" s="11"/>
      <c r="N25" s="4"/>
      <c r="O25" s="4"/>
      <c r="P25" s="1"/>
      <c r="Q25" s="1"/>
      <c r="R25" s="1"/>
      <c r="S25" s="1"/>
    </row>
    <row r="26" spans="1:19" x14ac:dyDescent="0.25">
      <c r="A26" s="9"/>
      <c r="B26" s="4"/>
      <c r="C26" s="4"/>
      <c r="D26" s="4"/>
      <c r="E26" s="4"/>
      <c r="F26" s="4"/>
      <c r="G26" s="4"/>
      <c r="H26" s="14"/>
      <c r="I26" s="15"/>
      <c r="J26" s="15"/>
      <c r="K26" s="4"/>
      <c r="L26" s="4"/>
      <c r="M26" s="4"/>
      <c r="N26" s="4"/>
      <c r="O26" s="4"/>
      <c r="P26" s="1"/>
      <c r="Q26" s="1"/>
      <c r="R26" s="1"/>
      <c r="S26" s="1"/>
    </row>
    <row r="27" spans="1:19" x14ac:dyDescent="0.25">
      <c r="A27" s="9"/>
      <c r="B27" s="9"/>
      <c r="C27" s="9"/>
      <c r="D27" s="9"/>
      <c r="E27" s="9"/>
      <c r="F27" s="9"/>
      <c r="G27" s="9"/>
      <c r="H27" s="13"/>
      <c r="I27" s="13"/>
      <c r="J27" s="13"/>
      <c r="K27" s="9"/>
      <c r="L27" s="9"/>
      <c r="M27" s="9"/>
      <c r="N27" s="9"/>
      <c r="O27" s="9"/>
    </row>
    <row r="28" spans="1:19" x14ac:dyDescent="0.25">
      <c r="A28" s="9"/>
      <c r="B28" s="9"/>
      <c r="C28" s="9"/>
      <c r="D28" s="9"/>
      <c r="E28" s="9"/>
      <c r="F28" s="9"/>
      <c r="G28" s="9"/>
      <c r="H28" s="13"/>
      <c r="I28" s="13"/>
      <c r="J28" s="13"/>
      <c r="K28" s="9"/>
      <c r="L28" s="9"/>
      <c r="M28" s="9"/>
      <c r="N28" s="9"/>
      <c r="O28" s="9"/>
    </row>
    <row r="29" spans="1:19" x14ac:dyDescent="0.25">
      <c r="A29" s="32" t="s">
        <v>12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x14ac:dyDescent="0.25">
      <c r="A30" s="32" t="s">
        <v>34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x14ac:dyDescent="0.25">
      <c r="A32" s="9"/>
      <c r="B32" s="9" t="s">
        <v>63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 t="s">
        <v>4</v>
      </c>
    </row>
    <row r="33" spans="1:19" x14ac:dyDescent="0.25">
      <c r="A33" s="9"/>
      <c r="B33" s="4"/>
      <c r="C33" s="4"/>
      <c r="D33" s="4"/>
      <c r="E33" s="4"/>
      <c r="F33" s="4"/>
      <c r="G33" s="4"/>
      <c r="H33" s="4" t="s">
        <v>13</v>
      </c>
      <c r="I33" s="4"/>
      <c r="J33" s="4"/>
      <c r="K33" s="4"/>
      <c r="L33" s="4"/>
      <c r="M33" s="4"/>
      <c r="N33" s="4"/>
      <c r="O33" s="10">
        <v>0.05</v>
      </c>
      <c r="P33" s="1"/>
      <c r="Q33" s="1" t="s">
        <v>3</v>
      </c>
      <c r="R33" s="1"/>
      <c r="S33" s="1"/>
    </row>
    <row r="34" spans="1:19" ht="45.75" thickBot="1" x14ac:dyDescent="0.3">
      <c r="A34" s="9" t="s">
        <v>49</v>
      </c>
      <c r="B34" s="4" t="s">
        <v>50</v>
      </c>
      <c r="C34" s="26" t="s">
        <v>64</v>
      </c>
      <c r="D34" s="4"/>
      <c r="E34" s="4">
        <v>1261.74</v>
      </c>
      <c r="F34" s="4" t="s">
        <v>1</v>
      </c>
      <c r="G34" s="43">
        <f>J35</f>
        <v>4.3456000000000001</v>
      </c>
      <c r="H34" s="47" t="s">
        <v>66</v>
      </c>
      <c r="I34" s="4"/>
      <c r="J34" s="4"/>
      <c r="K34" s="4"/>
      <c r="L34" s="4"/>
      <c r="M34" s="11" t="s">
        <v>7</v>
      </c>
      <c r="N34" s="4">
        <f>E34*G34</f>
        <v>5483.0173439999999</v>
      </c>
      <c r="O34" s="4"/>
      <c r="P34" s="1"/>
      <c r="Q34" s="1" t="s">
        <v>56</v>
      </c>
      <c r="R34" s="1"/>
      <c r="S34" s="1"/>
    </row>
    <row r="35" spans="1:19" ht="15.75" thickBot="1" x14ac:dyDescent="0.3">
      <c r="A35" s="9"/>
      <c r="B35" s="4"/>
      <c r="C35" s="4"/>
      <c r="D35" s="4"/>
      <c r="E35" s="4"/>
      <c r="F35" s="4"/>
      <c r="G35" s="4"/>
      <c r="H35" s="48" t="s">
        <v>2</v>
      </c>
      <c r="I35" s="48" t="s">
        <v>41</v>
      </c>
      <c r="J35" s="48">
        <v>4.3456000000000001</v>
      </c>
      <c r="K35" s="4"/>
      <c r="L35" s="4"/>
      <c r="M35" s="4"/>
      <c r="N35" s="4">
        <v>5483</v>
      </c>
      <c r="O35" s="4"/>
      <c r="P35" s="1"/>
      <c r="Q35" s="1" t="s">
        <v>11</v>
      </c>
      <c r="R35" s="1"/>
      <c r="S35" s="1"/>
    </row>
    <row r="36" spans="1:19" x14ac:dyDescent="0.25">
      <c r="A36" s="9"/>
      <c r="B36" s="39"/>
      <c r="C36" s="26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f>N35/0.95</f>
        <v>5771.5789473684217</v>
      </c>
      <c r="O36" s="9" t="s">
        <v>14</v>
      </c>
      <c r="R36" s="1"/>
      <c r="S36" s="1"/>
    </row>
    <row r="37" spans="1:19" x14ac:dyDescent="0.25">
      <c r="A37" s="9"/>
      <c r="B37" s="39"/>
      <c r="C37" s="26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v>5772</v>
      </c>
      <c r="O37" s="4" t="s">
        <v>15</v>
      </c>
      <c r="P37" s="1"/>
      <c r="Q37" s="1"/>
      <c r="R37" s="1"/>
      <c r="S37" s="1"/>
    </row>
    <row r="38" spans="1:19" x14ac:dyDescent="0.25">
      <c r="A38" s="9"/>
      <c r="B38" s="39"/>
      <c r="C38" s="26"/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f>N37*5%</f>
        <v>288.60000000000002</v>
      </c>
      <c r="O38" s="4" t="s">
        <v>5</v>
      </c>
      <c r="P38" s="4"/>
      <c r="Q38" s="1"/>
      <c r="R38" s="1"/>
      <c r="S38" s="1"/>
    </row>
    <row r="39" spans="1:19" x14ac:dyDescent="0.25">
      <c r="A39" s="9"/>
      <c r="B39" s="39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12">
        <v>289</v>
      </c>
      <c r="O39" s="4" t="s">
        <v>16</v>
      </c>
      <c r="P39" s="1"/>
      <c r="Q39" s="1"/>
      <c r="R39" s="1"/>
      <c r="S39" s="1"/>
    </row>
    <row r="40" spans="1:19" x14ac:dyDescent="0.25">
      <c r="A40" s="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  <c r="R40" s="1"/>
      <c r="S40" s="1"/>
    </row>
    <row r="41" spans="1:19" x14ac:dyDescent="0.25">
      <c r="A41" s="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  <c r="R41" s="1"/>
      <c r="S41" s="1"/>
    </row>
    <row r="42" spans="1:19" x14ac:dyDescent="0.25">
      <c r="A42" s="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  <c r="R42" s="1"/>
      <c r="S42" s="1"/>
    </row>
    <row r="43" spans="1:19" x14ac:dyDescent="0.25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"/>
      <c r="R43" s="1"/>
      <c r="S43" s="1"/>
    </row>
    <row r="44" spans="1:19" x14ac:dyDescent="0.25">
      <c r="A44" s="9" t="s">
        <v>35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 t="s">
        <v>67</v>
      </c>
      <c r="N44" s="4"/>
      <c r="O44" s="4"/>
      <c r="P44" s="4"/>
      <c r="Q44" s="1"/>
      <c r="R44" s="1"/>
      <c r="S44" s="1"/>
    </row>
    <row r="45" spans="1:19" x14ac:dyDescent="0.25">
      <c r="A45" s="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"/>
      <c r="R45" s="1"/>
      <c r="S45" s="1"/>
    </row>
    <row r="46" spans="1:19" x14ac:dyDescent="0.25">
      <c r="A46" s="9" t="s">
        <v>51</v>
      </c>
      <c r="B46" s="4"/>
      <c r="C46" s="4"/>
      <c r="D46" s="4"/>
      <c r="E46" s="4"/>
      <c r="F46" s="4"/>
      <c r="G46" s="4" t="s">
        <v>9</v>
      </c>
      <c r="H46" s="4"/>
      <c r="I46" s="4"/>
      <c r="J46" s="4"/>
      <c r="K46" s="4"/>
      <c r="L46" s="4"/>
      <c r="M46" s="4"/>
      <c r="N46" s="4"/>
      <c r="O46" s="4"/>
      <c r="P46" s="1"/>
      <c r="Q46" s="1"/>
      <c r="R46" s="1"/>
      <c r="S46" s="1"/>
    </row>
    <row r="47" spans="1:19" x14ac:dyDescent="0.25">
      <c r="A47" s="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"/>
      <c r="Q47" s="1"/>
      <c r="R47" s="1"/>
      <c r="S47" s="1"/>
    </row>
    <row r="48" spans="1:19" x14ac:dyDescent="0.25">
      <c r="A48" s="9" t="s">
        <v>37</v>
      </c>
      <c r="B48" s="4"/>
      <c r="C48" s="4"/>
      <c r="D48" s="4"/>
      <c r="E48" s="4"/>
      <c r="F48" s="4"/>
      <c r="G48" s="4" t="s">
        <v>10</v>
      </c>
      <c r="H48" s="4"/>
      <c r="I48" s="4"/>
      <c r="J48" s="4"/>
      <c r="K48" s="4"/>
      <c r="L48" s="4"/>
      <c r="M48" s="4"/>
      <c r="N48" s="4"/>
      <c r="O48" s="12"/>
      <c r="P48" s="1"/>
      <c r="Q48" s="1"/>
      <c r="R48" s="1"/>
      <c r="S48" s="1"/>
    </row>
    <row r="49" spans="1:15" x14ac:dyDescent="0.25">
      <c r="A49" s="9"/>
      <c r="B49" s="9"/>
      <c r="C49" s="9"/>
      <c r="D49" s="9"/>
      <c r="E49" s="9"/>
      <c r="F49" s="9"/>
      <c r="G49" s="9"/>
      <c r="H49" s="13"/>
      <c r="I49" s="13"/>
      <c r="J49" s="13"/>
      <c r="K49" s="9"/>
      <c r="L49" s="9"/>
      <c r="M49" s="9"/>
      <c r="N49" s="9"/>
      <c r="O49" s="9"/>
    </row>
    <row r="50" spans="1:15" x14ac:dyDescent="0.25">
      <c r="A50" s="9"/>
      <c r="B50" s="9"/>
      <c r="C50" s="9"/>
      <c r="D50" s="9"/>
      <c r="E50" s="9"/>
      <c r="F50" s="9"/>
      <c r="G50" s="9"/>
      <c r="H50" s="13"/>
      <c r="I50" s="13"/>
      <c r="J50" s="13"/>
      <c r="K50" s="9"/>
      <c r="L50" s="9"/>
      <c r="M50" s="9"/>
      <c r="N50" s="9"/>
      <c r="O50" s="9"/>
    </row>
    <row r="51" spans="1:15" x14ac:dyDescent="0.25">
      <c r="A51" s="9" t="s">
        <v>52</v>
      </c>
      <c r="B51" s="9"/>
      <c r="C51" s="9"/>
      <c r="D51" s="9"/>
      <c r="E51" s="9"/>
      <c r="F51" s="9"/>
      <c r="G51" s="9"/>
      <c r="H51" s="13"/>
      <c r="I51" s="13"/>
      <c r="J51" s="13"/>
      <c r="K51" s="9"/>
      <c r="L51" s="9"/>
      <c r="M51" s="9"/>
      <c r="N51" s="9"/>
      <c r="O51" s="9"/>
    </row>
    <row r="52" spans="1:15" x14ac:dyDescent="0.25">
      <c r="A52" t="s">
        <v>53</v>
      </c>
    </row>
    <row r="54" spans="1:15" x14ac:dyDescent="0.25">
      <c r="A54" t="s">
        <v>54</v>
      </c>
    </row>
    <row r="135" spans="1:19" x14ac:dyDescent="0.25">
      <c r="A135" s="32" t="s">
        <v>12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1:19" x14ac:dyDescent="0.25">
      <c r="A136" s="32" t="s">
        <v>34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19" x14ac:dyDescent="0.25">
      <c r="A137" s="9"/>
      <c r="B137" s="9"/>
      <c r="C137" s="9"/>
      <c r="D137" s="9"/>
      <c r="E137" s="9"/>
      <c r="F137" s="9" t="s">
        <v>8</v>
      </c>
      <c r="G137" s="9"/>
      <c r="H137" s="9"/>
      <c r="I137" s="9"/>
      <c r="J137" s="9"/>
      <c r="K137" s="9"/>
      <c r="L137" s="9"/>
      <c r="M137" s="9"/>
      <c r="N137" s="9"/>
      <c r="O137" s="9"/>
    </row>
    <row r="138" spans="1:19" x14ac:dyDescent="0.25">
      <c r="A138" s="9"/>
      <c r="B138" s="9" t="s">
        <v>71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 t="s">
        <v>4</v>
      </c>
    </row>
    <row r="139" spans="1:19" x14ac:dyDescent="0.25">
      <c r="A139" s="9"/>
      <c r="B139" s="4"/>
      <c r="C139" s="4"/>
      <c r="D139" s="4"/>
      <c r="E139" s="4"/>
      <c r="F139" s="4"/>
      <c r="G139" s="4"/>
      <c r="H139" s="4" t="s">
        <v>13</v>
      </c>
      <c r="I139" s="4"/>
      <c r="J139" s="4"/>
      <c r="K139" s="4"/>
      <c r="L139" s="4"/>
      <c r="M139" s="4"/>
      <c r="N139" s="4"/>
      <c r="O139" s="10">
        <v>0.2</v>
      </c>
      <c r="P139" s="1"/>
      <c r="Q139" s="1" t="s">
        <v>3</v>
      </c>
      <c r="R139" s="1"/>
      <c r="S139" s="1"/>
    </row>
    <row r="140" spans="1:19" ht="45.75" thickBot="1" x14ac:dyDescent="0.3">
      <c r="A140" s="9" t="s">
        <v>72</v>
      </c>
      <c r="B140" s="4" t="s">
        <v>0</v>
      </c>
      <c r="C140" s="26" t="s">
        <v>73</v>
      </c>
      <c r="D140" s="4"/>
      <c r="E140" s="4">
        <v>200</v>
      </c>
      <c r="F140" s="4" t="s">
        <v>1</v>
      </c>
      <c r="G140" s="43">
        <f>J141</f>
        <v>4.3238000000000003</v>
      </c>
      <c r="H140" s="47" t="s">
        <v>74</v>
      </c>
      <c r="I140" s="4"/>
      <c r="J140" s="4"/>
      <c r="K140" s="4"/>
      <c r="L140" s="4"/>
      <c r="M140" s="11" t="s">
        <v>7</v>
      </c>
      <c r="N140" s="4">
        <f>E140*G140</f>
        <v>864.7600000000001</v>
      </c>
      <c r="O140" s="4"/>
      <c r="P140" s="1"/>
      <c r="Q140" s="1" t="s">
        <v>6</v>
      </c>
      <c r="R140" s="1"/>
      <c r="S140" s="1"/>
    </row>
    <row r="141" spans="1:19" ht="15.75" thickBot="1" x14ac:dyDescent="0.3">
      <c r="A141" s="9"/>
      <c r="B141" s="4"/>
      <c r="C141" s="4"/>
      <c r="D141" s="4"/>
      <c r="E141" s="4"/>
      <c r="F141" s="4"/>
      <c r="G141" s="4"/>
      <c r="H141" s="48" t="s">
        <v>2</v>
      </c>
      <c r="I141" s="48" t="s">
        <v>41</v>
      </c>
      <c r="J141" s="48">
        <v>4.3238000000000003</v>
      </c>
      <c r="K141" s="4"/>
      <c r="L141" s="4"/>
      <c r="M141" s="4"/>
      <c r="N141" s="4">
        <v>865</v>
      </c>
      <c r="O141" s="4"/>
      <c r="P141" s="1"/>
      <c r="Q141" s="1" t="s">
        <v>11</v>
      </c>
      <c r="R141" s="1"/>
      <c r="S141" s="1"/>
    </row>
    <row r="142" spans="1:19" x14ac:dyDescent="0.25">
      <c r="A142" s="9"/>
      <c r="B142" s="39"/>
      <c r="C142" s="2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>
        <f>N141/0.8</f>
        <v>1081.25</v>
      </c>
      <c r="O142" s="9" t="s">
        <v>14</v>
      </c>
      <c r="R142" s="1"/>
      <c r="S142" s="1"/>
    </row>
    <row r="143" spans="1:19" x14ac:dyDescent="0.25">
      <c r="A143" s="9"/>
      <c r="B143" s="39"/>
      <c r="C143" s="2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>
        <v>1081</v>
      </c>
      <c r="O143" s="4" t="s">
        <v>15</v>
      </c>
      <c r="P143" s="1"/>
      <c r="Q143" s="1"/>
      <c r="R143" s="1"/>
      <c r="S143" s="1"/>
    </row>
    <row r="144" spans="1:19" x14ac:dyDescent="0.25">
      <c r="A144" s="9"/>
      <c r="B144" s="39"/>
      <c r="C144" s="2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>
        <f>N143*20%</f>
        <v>216.20000000000002</v>
      </c>
      <c r="O144" s="4" t="s">
        <v>5</v>
      </c>
      <c r="P144" s="4"/>
      <c r="Q144" s="1"/>
      <c r="R144" s="1"/>
      <c r="S144" s="1"/>
    </row>
    <row r="145" spans="1:19" x14ac:dyDescent="0.25">
      <c r="A145" s="9"/>
      <c r="B145" s="39"/>
      <c r="C145" s="2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2">
        <v>216</v>
      </c>
      <c r="O145" s="4" t="s">
        <v>16</v>
      </c>
      <c r="P145" s="1"/>
      <c r="Q145" s="1"/>
      <c r="R145" s="1"/>
      <c r="S145" s="1"/>
    </row>
    <row r="146" spans="1:19" x14ac:dyDescent="0.25">
      <c r="A146" s="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1"/>
      <c r="Q146" s="1"/>
      <c r="R146" s="1"/>
      <c r="S146" s="1"/>
    </row>
    <row r="147" spans="1:19" x14ac:dyDescent="0.25">
      <c r="A147" s="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"/>
      <c r="Q147" s="1"/>
      <c r="R147" s="1"/>
      <c r="S147" s="1"/>
    </row>
    <row r="148" spans="1:19" x14ac:dyDescent="0.25">
      <c r="A148" s="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1"/>
      <c r="Q148" s="1"/>
      <c r="R148" s="1"/>
      <c r="S148" s="1"/>
    </row>
    <row r="149" spans="1:19" x14ac:dyDescent="0.25">
      <c r="A149" s="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1"/>
      <c r="Q149" s="1"/>
      <c r="R149" s="1"/>
      <c r="S149" s="1"/>
    </row>
    <row r="150" spans="1:19" x14ac:dyDescent="0.25">
      <c r="A150" s="9" t="s">
        <v>35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 t="s">
        <v>67</v>
      </c>
      <c r="N150" s="4"/>
      <c r="O150" s="4">
        <f>N145</f>
        <v>216</v>
      </c>
      <c r="P150" s="1"/>
      <c r="Q150" s="1"/>
      <c r="R150" s="1"/>
      <c r="S150" s="1"/>
    </row>
    <row r="151" spans="1:19" x14ac:dyDescent="0.25">
      <c r="A151" s="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"/>
      <c r="Q151" s="1"/>
      <c r="R151" s="1"/>
      <c r="S151" s="1"/>
    </row>
    <row r="152" spans="1:19" x14ac:dyDescent="0.25">
      <c r="A152" s="9" t="s">
        <v>36</v>
      </c>
      <c r="B152" s="4"/>
      <c r="C152" s="4"/>
      <c r="D152" s="4"/>
      <c r="E152" s="4"/>
      <c r="F152" s="4"/>
      <c r="G152" s="4" t="s">
        <v>9</v>
      </c>
      <c r="H152" s="4"/>
      <c r="I152" s="4"/>
      <c r="J152" s="4"/>
      <c r="K152" s="4"/>
      <c r="L152" s="4"/>
      <c r="M152" s="4"/>
      <c r="N152" s="4"/>
      <c r="O152" s="4"/>
      <c r="P152" s="1"/>
      <c r="Q152" s="1"/>
      <c r="R152" s="1"/>
      <c r="S152" s="1"/>
    </row>
    <row r="153" spans="1:19" x14ac:dyDescent="0.25">
      <c r="A153" s="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>
        <f>216</f>
        <v>216</v>
      </c>
      <c r="P153" s="1"/>
      <c r="Q153" s="1"/>
      <c r="R153" s="1"/>
      <c r="S153" s="1"/>
    </row>
    <row r="154" spans="1:19" x14ac:dyDescent="0.25">
      <c r="A154" s="9" t="s">
        <v>37</v>
      </c>
      <c r="B154" s="4"/>
      <c r="C154" s="4"/>
      <c r="D154" s="4"/>
      <c r="E154" s="4"/>
      <c r="F154" s="4"/>
      <c r="G154" s="4" t="s">
        <v>10</v>
      </c>
      <c r="H154" s="4"/>
      <c r="I154" s="4"/>
      <c r="J154" s="4"/>
      <c r="K154" s="4"/>
      <c r="L154" s="4"/>
      <c r="M154" s="4"/>
      <c r="N154" s="4"/>
      <c r="O154" s="12">
        <v>199</v>
      </c>
      <c r="P154" s="1"/>
      <c r="Q154" s="1"/>
      <c r="R154" s="1"/>
      <c r="S154" s="1"/>
    </row>
    <row r="155" spans="1:19" x14ac:dyDescent="0.25">
      <c r="A155" s="9"/>
      <c r="B155" s="9"/>
      <c r="C155" s="9"/>
      <c r="D155" s="9"/>
      <c r="E155" s="9"/>
      <c r="F155" s="9"/>
      <c r="G155" s="9"/>
      <c r="H155" s="13"/>
      <c r="I155" s="13"/>
      <c r="J155" s="13"/>
      <c r="K155" s="9"/>
      <c r="L155" s="9"/>
      <c r="M155" s="9"/>
      <c r="N155" s="9"/>
      <c r="O155" s="4">
        <f>O153-O154</f>
        <v>17</v>
      </c>
    </row>
    <row r="156" spans="1:19" x14ac:dyDescent="0.25">
      <c r="A156" s="9"/>
      <c r="B156" s="9"/>
      <c r="C156" s="9"/>
      <c r="D156" s="9"/>
      <c r="E156" s="9"/>
      <c r="F156" s="9"/>
      <c r="G156" s="9"/>
      <c r="H156" s="13"/>
      <c r="I156" s="13"/>
      <c r="J156" s="13"/>
      <c r="K156" s="9"/>
      <c r="L156" s="9"/>
      <c r="M156" s="9"/>
      <c r="N156" s="9"/>
      <c r="O156" s="9"/>
    </row>
    <row r="157" spans="1:19" x14ac:dyDescent="0.25">
      <c r="A157" s="9"/>
      <c r="B157" s="4"/>
      <c r="C157" s="4"/>
      <c r="D157" s="4"/>
      <c r="E157" s="4"/>
      <c r="F157" s="4"/>
      <c r="G157" s="4"/>
      <c r="H157" s="49"/>
      <c r="I157" s="49"/>
      <c r="J157" s="49"/>
      <c r="K157" s="4"/>
      <c r="L157" s="4"/>
      <c r="M157" s="4"/>
      <c r="N157" s="4"/>
      <c r="O157" s="10"/>
      <c r="P157" s="1"/>
      <c r="Q157" s="1"/>
      <c r="R157" s="1"/>
      <c r="S157" s="1"/>
    </row>
    <row r="158" spans="1:19" x14ac:dyDescent="0.25">
      <c r="A158" s="9"/>
      <c r="B158" s="4"/>
      <c r="C158" s="26"/>
      <c r="D158" s="4"/>
      <c r="E158" s="4"/>
      <c r="F158" s="4"/>
      <c r="G158" s="43"/>
      <c r="H158" s="50"/>
      <c r="I158" s="49"/>
      <c r="J158" s="49"/>
      <c r="K158" s="4"/>
      <c r="L158" s="4"/>
      <c r="M158" s="11"/>
      <c r="N158" s="4"/>
      <c r="O158" s="4"/>
      <c r="P158" s="1"/>
      <c r="Q158" s="1"/>
      <c r="R158" s="1"/>
      <c r="S158" s="1"/>
    </row>
  </sheetData>
  <pageMargins left="0.7" right="0.7" top="0.75" bottom="0.75" header="0.3" footer="0.3"/>
  <pageSetup paperSize="9" scale="5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01E32-4BFB-49E1-9F95-227867D566A7}">
  <sheetPr>
    <pageSetUpPr fitToPage="1"/>
  </sheetPr>
  <dimension ref="A1:W55"/>
  <sheetViews>
    <sheetView topLeftCell="C25" workbookViewId="0">
      <selection activeCell="X52" sqref="X52"/>
    </sheetView>
  </sheetViews>
  <sheetFormatPr defaultRowHeight="15" x14ac:dyDescent="0.25"/>
  <cols>
    <col min="1" max="1" width="16.71093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>
    <row r="1" spans="1:2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1" x14ac:dyDescent="0.25">
      <c r="A2" s="32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21" x14ac:dyDescent="0.25">
      <c r="A3" s="32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x14ac:dyDescent="0.25">
      <c r="A4" s="9"/>
      <c r="B4" s="9"/>
      <c r="C4" s="9"/>
      <c r="D4" s="9"/>
      <c r="E4" s="9"/>
      <c r="F4" s="9" t="s">
        <v>8</v>
      </c>
      <c r="G4" s="9"/>
      <c r="H4" s="9"/>
      <c r="I4" s="9"/>
      <c r="J4" s="9"/>
      <c r="K4" s="9"/>
      <c r="L4" s="9"/>
      <c r="M4" s="9"/>
      <c r="N4" s="9"/>
      <c r="O4" s="9"/>
    </row>
    <row r="5" spans="1:21" x14ac:dyDescent="0.25">
      <c r="A5" s="9"/>
      <c r="B5" s="9" t="s">
        <v>57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 t="s">
        <v>4</v>
      </c>
    </row>
    <row r="6" spans="1:21" x14ac:dyDescent="0.25">
      <c r="A6" s="9"/>
      <c r="B6" s="4"/>
      <c r="C6" s="4"/>
      <c r="D6" s="4"/>
      <c r="E6" s="4"/>
      <c r="F6" s="4"/>
      <c r="G6" s="4"/>
      <c r="H6" s="4" t="s">
        <v>13</v>
      </c>
      <c r="I6" s="4"/>
      <c r="J6" s="4"/>
      <c r="K6" s="4"/>
      <c r="L6" s="4"/>
      <c r="M6" s="4"/>
      <c r="N6" s="4"/>
      <c r="O6" s="10">
        <v>0.2</v>
      </c>
      <c r="P6" s="1"/>
      <c r="Q6" s="1" t="s">
        <v>3</v>
      </c>
      <c r="R6" s="1"/>
      <c r="S6" s="1"/>
      <c r="T6" s="1"/>
      <c r="U6" s="1"/>
    </row>
    <row r="7" spans="1:21" ht="45.75" thickBot="1" x14ac:dyDescent="0.3">
      <c r="A7" s="9" t="s">
        <v>17</v>
      </c>
      <c r="B7" s="4" t="s">
        <v>0</v>
      </c>
      <c r="C7" s="26" t="s">
        <v>58</v>
      </c>
      <c r="D7" s="4"/>
      <c r="E7" s="4">
        <v>35</v>
      </c>
      <c r="F7" s="4" t="s">
        <v>1</v>
      </c>
      <c r="G7" s="43">
        <f>J8</f>
        <v>4.2591999999999999</v>
      </c>
      <c r="H7" s="47" t="s">
        <v>59</v>
      </c>
      <c r="I7" s="4"/>
      <c r="J7" s="4"/>
      <c r="K7" s="4"/>
      <c r="L7" s="4"/>
      <c r="M7" s="11" t="s">
        <v>7</v>
      </c>
      <c r="N7" s="4">
        <f>E7*G7</f>
        <v>149.072</v>
      </c>
      <c r="O7" s="4"/>
      <c r="P7" s="1"/>
      <c r="Q7" s="1" t="s">
        <v>6</v>
      </c>
      <c r="R7" s="1"/>
      <c r="S7" s="1"/>
      <c r="T7" s="1"/>
      <c r="U7" s="1"/>
    </row>
    <row r="8" spans="1:21" ht="15.75" thickBot="1" x14ac:dyDescent="0.3">
      <c r="A8" s="9"/>
      <c r="B8" s="4"/>
      <c r="C8" s="4"/>
      <c r="D8" s="4"/>
      <c r="E8" s="4"/>
      <c r="F8" s="4"/>
      <c r="G8" s="4"/>
      <c r="H8" s="48" t="s">
        <v>2</v>
      </c>
      <c r="I8" s="48" t="s">
        <v>41</v>
      </c>
      <c r="J8" s="48">
        <v>4.2591999999999999</v>
      </c>
      <c r="K8" s="4"/>
      <c r="L8" s="4"/>
      <c r="M8" s="4"/>
      <c r="N8" s="4">
        <v>149</v>
      </c>
      <c r="O8" s="4"/>
      <c r="P8" s="1"/>
      <c r="Q8" s="1" t="s">
        <v>11</v>
      </c>
      <c r="R8" s="1"/>
      <c r="S8" s="1"/>
      <c r="T8" s="1"/>
      <c r="U8" s="1"/>
    </row>
    <row r="9" spans="1:21" x14ac:dyDescent="0.2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4">
        <f>N8/0.8</f>
        <v>186.25</v>
      </c>
      <c r="O9" s="9" t="s">
        <v>14</v>
      </c>
      <c r="R9" s="1"/>
      <c r="S9" s="1"/>
      <c r="T9" s="1"/>
      <c r="U9" s="1"/>
    </row>
    <row r="10" spans="1:21" x14ac:dyDescent="0.2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v>186</v>
      </c>
      <c r="O10" s="4" t="s">
        <v>15</v>
      </c>
      <c r="P10" s="1"/>
      <c r="Q10" s="1"/>
      <c r="R10" s="1"/>
      <c r="S10" s="1"/>
      <c r="T10" s="1"/>
      <c r="U10" s="1"/>
    </row>
    <row r="11" spans="1:21" x14ac:dyDescent="0.2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f>N10*20%</f>
        <v>37.200000000000003</v>
      </c>
      <c r="O11" s="4" t="s">
        <v>5</v>
      </c>
      <c r="P11" s="4"/>
      <c r="Q11" s="1"/>
      <c r="R11" s="1"/>
      <c r="S11" s="1"/>
      <c r="T11" s="1"/>
      <c r="U11" s="1"/>
    </row>
    <row r="12" spans="1:21" x14ac:dyDescent="0.25">
      <c r="A12" s="9"/>
      <c r="B12" s="39"/>
      <c r="C12" s="26"/>
      <c r="D12" s="4"/>
      <c r="E12" s="4"/>
      <c r="F12" s="4"/>
      <c r="G12" s="4"/>
      <c r="H12" s="4"/>
      <c r="I12" s="4"/>
      <c r="J12" s="4"/>
      <c r="K12" s="4"/>
      <c r="L12" s="4"/>
      <c r="M12" s="4"/>
      <c r="N12" s="12">
        <v>37</v>
      </c>
      <c r="O12" s="4" t="s">
        <v>16</v>
      </c>
      <c r="P12" s="1"/>
      <c r="Q12" s="1"/>
      <c r="R12" s="1"/>
      <c r="S12" s="1"/>
      <c r="T12" s="1"/>
      <c r="U12" s="1"/>
    </row>
    <row r="13" spans="1:21" x14ac:dyDescent="0.2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  <c r="T13" s="1"/>
      <c r="U13" s="1"/>
    </row>
    <row r="14" spans="1:21" x14ac:dyDescent="0.2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  <c r="T14" s="1"/>
      <c r="U14" s="1"/>
    </row>
    <row r="15" spans="1:21" x14ac:dyDescent="0.2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  <c r="T15" s="1"/>
      <c r="U15" s="1"/>
    </row>
    <row r="16" spans="1:21" x14ac:dyDescent="0.2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  <c r="T16" s="1"/>
      <c r="U16" s="1"/>
    </row>
    <row r="17" spans="1:21" x14ac:dyDescent="0.25">
      <c r="A17" s="9" t="s">
        <v>35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 t="s">
        <v>55</v>
      </c>
      <c r="N17" s="4"/>
      <c r="O17" s="4">
        <f>N12</f>
        <v>37</v>
      </c>
      <c r="P17" s="1"/>
      <c r="Q17" s="1"/>
      <c r="R17" s="1"/>
      <c r="S17" s="1"/>
      <c r="T17" s="1"/>
      <c r="U17" s="1"/>
    </row>
    <row r="18" spans="1:21" x14ac:dyDescent="0.2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  <c r="T18" s="1"/>
      <c r="U18" s="1"/>
    </row>
    <row r="19" spans="1:21" x14ac:dyDescent="0.25">
      <c r="A19" s="9" t="s">
        <v>36</v>
      </c>
      <c r="B19" s="4"/>
      <c r="C19" s="4"/>
      <c r="D19" s="4"/>
      <c r="E19" s="4"/>
      <c r="F19" s="4"/>
      <c r="G19" s="4" t="s">
        <v>9</v>
      </c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  <c r="T19" s="1"/>
      <c r="U19" s="1"/>
    </row>
    <row r="20" spans="1:21" x14ac:dyDescent="0.2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"/>
      <c r="Q20" s="1"/>
      <c r="R20" s="1"/>
      <c r="S20" s="1"/>
      <c r="T20" s="1"/>
      <c r="U20" s="1"/>
    </row>
    <row r="21" spans="1:21" x14ac:dyDescent="0.25">
      <c r="A21" s="9" t="s">
        <v>37</v>
      </c>
      <c r="B21" s="4"/>
      <c r="C21" s="4"/>
      <c r="D21" s="4"/>
      <c r="E21" s="4"/>
      <c r="F21" s="4"/>
      <c r="G21" s="4" t="s">
        <v>10</v>
      </c>
      <c r="H21" s="4"/>
      <c r="I21" s="4"/>
      <c r="J21" s="4"/>
      <c r="K21" s="4"/>
      <c r="L21" s="4"/>
      <c r="M21" s="4"/>
      <c r="N21" s="4"/>
      <c r="O21" s="12"/>
      <c r="P21" s="1"/>
      <c r="Q21" s="1"/>
      <c r="R21" s="1"/>
      <c r="S21" s="1"/>
      <c r="T21" s="1"/>
      <c r="U21" s="1"/>
    </row>
    <row r="22" spans="1:21" x14ac:dyDescent="0.25">
      <c r="A22" s="9"/>
      <c r="B22" s="9"/>
      <c r="C22" s="9"/>
      <c r="D22" s="9"/>
      <c r="E22" s="9"/>
      <c r="F22" s="9"/>
      <c r="G22" s="9"/>
      <c r="H22" s="13"/>
      <c r="I22" s="13"/>
      <c r="J22" s="13"/>
      <c r="K22" s="9"/>
      <c r="L22" s="9"/>
      <c r="M22" s="9"/>
      <c r="N22" s="9"/>
      <c r="O22" s="9"/>
    </row>
    <row r="23" spans="1:21" x14ac:dyDescent="0.25">
      <c r="A23" s="9"/>
      <c r="B23" s="9"/>
      <c r="C23" s="9"/>
      <c r="D23" s="9"/>
      <c r="E23" s="9"/>
      <c r="F23" s="9"/>
      <c r="G23" s="9"/>
      <c r="H23" s="13"/>
      <c r="I23" s="13"/>
      <c r="J23" s="13"/>
      <c r="K23" s="9"/>
      <c r="L23" s="9"/>
      <c r="M23" s="9"/>
      <c r="N23" s="9"/>
      <c r="O23" s="9"/>
    </row>
    <row r="24" spans="1:21" x14ac:dyDescent="0.25">
      <c r="A24" s="9"/>
      <c r="B24" s="4"/>
      <c r="C24" s="4"/>
      <c r="D24" s="4"/>
      <c r="E24" s="4"/>
      <c r="F24" s="4"/>
      <c r="G24" s="4"/>
      <c r="H24" s="49"/>
      <c r="I24" s="49"/>
      <c r="J24" s="49"/>
      <c r="K24" s="4"/>
      <c r="L24" s="4"/>
      <c r="M24" s="4"/>
      <c r="N24" s="4"/>
      <c r="O24" s="10"/>
      <c r="P24" s="1"/>
      <c r="Q24" s="1"/>
      <c r="R24" s="1"/>
      <c r="S24" s="1"/>
      <c r="T24" s="1"/>
      <c r="U24" s="1"/>
    </row>
    <row r="25" spans="1:21" x14ac:dyDescent="0.25">
      <c r="A25" s="9"/>
      <c r="B25" s="4"/>
      <c r="C25" s="26"/>
      <c r="D25" s="4"/>
      <c r="E25" s="4"/>
      <c r="F25" s="4"/>
      <c r="G25" s="43"/>
      <c r="H25" s="50"/>
      <c r="I25" s="49"/>
      <c r="J25" s="49"/>
      <c r="K25" s="4"/>
      <c r="L25" s="4"/>
      <c r="M25" s="11"/>
      <c r="N25" s="4"/>
      <c r="O25" s="4"/>
      <c r="P25" s="1"/>
      <c r="Q25" s="1"/>
      <c r="R25" s="1"/>
      <c r="S25" s="1"/>
      <c r="T25" s="1"/>
      <c r="U25" s="1"/>
    </row>
    <row r="26" spans="1:21" x14ac:dyDescent="0.25">
      <c r="A26" s="9"/>
      <c r="B26" s="4"/>
      <c r="C26" s="4"/>
      <c r="D26" s="4"/>
      <c r="E26" s="4"/>
      <c r="F26" s="4"/>
      <c r="G26" s="4"/>
      <c r="H26" s="14"/>
      <c r="I26" s="15"/>
      <c r="J26" s="15"/>
      <c r="K26" s="4"/>
      <c r="L26" s="4"/>
      <c r="M26" s="4"/>
      <c r="N26" s="4"/>
      <c r="O26" s="4"/>
      <c r="P26" s="1"/>
      <c r="Q26" s="1"/>
      <c r="R26" s="1"/>
      <c r="S26" s="1"/>
      <c r="T26" s="1"/>
      <c r="U26" s="1"/>
    </row>
    <row r="27" spans="1:21" x14ac:dyDescent="0.25">
      <c r="A27" s="9"/>
      <c r="B27" s="9"/>
      <c r="C27" s="9"/>
      <c r="D27" s="9"/>
      <c r="E27" s="9"/>
      <c r="F27" s="9"/>
      <c r="G27" s="9"/>
      <c r="H27" s="13"/>
      <c r="I27" s="13"/>
      <c r="J27" s="13"/>
      <c r="K27" s="9"/>
      <c r="L27" s="9"/>
      <c r="M27" s="9"/>
      <c r="N27" s="9"/>
      <c r="O27" s="9"/>
    </row>
    <row r="28" spans="1:21" x14ac:dyDescent="0.25">
      <c r="A28" s="9"/>
      <c r="B28" s="9"/>
      <c r="C28" s="9"/>
      <c r="D28" s="9"/>
      <c r="E28" s="9"/>
      <c r="F28" s="9"/>
      <c r="G28" s="9"/>
      <c r="H28" s="13"/>
      <c r="I28" s="13"/>
      <c r="J28" s="13"/>
      <c r="K28" s="9"/>
      <c r="L28" s="9"/>
      <c r="M28" s="9"/>
      <c r="N28" s="9"/>
      <c r="O28" s="9"/>
    </row>
    <row r="29" spans="1:21" x14ac:dyDescent="0.25">
      <c r="A29" s="32" t="s">
        <v>12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21" x14ac:dyDescent="0.25">
      <c r="A30" s="32" t="s">
        <v>34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2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21" x14ac:dyDescent="0.25">
      <c r="A32" s="9"/>
      <c r="B32" s="9" t="s">
        <v>48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 t="s">
        <v>4</v>
      </c>
    </row>
    <row r="33" spans="1:21" x14ac:dyDescent="0.25">
      <c r="A33" s="9"/>
      <c r="B33" s="4"/>
      <c r="C33" s="4"/>
      <c r="D33" s="4"/>
      <c r="E33" s="4"/>
      <c r="F33" s="4"/>
      <c r="G33" s="4"/>
      <c r="H33" s="4" t="s">
        <v>13</v>
      </c>
      <c r="I33" s="4"/>
      <c r="J33" s="4"/>
      <c r="K33" s="4"/>
      <c r="L33" s="4"/>
      <c r="M33" s="4"/>
      <c r="N33" s="4"/>
      <c r="O33" s="58">
        <v>0.05</v>
      </c>
      <c r="P33" s="1"/>
      <c r="Q33" s="1" t="s">
        <v>3</v>
      </c>
      <c r="R33" s="1"/>
      <c r="S33" s="1"/>
      <c r="T33" s="1"/>
      <c r="U33" s="1"/>
    </row>
    <row r="34" spans="1:21" ht="45.75" thickBot="1" x14ac:dyDescent="0.3">
      <c r="A34" s="9" t="s">
        <v>49</v>
      </c>
      <c r="B34" s="4" t="s">
        <v>50</v>
      </c>
      <c r="C34" s="26" t="s">
        <v>58</v>
      </c>
      <c r="D34" s="4"/>
      <c r="E34" s="4">
        <v>773.33</v>
      </c>
      <c r="F34" s="4" t="s">
        <v>1</v>
      </c>
      <c r="G34" s="43">
        <f>J35</f>
        <v>4.2591999999999999</v>
      </c>
      <c r="H34" s="47" t="s">
        <v>59</v>
      </c>
      <c r="I34" s="4"/>
      <c r="J34" s="4"/>
      <c r="K34" s="4"/>
      <c r="L34" s="4"/>
      <c r="M34" s="11" t="s">
        <v>7</v>
      </c>
      <c r="N34" s="4">
        <f>E34*G34</f>
        <v>3293.7671359999999</v>
      </c>
      <c r="O34" s="4"/>
      <c r="P34" s="1"/>
      <c r="Q34" s="1" t="s">
        <v>56</v>
      </c>
      <c r="R34" s="1"/>
      <c r="S34" s="1"/>
      <c r="T34" s="1"/>
      <c r="U34" s="1"/>
    </row>
    <row r="35" spans="1:21" ht="15.75" thickBot="1" x14ac:dyDescent="0.3">
      <c r="A35" s="9"/>
      <c r="B35" s="4"/>
      <c r="C35" s="4"/>
      <c r="D35" s="4"/>
      <c r="E35" s="4"/>
      <c r="F35" s="4"/>
      <c r="G35" s="4"/>
      <c r="H35" s="48" t="s">
        <v>2</v>
      </c>
      <c r="I35" s="48" t="s">
        <v>41</v>
      </c>
      <c r="J35" s="48">
        <v>4.2591999999999999</v>
      </c>
      <c r="K35" s="4"/>
      <c r="L35" s="4"/>
      <c r="M35" s="4"/>
      <c r="N35" s="4">
        <v>3294</v>
      </c>
      <c r="O35" s="4"/>
      <c r="P35" s="1"/>
      <c r="Q35" s="1" t="s">
        <v>11</v>
      </c>
      <c r="R35" s="1"/>
      <c r="S35" s="1"/>
      <c r="T35" s="1"/>
      <c r="U35" s="1"/>
    </row>
    <row r="36" spans="1:21" x14ac:dyDescent="0.25">
      <c r="A36" s="9"/>
      <c r="B36" s="39"/>
      <c r="C36" s="26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f>N35/0.95</f>
        <v>3467.3684210526317</v>
      </c>
      <c r="O36" s="9" t="s">
        <v>14</v>
      </c>
      <c r="R36" s="1"/>
      <c r="S36" s="1"/>
      <c r="T36" s="1"/>
      <c r="U36" s="1"/>
    </row>
    <row r="37" spans="1:21" x14ac:dyDescent="0.25">
      <c r="A37" s="9"/>
      <c r="B37" s="39"/>
      <c r="C37" s="26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v>3467</v>
      </c>
      <c r="O37" s="4" t="s">
        <v>15</v>
      </c>
      <c r="P37" s="1"/>
      <c r="Q37" s="1"/>
      <c r="R37" s="1"/>
      <c r="S37" s="1"/>
      <c r="T37" s="1"/>
      <c r="U37" s="1"/>
    </row>
    <row r="38" spans="1:21" x14ac:dyDescent="0.25">
      <c r="A38" s="9"/>
      <c r="B38" s="39"/>
      <c r="C38" s="26"/>
      <c r="D38" s="4"/>
      <c r="E38" s="4"/>
      <c r="F38" s="4"/>
      <c r="G38" s="4"/>
      <c r="H38" s="4"/>
      <c r="I38" s="4"/>
      <c r="J38" s="4"/>
      <c r="K38" s="4"/>
      <c r="L38" s="4"/>
      <c r="M38" s="4"/>
      <c r="N38" s="57">
        <f>N37*20%</f>
        <v>693.40000000000009</v>
      </c>
      <c r="O38" s="57" t="s">
        <v>5</v>
      </c>
      <c r="P38" s="4"/>
      <c r="Q38" s="1"/>
      <c r="R38" s="1"/>
      <c r="S38" s="1"/>
      <c r="T38" s="1"/>
      <c r="U38" s="1"/>
    </row>
    <row r="39" spans="1:21" x14ac:dyDescent="0.25">
      <c r="A39" s="9"/>
      <c r="B39" s="39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12">
        <v>693</v>
      </c>
      <c r="O39" s="4" t="s">
        <v>16</v>
      </c>
      <c r="P39" s="1"/>
      <c r="Q39" s="1"/>
      <c r="R39" s="1"/>
      <c r="S39" s="1"/>
      <c r="T39" s="1"/>
      <c r="U39" s="1"/>
    </row>
    <row r="40" spans="1:21" x14ac:dyDescent="0.25">
      <c r="A40" s="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  <c r="R40" s="1"/>
      <c r="S40" s="1"/>
      <c r="T40" s="1"/>
      <c r="U40" s="1"/>
    </row>
    <row r="41" spans="1:21" x14ac:dyDescent="0.25">
      <c r="A41" s="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  <c r="R41" s="1"/>
      <c r="S41" s="1"/>
      <c r="T41" s="1"/>
      <c r="U41" s="1"/>
    </row>
    <row r="42" spans="1:21" x14ac:dyDescent="0.25">
      <c r="A42" s="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  <c r="R42" s="1"/>
      <c r="S42" s="1"/>
      <c r="T42" s="1"/>
      <c r="U42" s="1"/>
    </row>
    <row r="43" spans="1:21" x14ac:dyDescent="0.25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"/>
      <c r="R43" s="1"/>
      <c r="S43" s="1"/>
      <c r="T43" s="1"/>
      <c r="U43" s="1"/>
    </row>
    <row r="44" spans="1:21" x14ac:dyDescent="0.25">
      <c r="A44" s="9" t="s">
        <v>35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 t="s">
        <v>55</v>
      </c>
      <c r="N44" s="4"/>
      <c r="O44" s="4"/>
      <c r="P44" s="57" t="s">
        <v>68</v>
      </c>
      <c r="Q44" s="1"/>
      <c r="R44" s="1"/>
      <c r="S44" s="59">
        <v>693.4</v>
      </c>
      <c r="T44" s="1"/>
      <c r="U44" s="1"/>
    </row>
    <row r="45" spans="1:21" x14ac:dyDescent="0.25">
      <c r="A45" s="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"/>
      <c r="R45" s="1"/>
      <c r="S45" s="1"/>
      <c r="T45" s="1"/>
      <c r="U45" s="1"/>
    </row>
    <row r="46" spans="1:21" x14ac:dyDescent="0.25">
      <c r="A46" s="9" t="s">
        <v>51</v>
      </c>
      <c r="B46" s="4"/>
      <c r="C46" s="4"/>
      <c r="D46" s="4"/>
      <c r="E46" s="4"/>
      <c r="F46" s="4"/>
      <c r="G46" s="4" t="s">
        <v>9</v>
      </c>
      <c r="H46" s="4"/>
      <c r="I46" s="4"/>
      <c r="J46" s="4"/>
      <c r="K46" s="4"/>
      <c r="L46" s="4"/>
      <c r="M46" s="4"/>
      <c r="N46" s="4"/>
      <c r="O46" s="4"/>
      <c r="P46" s="59">
        <f>N37*5%</f>
        <v>173.35000000000002</v>
      </c>
      <c r="Q46" s="1" t="s">
        <v>70</v>
      </c>
      <c r="R46" s="1"/>
      <c r="S46" s="1"/>
      <c r="T46" s="1"/>
      <c r="U46" s="1"/>
    </row>
    <row r="47" spans="1:21" x14ac:dyDescent="0.25">
      <c r="A47" s="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">
        <v>173</v>
      </c>
      <c r="Q47" s="1"/>
      <c r="R47" s="1"/>
      <c r="S47" s="1"/>
      <c r="T47" s="1"/>
      <c r="U47" s="1"/>
    </row>
    <row r="48" spans="1:21" x14ac:dyDescent="0.25">
      <c r="A48" s="9" t="s">
        <v>37</v>
      </c>
      <c r="B48" s="4"/>
      <c r="C48" s="4"/>
      <c r="D48" s="4"/>
      <c r="E48" s="4"/>
      <c r="F48" s="4"/>
      <c r="G48" s="4" t="s">
        <v>10</v>
      </c>
      <c r="H48" s="4"/>
      <c r="I48" s="4"/>
      <c r="J48" s="4"/>
      <c r="K48" s="4"/>
      <c r="L48" s="4"/>
      <c r="M48" s="4"/>
      <c r="N48" s="4"/>
      <c r="O48" s="12"/>
      <c r="P48" s="1"/>
      <c r="Q48" s="1"/>
      <c r="R48" s="1"/>
      <c r="S48" s="1"/>
      <c r="T48" s="1"/>
      <c r="U48" s="1"/>
    </row>
    <row r="49" spans="1:23" x14ac:dyDescent="0.25">
      <c r="A49" s="9"/>
      <c r="B49" s="9"/>
      <c r="C49" s="9"/>
      <c r="D49" s="9"/>
      <c r="E49" s="9"/>
      <c r="F49" s="9"/>
      <c r="G49" s="9"/>
      <c r="H49" s="13"/>
      <c r="I49" s="13"/>
      <c r="J49" s="13"/>
      <c r="K49" s="9"/>
      <c r="L49" s="9"/>
      <c r="M49" s="9"/>
      <c r="N49" s="9"/>
      <c r="O49" s="9"/>
    </row>
    <row r="50" spans="1:23" x14ac:dyDescent="0.25">
      <c r="A50" s="9"/>
      <c r="B50" s="9"/>
      <c r="C50" s="9"/>
      <c r="D50" s="9"/>
      <c r="E50" s="9"/>
      <c r="F50" s="9"/>
      <c r="G50" s="9"/>
      <c r="H50" s="13"/>
      <c r="I50" s="13"/>
      <c r="J50" s="13"/>
      <c r="K50" s="9"/>
      <c r="L50" s="9"/>
      <c r="M50" s="9"/>
      <c r="N50" s="9"/>
      <c r="O50" s="9"/>
      <c r="V50">
        <v>173</v>
      </c>
    </row>
    <row r="51" spans="1:23" x14ac:dyDescent="0.25">
      <c r="A51" s="9" t="s">
        <v>52</v>
      </c>
      <c r="B51" s="9"/>
      <c r="C51" s="9"/>
      <c r="D51" s="9"/>
      <c r="E51" s="9"/>
      <c r="F51" s="9"/>
      <c r="G51" s="9"/>
      <c r="H51" s="13"/>
      <c r="I51" s="13"/>
      <c r="J51" s="13"/>
      <c r="K51" s="9"/>
      <c r="L51" s="9"/>
      <c r="M51" s="9"/>
      <c r="N51" s="9"/>
      <c r="O51" s="9"/>
      <c r="V51">
        <v>37</v>
      </c>
    </row>
    <row r="52" spans="1:23" x14ac:dyDescent="0.25">
      <c r="A52" t="s">
        <v>53</v>
      </c>
      <c r="P52" s="1">
        <f>P47-N39</f>
        <v>-520</v>
      </c>
      <c r="V52">
        <f>SUM(V50:V51)</f>
        <v>210</v>
      </c>
    </row>
    <row r="53" spans="1:23" x14ac:dyDescent="0.25">
      <c r="V53">
        <v>730</v>
      </c>
      <c r="W53">
        <v>32</v>
      </c>
    </row>
    <row r="54" spans="1:23" x14ac:dyDescent="0.25">
      <c r="A54" t="s">
        <v>54</v>
      </c>
      <c r="V54">
        <f>V53-V52</f>
        <v>520</v>
      </c>
      <c r="W54">
        <v>289</v>
      </c>
    </row>
    <row r="55" spans="1:23" x14ac:dyDescent="0.25">
      <c r="W55">
        <f>V54-W53-W54</f>
        <v>199</v>
      </c>
    </row>
  </sheetData>
  <pageMargins left="0.7" right="0.7" top="0.75" bottom="0.75" header="0.3" footer="0.3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2B77-0D48-4D32-8318-B4781072BE11}">
  <sheetPr>
    <pageSetUpPr fitToPage="1"/>
  </sheetPr>
  <dimension ref="A1"/>
  <sheetViews>
    <sheetView workbookViewId="0">
      <selection activeCell="B8" sqref="B8"/>
    </sheetView>
  </sheetViews>
  <sheetFormatPr defaultRowHeight="15" x14ac:dyDescent="0.25"/>
  <cols>
    <col min="1" max="1" width="15.71093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/>
  <pageMargins left="0.7" right="0.7" top="0.75" bottom="0.75" header="0.3" footer="0.3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56FB-BF53-439C-8602-2DB87DD0C97A}">
  <sheetPr>
    <pageSetUpPr fitToPage="1"/>
  </sheetPr>
  <dimension ref="A1"/>
  <sheetViews>
    <sheetView topLeftCell="F1" workbookViewId="0">
      <selection activeCell="H8" sqref="H8"/>
    </sheetView>
  </sheetViews>
  <sheetFormatPr defaultRowHeight="15" x14ac:dyDescent="0.25"/>
  <cols>
    <col min="1" max="1" width="15.71093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/>
  <pageMargins left="0.7" right="0.7" top="0.75" bottom="0.75" header="0.3" footer="0.3"/>
  <pageSetup paperSize="9"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21E3-5B1A-4920-B5BA-3EACA55A6F73}">
  <sheetPr>
    <pageSetUpPr fitToPage="1"/>
  </sheetPr>
  <dimension ref="A1"/>
  <sheetViews>
    <sheetView workbookViewId="0">
      <selection activeCell="G8" sqref="G8"/>
    </sheetView>
  </sheetViews>
  <sheetFormatPr defaultRowHeight="15" x14ac:dyDescent="0.25"/>
  <cols>
    <col min="1" max="1" width="15.71093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/>
  <pageMargins left="0.7" right="0.7" top="0.75" bottom="0.75" header="0.3" footer="0.3"/>
  <pageSetup paperSize="9"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01CE-8A79-4C48-90DD-8B252C3F58A2}">
  <sheetPr>
    <pageSetUpPr fitToPage="1"/>
  </sheetPr>
  <dimension ref="L1:P8"/>
  <sheetViews>
    <sheetView topLeftCell="A34" zoomScale="115" zoomScaleNormal="115" workbookViewId="0">
      <selection activeCell="B12" sqref="B12"/>
    </sheetView>
  </sheetViews>
  <sheetFormatPr defaultRowHeight="15" x14ac:dyDescent="0.25"/>
  <cols>
    <col min="1" max="1" width="15.71093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>
    <row r="1" spans="12:16" x14ac:dyDescent="0.25">
      <c r="L1" s="9"/>
      <c r="M1" s="9"/>
      <c r="N1" s="9"/>
      <c r="O1" s="9"/>
      <c r="P1" s="9"/>
    </row>
    <row r="2" spans="12:16" x14ac:dyDescent="0.25">
      <c r="L2" s="9"/>
      <c r="M2" s="9"/>
      <c r="N2" s="9"/>
      <c r="O2" s="9"/>
      <c r="P2" s="9"/>
    </row>
    <row r="3" spans="12:16" x14ac:dyDescent="0.25">
      <c r="L3" s="9"/>
      <c r="M3" s="9"/>
      <c r="N3" s="9"/>
      <c r="O3" s="9"/>
      <c r="P3" s="9"/>
    </row>
    <row r="4" spans="12:16" x14ac:dyDescent="0.25">
      <c r="L4" s="9"/>
      <c r="M4" s="9"/>
      <c r="N4" s="9"/>
      <c r="O4" s="9"/>
      <c r="P4" s="9"/>
    </row>
    <row r="5" spans="12:16" x14ac:dyDescent="0.25">
      <c r="L5" s="9"/>
      <c r="M5" s="9"/>
      <c r="N5" s="9"/>
      <c r="O5" s="9"/>
      <c r="P5" s="9"/>
    </row>
    <row r="6" spans="12:16" x14ac:dyDescent="0.25">
      <c r="L6" s="9"/>
      <c r="M6" s="9"/>
      <c r="N6" s="9"/>
      <c r="O6" s="9"/>
      <c r="P6" s="9"/>
    </row>
    <row r="7" spans="12:16" x14ac:dyDescent="0.25">
      <c r="L7" s="9"/>
      <c r="M7" s="9"/>
      <c r="N7" s="9"/>
      <c r="O7" s="9"/>
      <c r="P7" s="9"/>
    </row>
    <row r="8" spans="12:16" x14ac:dyDescent="0.25">
      <c r="L8" s="9"/>
      <c r="M8" s="9"/>
      <c r="N8" s="9"/>
      <c r="O8" s="9"/>
      <c r="P8" s="9"/>
    </row>
  </sheetData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9AA9-618C-4057-AC26-646D6CB21EDC}">
  <sheetPr>
    <pageSetUpPr fitToPage="1"/>
  </sheetPr>
  <dimension ref="A1:T196"/>
  <sheetViews>
    <sheetView tabSelected="1" topLeftCell="A146" workbookViewId="0">
      <selection activeCell="D160" sqref="D160:F160"/>
    </sheetView>
  </sheetViews>
  <sheetFormatPr defaultRowHeight="15" x14ac:dyDescent="0.25"/>
  <cols>
    <col min="1" max="1" width="15.7109375" customWidth="1"/>
    <col min="2" max="2" width="27.5703125" customWidth="1"/>
    <col min="3" max="3" width="13" customWidth="1"/>
    <col min="4" max="4" width="15.85546875" customWidth="1"/>
    <col min="5" max="5" width="14.42578125" customWidth="1"/>
    <col min="8" max="8" width="39.7109375" customWidth="1"/>
    <col min="11" max="11" width="4.7109375" customWidth="1"/>
    <col min="12" max="12" width="4" customWidth="1"/>
    <col min="13" max="13" width="14.28515625" customWidth="1"/>
    <col min="17" max="17" width="10" bestFit="1" customWidth="1"/>
    <col min="18" max="18" width="20.28515625" customWidth="1"/>
  </cols>
  <sheetData>
    <row r="1" spans="1:20" x14ac:dyDescent="0.25">
      <c r="B1" s="2"/>
      <c r="C1" s="3"/>
      <c r="D1" s="1"/>
      <c r="E1" s="1"/>
      <c r="F1" s="1"/>
      <c r="G1" s="1"/>
      <c r="H1" s="16"/>
      <c r="I1" s="16"/>
      <c r="J1" s="16"/>
      <c r="K1" s="1"/>
      <c r="L1" s="1"/>
      <c r="M1" s="4"/>
      <c r="N1" s="4"/>
      <c r="O1" s="4"/>
      <c r="P1" s="4"/>
      <c r="Q1" s="1"/>
      <c r="R1" s="1"/>
      <c r="S1" s="1"/>
      <c r="T1" s="1"/>
    </row>
    <row r="2" spans="1:20" ht="45" x14ac:dyDescent="0.25">
      <c r="B2" s="2"/>
      <c r="C2" s="3"/>
      <c r="D2" s="5" t="s">
        <v>38</v>
      </c>
      <c r="E2" s="5" t="s">
        <v>39</v>
      </c>
      <c r="F2" s="1" t="s">
        <v>18</v>
      </c>
      <c r="G2" s="1" t="s">
        <v>19</v>
      </c>
      <c r="H2" s="16" t="s">
        <v>20</v>
      </c>
      <c r="I2" s="16"/>
      <c r="J2" s="44" t="s">
        <v>44</v>
      </c>
      <c r="K2" s="1"/>
      <c r="L2" s="1"/>
      <c r="M2" s="4"/>
      <c r="N2" s="12"/>
      <c r="O2" s="4"/>
      <c r="P2" s="1"/>
      <c r="Q2" s="1"/>
      <c r="R2" s="1"/>
      <c r="S2" s="1"/>
      <c r="T2" s="1"/>
    </row>
    <row r="3" spans="1:20" x14ac:dyDescent="0.25">
      <c r="A3" s="9"/>
      <c r="B3" s="9"/>
      <c r="C3" s="26"/>
      <c r="D3" s="29"/>
      <c r="E3" s="29"/>
      <c r="F3" s="9">
        <v>21</v>
      </c>
      <c r="G3" s="9">
        <v>1</v>
      </c>
      <c r="H3" s="13" t="s">
        <v>23</v>
      </c>
      <c r="I3" s="16">
        <v>1</v>
      </c>
      <c r="J3" s="16"/>
      <c r="K3" s="1"/>
      <c r="L3" s="1"/>
      <c r="M3" s="4">
        <f>D3*20%</f>
        <v>0</v>
      </c>
      <c r="N3" s="4">
        <f>M3-E3</f>
        <v>0</v>
      </c>
      <c r="O3" s="4"/>
      <c r="P3" s="16">
        <v>1</v>
      </c>
      <c r="Q3" s="1">
        <f>D3</f>
        <v>0</v>
      </c>
      <c r="R3" s="1"/>
      <c r="S3" s="51">
        <f>Q3*0.2</f>
        <v>0</v>
      </c>
      <c r="T3" s="1"/>
    </row>
    <row r="4" spans="1:20" x14ac:dyDescent="0.25">
      <c r="A4" s="9"/>
      <c r="C4" s="26"/>
      <c r="D4" s="29"/>
      <c r="E4" s="29"/>
      <c r="F4" s="9">
        <v>21</v>
      </c>
      <c r="G4" s="9">
        <v>1</v>
      </c>
      <c r="H4" s="13" t="s">
        <v>23</v>
      </c>
      <c r="I4" s="16">
        <v>2</v>
      </c>
      <c r="J4" s="16"/>
      <c r="K4" s="1"/>
      <c r="L4" s="1"/>
      <c r="M4" s="4">
        <f t="shared" ref="M4:M83" si="0">D4*20%</f>
        <v>0</v>
      </c>
      <c r="N4" s="4">
        <f t="shared" ref="N4:N83" si="1">M4-E4</f>
        <v>0</v>
      </c>
      <c r="O4" s="4"/>
      <c r="P4" s="16">
        <v>2</v>
      </c>
      <c r="Q4" s="1">
        <f t="shared" ref="Q4:Q9" si="2">D4</f>
        <v>0</v>
      </c>
      <c r="R4" s="1"/>
      <c r="S4" s="51">
        <f t="shared" ref="S4:S9" si="3">Q4*0.2</f>
        <v>0</v>
      </c>
      <c r="T4" s="1"/>
    </row>
    <row r="5" spans="1:20" x14ac:dyDescent="0.25">
      <c r="A5" s="9"/>
      <c r="C5" s="26"/>
      <c r="D5" s="29"/>
      <c r="E5" s="29"/>
      <c r="F5" s="9">
        <v>21</v>
      </c>
      <c r="G5" s="9">
        <v>1</v>
      </c>
      <c r="H5" s="13" t="s">
        <v>23</v>
      </c>
      <c r="I5" s="16">
        <v>3</v>
      </c>
      <c r="J5" s="16"/>
      <c r="K5" s="1"/>
      <c r="L5" s="1"/>
      <c r="M5" s="4">
        <f t="shared" si="0"/>
        <v>0</v>
      </c>
      <c r="N5" s="4">
        <f t="shared" si="1"/>
        <v>0</v>
      </c>
      <c r="O5" s="4"/>
      <c r="P5" s="16">
        <v>2</v>
      </c>
      <c r="Q5" s="1">
        <f t="shared" si="2"/>
        <v>0</v>
      </c>
      <c r="R5" s="1"/>
      <c r="S5" s="51">
        <f t="shared" si="3"/>
        <v>0</v>
      </c>
      <c r="T5" s="1"/>
    </row>
    <row r="6" spans="1:20" x14ac:dyDescent="0.25">
      <c r="A6" s="9"/>
      <c r="B6" s="9"/>
      <c r="C6" s="26"/>
      <c r="D6" s="29"/>
      <c r="E6" s="29"/>
      <c r="F6" s="9">
        <v>21</v>
      </c>
      <c r="G6" s="9">
        <v>1</v>
      </c>
      <c r="H6" s="13" t="s">
        <v>47</v>
      </c>
      <c r="I6" s="16">
        <v>4</v>
      </c>
      <c r="J6" s="16"/>
      <c r="K6" s="1"/>
      <c r="L6" s="1"/>
      <c r="M6" s="42">
        <f t="shared" si="0"/>
        <v>0</v>
      </c>
      <c r="N6" s="42">
        <f t="shared" si="1"/>
        <v>0</v>
      </c>
      <c r="O6" s="4"/>
      <c r="P6" s="16">
        <v>3</v>
      </c>
      <c r="Q6" s="1">
        <f t="shared" si="2"/>
        <v>0</v>
      </c>
      <c r="R6" s="1"/>
      <c r="S6" s="51">
        <f t="shared" si="3"/>
        <v>0</v>
      </c>
      <c r="T6" s="1"/>
    </row>
    <row r="7" spans="1:20" x14ac:dyDescent="0.25">
      <c r="A7" s="9"/>
      <c r="B7" s="9"/>
      <c r="C7" s="26"/>
      <c r="D7" s="29"/>
      <c r="E7" s="29"/>
      <c r="F7" s="9">
        <v>21</v>
      </c>
      <c r="G7" s="9">
        <v>1</v>
      </c>
      <c r="H7" s="13" t="s">
        <v>23</v>
      </c>
      <c r="I7" s="16">
        <v>4</v>
      </c>
      <c r="J7" s="16"/>
      <c r="K7" s="1"/>
      <c r="L7" s="1"/>
      <c r="M7" s="42">
        <f t="shared" si="0"/>
        <v>0</v>
      </c>
      <c r="N7" s="42">
        <f t="shared" si="1"/>
        <v>0</v>
      </c>
      <c r="O7" s="4"/>
      <c r="P7" s="16">
        <v>4</v>
      </c>
      <c r="Q7" s="1">
        <f t="shared" si="2"/>
        <v>0</v>
      </c>
      <c r="R7" s="1"/>
      <c r="S7" s="51">
        <f t="shared" si="3"/>
        <v>0</v>
      </c>
      <c r="T7" s="1"/>
    </row>
    <row r="8" spans="1:20" x14ac:dyDescent="0.25">
      <c r="A8" s="9"/>
      <c r="B8" s="9"/>
      <c r="C8" s="26"/>
      <c r="D8" s="29"/>
      <c r="E8" s="29"/>
      <c r="F8" s="9">
        <v>21</v>
      </c>
      <c r="G8" s="9">
        <v>1</v>
      </c>
      <c r="H8" s="13" t="s">
        <v>23</v>
      </c>
      <c r="I8" s="16">
        <v>1</v>
      </c>
      <c r="J8" s="16"/>
      <c r="K8" s="1"/>
      <c r="L8" s="1"/>
      <c r="M8" s="4">
        <f t="shared" si="0"/>
        <v>0</v>
      </c>
      <c r="N8" s="4">
        <f t="shared" si="1"/>
        <v>0</v>
      </c>
      <c r="O8" s="4"/>
      <c r="P8" s="16"/>
      <c r="Q8" s="1"/>
      <c r="R8" s="1"/>
      <c r="S8" s="51"/>
      <c r="T8" s="1"/>
    </row>
    <row r="9" spans="1:20" x14ac:dyDescent="0.25">
      <c r="A9" s="9"/>
      <c r="C9" s="26"/>
      <c r="D9" s="29"/>
      <c r="E9" s="29"/>
      <c r="F9">
        <v>21</v>
      </c>
      <c r="G9">
        <v>1</v>
      </c>
      <c r="H9" s="13" t="s">
        <v>23</v>
      </c>
      <c r="I9" s="16">
        <v>5</v>
      </c>
      <c r="J9" s="16"/>
      <c r="K9" s="1"/>
      <c r="L9" s="1"/>
      <c r="M9" s="4">
        <f t="shared" si="0"/>
        <v>0</v>
      </c>
      <c r="N9" s="4">
        <f t="shared" si="1"/>
        <v>0</v>
      </c>
      <c r="O9" s="4"/>
      <c r="P9" s="16">
        <v>5</v>
      </c>
      <c r="Q9" s="1">
        <f t="shared" si="2"/>
        <v>0</v>
      </c>
      <c r="R9" s="1"/>
      <c r="S9" s="51">
        <f t="shared" si="3"/>
        <v>0</v>
      </c>
      <c r="T9" s="1"/>
    </row>
    <row r="10" spans="1:20" x14ac:dyDescent="0.25">
      <c r="A10" s="22" t="s">
        <v>21</v>
      </c>
      <c r="B10" s="22">
        <v>2024</v>
      </c>
      <c r="C10" s="28"/>
      <c r="D10" s="23">
        <f>SUM(D3:D9)</f>
        <v>0</v>
      </c>
      <c r="E10" s="23">
        <f>SUM(E3:E9)</f>
        <v>0</v>
      </c>
      <c r="F10" s="22">
        <v>21</v>
      </c>
      <c r="G10" s="22">
        <v>1</v>
      </c>
      <c r="H10" s="24" t="s">
        <v>23</v>
      </c>
      <c r="I10" s="16"/>
      <c r="J10" s="44">
        <v>0</v>
      </c>
      <c r="K10" s="1"/>
      <c r="L10" s="1"/>
      <c r="M10" s="41">
        <f t="shared" si="0"/>
        <v>0</v>
      </c>
      <c r="N10" s="42">
        <f t="shared" si="1"/>
        <v>0</v>
      </c>
      <c r="O10" s="4"/>
      <c r="P10" s="1"/>
      <c r="Q10" s="54">
        <f>SUM(Q3:Q9)</f>
        <v>0</v>
      </c>
      <c r="R10" s="54">
        <f>SUM(R3:R9)</f>
        <v>0</v>
      </c>
      <c r="S10" s="52">
        <f>SUM(S3:S9)</f>
        <v>0</v>
      </c>
      <c r="T10" s="1"/>
    </row>
    <row r="11" spans="1:20" x14ac:dyDescent="0.25">
      <c r="A11" s="30" t="s">
        <v>22</v>
      </c>
      <c r="B11" s="9"/>
      <c r="C11" s="31"/>
      <c r="D11" s="29"/>
      <c r="E11" s="29"/>
      <c r="F11" s="9">
        <v>21</v>
      </c>
      <c r="G11" s="9">
        <v>1</v>
      </c>
      <c r="H11" s="13" t="s">
        <v>23</v>
      </c>
      <c r="I11" s="16">
        <v>6</v>
      </c>
      <c r="J11" s="16"/>
      <c r="K11" s="1"/>
      <c r="L11" s="1"/>
      <c r="M11" s="4">
        <f t="shared" si="0"/>
        <v>0</v>
      </c>
      <c r="N11" s="4">
        <f t="shared" si="1"/>
        <v>0</v>
      </c>
      <c r="O11" s="4"/>
      <c r="P11" s="16">
        <v>1</v>
      </c>
      <c r="Q11" s="1">
        <f>D11</f>
        <v>0</v>
      </c>
      <c r="R11" s="1"/>
      <c r="S11" s="51">
        <f>Q11*0.2</f>
        <v>0</v>
      </c>
      <c r="T11" s="1"/>
    </row>
    <row r="12" spans="1:20" x14ac:dyDescent="0.25">
      <c r="A12" s="30" t="s">
        <v>22</v>
      </c>
      <c r="B12" s="9"/>
      <c r="C12" s="31"/>
      <c r="D12" s="29"/>
      <c r="E12" s="29"/>
      <c r="F12" s="9">
        <v>21</v>
      </c>
      <c r="G12" s="9">
        <v>1</v>
      </c>
      <c r="H12" s="13" t="s">
        <v>23</v>
      </c>
      <c r="I12" s="16">
        <v>6</v>
      </c>
      <c r="J12" s="16"/>
      <c r="K12" s="1"/>
      <c r="L12" s="1"/>
      <c r="M12" s="4">
        <f t="shared" si="0"/>
        <v>0</v>
      </c>
      <c r="N12" s="4">
        <f t="shared" si="1"/>
        <v>0</v>
      </c>
      <c r="O12" s="4"/>
      <c r="P12" s="16">
        <v>3</v>
      </c>
      <c r="Q12" s="1">
        <f t="shared" ref="Q12:Q19" si="4">D12</f>
        <v>0</v>
      </c>
      <c r="R12" s="1"/>
      <c r="S12" s="51">
        <f t="shared" ref="S12:S20" si="5">Q12*0.2</f>
        <v>0</v>
      </c>
      <c r="T12" s="1"/>
    </row>
    <row r="13" spans="1:20" x14ac:dyDescent="0.25">
      <c r="A13" s="30" t="s">
        <v>22</v>
      </c>
      <c r="B13" s="30"/>
      <c r="C13" s="31"/>
      <c r="D13" s="29"/>
      <c r="E13" s="29"/>
      <c r="F13" s="9">
        <v>21</v>
      </c>
      <c r="G13" s="9">
        <v>1</v>
      </c>
      <c r="H13" s="13" t="s">
        <v>23</v>
      </c>
      <c r="I13" s="16">
        <v>3</v>
      </c>
      <c r="J13" s="16"/>
      <c r="K13" s="1"/>
      <c r="L13" s="1"/>
      <c r="M13" s="4">
        <f t="shared" si="0"/>
        <v>0</v>
      </c>
      <c r="N13" s="4">
        <f t="shared" si="1"/>
        <v>0</v>
      </c>
      <c r="O13" s="4"/>
      <c r="P13" s="16">
        <v>6</v>
      </c>
      <c r="Q13" s="1">
        <f t="shared" si="4"/>
        <v>0</v>
      </c>
      <c r="R13" s="1"/>
      <c r="S13" s="51">
        <f t="shared" si="5"/>
        <v>0</v>
      </c>
      <c r="T13" s="1"/>
    </row>
    <row r="14" spans="1:20" x14ac:dyDescent="0.25">
      <c r="A14" s="30" t="s">
        <v>22</v>
      </c>
      <c r="C14" s="31"/>
      <c r="D14" s="29"/>
      <c r="E14" s="29"/>
      <c r="F14" s="9">
        <v>21</v>
      </c>
      <c r="G14" s="9">
        <v>1</v>
      </c>
      <c r="H14" s="13" t="s">
        <v>23</v>
      </c>
      <c r="I14" s="16">
        <v>7</v>
      </c>
      <c r="J14" s="16"/>
      <c r="K14" s="1"/>
      <c r="L14" s="1"/>
      <c r="M14" s="4">
        <f t="shared" si="0"/>
        <v>0</v>
      </c>
      <c r="N14" s="4">
        <f t="shared" si="1"/>
        <v>0</v>
      </c>
      <c r="O14" s="4"/>
      <c r="P14" s="16">
        <v>7</v>
      </c>
      <c r="Q14" s="1">
        <f t="shared" si="4"/>
        <v>0</v>
      </c>
      <c r="R14" s="1"/>
      <c r="S14" s="51">
        <f t="shared" si="5"/>
        <v>0</v>
      </c>
      <c r="T14" s="1"/>
    </row>
    <row r="15" spans="1:20" x14ac:dyDescent="0.25">
      <c r="A15" s="30" t="s">
        <v>22</v>
      </c>
      <c r="C15" s="31"/>
      <c r="D15" s="29"/>
      <c r="E15" s="29"/>
      <c r="F15" s="9">
        <v>21</v>
      </c>
      <c r="G15" s="9">
        <v>1</v>
      </c>
      <c r="H15" s="13" t="s">
        <v>23</v>
      </c>
      <c r="I15" s="16">
        <v>2</v>
      </c>
      <c r="J15" s="16"/>
      <c r="K15" s="1"/>
      <c r="L15" s="1"/>
      <c r="M15" s="4">
        <f t="shared" si="0"/>
        <v>0</v>
      </c>
      <c r="N15" s="4">
        <f t="shared" si="1"/>
        <v>0</v>
      </c>
      <c r="O15" s="4"/>
      <c r="P15" s="16">
        <v>2</v>
      </c>
      <c r="Q15" s="1">
        <f t="shared" si="4"/>
        <v>0</v>
      </c>
      <c r="R15" s="1"/>
      <c r="S15" s="51">
        <f t="shared" si="5"/>
        <v>0</v>
      </c>
      <c r="T15" s="1"/>
    </row>
    <row r="16" spans="1:20" x14ac:dyDescent="0.25">
      <c r="A16" s="30" t="s">
        <v>22</v>
      </c>
      <c r="B16" s="9"/>
      <c r="C16" s="31"/>
      <c r="D16" s="29"/>
      <c r="E16" s="29"/>
      <c r="F16" s="9">
        <v>21</v>
      </c>
      <c r="G16" s="9">
        <v>1</v>
      </c>
      <c r="H16" s="13" t="s">
        <v>23</v>
      </c>
      <c r="I16" s="16">
        <v>1</v>
      </c>
      <c r="J16" s="16"/>
      <c r="K16" s="1"/>
      <c r="L16" s="1"/>
      <c r="M16" s="4">
        <f t="shared" si="0"/>
        <v>0</v>
      </c>
      <c r="N16" s="4">
        <f t="shared" si="1"/>
        <v>0</v>
      </c>
      <c r="O16" s="4"/>
      <c r="P16" s="16">
        <v>2</v>
      </c>
      <c r="Q16" s="1">
        <f t="shared" si="4"/>
        <v>0</v>
      </c>
      <c r="R16" s="1"/>
      <c r="S16" s="51">
        <f t="shared" si="5"/>
        <v>0</v>
      </c>
      <c r="T16" s="1"/>
    </row>
    <row r="17" spans="1:20" x14ac:dyDescent="0.25">
      <c r="A17" s="30" t="s">
        <v>22</v>
      </c>
      <c r="B17" s="9"/>
      <c r="C17" s="31"/>
      <c r="D17" s="29"/>
      <c r="E17" s="29"/>
      <c r="F17" s="9">
        <v>21</v>
      </c>
      <c r="G17" s="9">
        <v>1</v>
      </c>
      <c r="H17" s="13" t="s">
        <v>23</v>
      </c>
      <c r="I17" s="16">
        <v>1</v>
      </c>
      <c r="J17" s="16"/>
      <c r="K17" s="1"/>
      <c r="L17" s="1"/>
      <c r="M17" s="4">
        <f t="shared" si="0"/>
        <v>0</v>
      </c>
      <c r="N17" s="4">
        <f t="shared" si="1"/>
        <v>0</v>
      </c>
      <c r="O17" s="4"/>
      <c r="P17" s="16">
        <v>8</v>
      </c>
      <c r="Q17" s="1">
        <f t="shared" si="4"/>
        <v>0</v>
      </c>
      <c r="R17" s="1"/>
      <c r="S17" s="51">
        <f t="shared" si="5"/>
        <v>0</v>
      </c>
      <c r="T17" s="1"/>
    </row>
    <row r="18" spans="1:20" x14ac:dyDescent="0.25">
      <c r="A18" s="30" t="s">
        <v>22</v>
      </c>
      <c r="C18" s="31"/>
      <c r="D18" s="29"/>
      <c r="E18" s="29"/>
      <c r="F18" s="9">
        <v>21</v>
      </c>
      <c r="G18" s="9">
        <v>1</v>
      </c>
      <c r="H18" s="13" t="s">
        <v>23</v>
      </c>
      <c r="I18" s="16">
        <v>5</v>
      </c>
      <c r="J18" s="16"/>
      <c r="K18" s="1"/>
      <c r="L18" s="1"/>
      <c r="M18" s="4">
        <f t="shared" si="0"/>
        <v>0</v>
      </c>
      <c r="N18" s="4">
        <f t="shared" si="1"/>
        <v>0</v>
      </c>
      <c r="O18" s="4"/>
      <c r="P18" s="16">
        <v>9</v>
      </c>
      <c r="Q18" s="1">
        <f t="shared" si="4"/>
        <v>0</v>
      </c>
      <c r="R18" s="1"/>
      <c r="S18" s="51">
        <f t="shared" si="5"/>
        <v>0</v>
      </c>
      <c r="T18" s="1"/>
    </row>
    <row r="19" spans="1:20" x14ac:dyDescent="0.25">
      <c r="A19" s="30" t="s">
        <v>22</v>
      </c>
      <c r="C19" s="31"/>
      <c r="D19" s="29"/>
      <c r="E19" s="29"/>
      <c r="F19">
        <v>21</v>
      </c>
      <c r="G19">
        <v>1</v>
      </c>
      <c r="H19" s="13" t="s">
        <v>23</v>
      </c>
      <c r="I19" s="16">
        <v>4</v>
      </c>
      <c r="J19" s="16"/>
      <c r="K19" s="1"/>
      <c r="L19" s="1"/>
      <c r="M19" s="4">
        <f t="shared" si="0"/>
        <v>0</v>
      </c>
      <c r="N19" s="4">
        <f t="shared" si="1"/>
        <v>0</v>
      </c>
      <c r="O19" s="4"/>
      <c r="P19" s="16">
        <v>5</v>
      </c>
      <c r="Q19" s="1">
        <f t="shared" si="4"/>
        <v>0</v>
      </c>
      <c r="R19" s="1"/>
      <c r="S19" s="51">
        <f t="shared" si="5"/>
        <v>0</v>
      </c>
      <c r="T19" s="1"/>
    </row>
    <row r="20" spans="1:20" x14ac:dyDescent="0.25">
      <c r="A20" s="22" t="s">
        <v>22</v>
      </c>
      <c r="B20" s="22">
        <v>2024</v>
      </c>
      <c r="C20" s="28"/>
      <c r="D20" s="23">
        <f>SUM(D11:D19)</f>
        <v>0</v>
      </c>
      <c r="E20" s="23">
        <f>SUM(E11:E19)</f>
        <v>0</v>
      </c>
      <c r="F20" s="22">
        <v>21</v>
      </c>
      <c r="G20" s="22">
        <v>1</v>
      </c>
      <c r="H20" s="24" t="s">
        <v>23</v>
      </c>
      <c r="I20" s="16"/>
      <c r="J20" s="44">
        <v>0</v>
      </c>
      <c r="K20" s="1"/>
      <c r="L20" s="1"/>
      <c r="M20" s="41">
        <f t="shared" si="0"/>
        <v>0</v>
      </c>
      <c r="N20" s="42">
        <f t="shared" si="1"/>
        <v>0</v>
      </c>
      <c r="O20" s="4"/>
      <c r="P20" s="1"/>
      <c r="Q20" s="54">
        <f>SUM(Q11:Q19)</f>
        <v>0</v>
      </c>
      <c r="R20" s="54">
        <f>SUM(R11:R19)</f>
        <v>0</v>
      </c>
      <c r="S20" s="52">
        <f t="shared" si="5"/>
        <v>0</v>
      </c>
      <c r="T20" s="1"/>
    </row>
    <row r="21" spans="1:20" x14ac:dyDescent="0.25">
      <c r="A21" t="s">
        <v>24</v>
      </c>
      <c r="C21" s="26"/>
      <c r="D21" s="4"/>
      <c r="E21" s="4"/>
      <c r="F21">
        <v>21</v>
      </c>
      <c r="G21">
        <v>1</v>
      </c>
      <c r="H21" s="17" t="s">
        <v>23</v>
      </c>
      <c r="I21" s="16">
        <v>3</v>
      </c>
      <c r="J21" s="16"/>
      <c r="K21" s="1"/>
      <c r="L21" s="1"/>
      <c r="M21" s="4">
        <f t="shared" si="0"/>
        <v>0</v>
      </c>
      <c r="N21" s="4">
        <f t="shared" si="1"/>
        <v>0</v>
      </c>
      <c r="O21" s="4"/>
      <c r="P21" s="16">
        <v>1</v>
      </c>
      <c r="Q21" s="1">
        <f>D21</f>
        <v>0</v>
      </c>
      <c r="R21" s="1"/>
      <c r="S21" s="51">
        <f>Q21*0.2</f>
        <v>0</v>
      </c>
      <c r="T21" s="1"/>
    </row>
    <row r="22" spans="1:20" x14ac:dyDescent="0.25">
      <c r="A22" t="s">
        <v>24</v>
      </c>
      <c r="B22" s="9"/>
      <c r="C22" s="26"/>
      <c r="D22" s="4"/>
      <c r="E22" s="4"/>
      <c r="F22">
        <v>21</v>
      </c>
      <c r="G22">
        <v>1</v>
      </c>
      <c r="H22" s="17" t="s">
        <v>23</v>
      </c>
      <c r="I22" s="16">
        <v>6</v>
      </c>
      <c r="J22" s="16"/>
      <c r="K22" s="1"/>
      <c r="L22" s="1"/>
      <c r="M22" s="4">
        <f t="shared" si="0"/>
        <v>0</v>
      </c>
      <c r="N22" s="4">
        <f t="shared" si="1"/>
        <v>0</v>
      </c>
      <c r="O22" s="4"/>
      <c r="P22" s="16">
        <v>3</v>
      </c>
      <c r="Q22" s="1">
        <f t="shared" ref="Q22:Q26" si="6">D22</f>
        <v>0</v>
      </c>
      <c r="R22" s="1"/>
      <c r="S22" s="51">
        <f t="shared" ref="S22:S35" si="7">Q22*0.2</f>
        <v>0</v>
      </c>
      <c r="T22" s="1"/>
    </row>
    <row r="23" spans="1:20" x14ac:dyDescent="0.25">
      <c r="A23" t="s">
        <v>24</v>
      </c>
      <c r="C23" s="26"/>
      <c r="D23" s="4"/>
      <c r="E23" s="4"/>
      <c r="F23">
        <v>21</v>
      </c>
      <c r="G23">
        <v>1</v>
      </c>
      <c r="H23" s="17" t="s">
        <v>23</v>
      </c>
      <c r="I23" s="16">
        <v>2</v>
      </c>
      <c r="J23" s="16"/>
      <c r="K23" s="1"/>
      <c r="L23" s="1"/>
      <c r="M23" s="4">
        <f t="shared" si="0"/>
        <v>0</v>
      </c>
      <c r="N23" s="4">
        <f t="shared" si="1"/>
        <v>0</v>
      </c>
      <c r="O23" s="4"/>
      <c r="P23" s="16">
        <v>6</v>
      </c>
      <c r="Q23" s="1">
        <f t="shared" si="6"/>
        <v>0</v>
      </c>
      <c r="R23" s="1"/>
      <c r="S23" s="51">
        <f t="shared" si="7"/>
        <v>0</v>
      </c>
      <c r="T23" s="1"/>
    </row>
    <row r="24" spans="1:20" x14ac:dyDescent="0.25">
      <c r="A24" t="s">
        <v>24</v>
      </c>
      <c r="B24" s="9"/>
      <c r="C24" s="26"/>
      <c r="D24" s="4"/>
      <c r="E24" s="4"/>
      <c r="F24">
        <v>21</v>
      </c>
      <c r="G24">
        <v>1</v>
      </c>
      <c r="H24" s="17" t="s">
        <v>23</v>
      </c>
      <c r="I24" s="16">
        <v>1</v>
      </c>
      <c r="J24" s="16"/>
      <c r="K24" s="1"/>
      <c r="L24" s="1"/>
      <c r="M24" s="4">
        <f t="shared" si="0"/>
        <v>0</v>
      </c>
      <c r="N24" s="4">
        <f t="shared" si="1"/>
        <v>0</v>
      </c>
      <c r="O24" s="4"/>
      <c r="P24" s="16">
        <v>2</v>
      </c>
      <c r="Q24" s="1">
        <f t="shared" si="6"/>
        <v>0</v>
      </c>
      <c r="R24" s="1"/>
      <c r="S24" s="51">
        <f t="shared" si="7"/>
        <v>0</v>
      </c>
      <c r="T24" s="1"/>
    </row>
    <row r="25" spans="1:20" x14ac:dyDescent="0.25">
      <c r="A25" t="s">
        <v>24</v>
      </c>
      <c r="B25" s="9"/>
      <c r="C25" s="26"/>
      <c r="D25" s="4"/>
      <c r="E25" s="4"/>
      <c r="F25">
        <v>21</v>
      </c>
      <c r="G25">
        <v>1</v>
      </c>
      <c r="H25" s="17" t="s">
        <v>23</v>
      </c>
      <c r="I25" s="16">
        <v>1</v>
      </c>
      <c r="J25" s="16"/>
      <c r="K25" s="1"/>
      <c r="L25" s="1"/>
      <c r="M25" s="4">
        <f t="shared" si="0"/>
        <v>0</v>
      </c>
      <c r="N25" s="4">
        <f t="shared" si="1"/>
        <v>0</v>
      </c>
      <c r="O25" s="4"/>
      <c r="P25" s="16">
        <v>2</v>
      </c>
      <c r="Q25" s="1">
        <f t="shared" si="6"/>
        <v>0</v>
      </c>
      <c r="R25" s="1"/>
      <c r="S25" s="51">
        <f t="shared" si="7"/>
        <v>0</v>
      </c>
      <c r="T25" s="1"/>
    </row>
    <row r="26" spans="1:20" x14ac:dyDescent="0.25">
      <c r="A26" t="s">
        <v>24</v>
      </c>
      <c r="C26" s="26"/>
      <c r="D26" s="4"/>
      <c r="E26" s="4"/>
      <c r="F26">
        <v>21</v>
      </c>
      <c r="G26">
        <v>1</v>
      </c>
      <c r="H26" s="17" t="s">
        <v>23</v>
      </c>
      <c r="I26" s="16">
        <v>5</v>
      </c>
      <c r="J26" s="16"/>
      <c r="K26" s="1"/>
      <c r="L26" s="1"/>
      <c r="M26" s="4">
        <f t="shared" si="0"/>
        <v>0</v>
      </c>
      <c r="N26" s="4">
        <f t="shared" si="1"/>
        <v>0</v>
      </c>
      <c r="O26" s="4"/>
      <c r="P26" s="16">
        <v>8</v>
      </c>
      <c r="Q26" s="1">
        <f t="shared" si="6"/>
        <v>0</v>
      </c>
      <c r="R26" s="1"/>
      <c r="S26" s="51">
        <f t="shared" si="7"/>
        <v>0</v>
      </c>
      <c r="T26" s="1"/>
    </row>
    <row r="27" spans="1:20" x14ac:dyDescent="0.25">
      <c r="A27" s="22" t="s">
        <v>24</v>
      </c>
      <c r="B27" s="22">
        <v>2024</v>
      </c>
      <c r="C27" s="23"/>
      <c r="D27" s="23">
        <f>SUM(D21:D26)</f>
        <v>0</v>
      </c>
      <c r="E27" s="23">
        <f>SUM(E21:E26)</f>
        <v>0</v>
      </c>
      <c r="F27" s="22">
        <v>21</v>
      </c>
      <c r="G27" s="22">
        <v>1</v>
      </c>
      <c r="H27" s="24" t="s">
        <v>23</v>
      </c>
      <c r="I27" s="16"/>
      <c r="J27" s="44">
        <v>0</v>
      </c>
      <c r="K27" s="1"/>
      <c r="L27" s="1"/>
      <c r="M27" s="41">
        <f t="shared" si="0"/>
        <v>0</v>
      </c>
      <c r="N27" s="42">
        <f t="shared" si="1"/>
        <v>0</v>
      </c>
      <c r="O27" s="4"/>
      <c r="P27" s="1"/>
      <c r="Q27" s="54">
        <f>SUM(Q21:Q26)</f>
        <v>0</v>
      </c>
      <c r="R27" s="54"/>
      <c r="S27" s="52">
        <f t="shared" si="7"/>
        <v>0</v>
      </c>
      <c r="T27" s="1"/>
    </row>
    <row r="28" spans="1:20" x14ac:dyDescent="0.25">
      <c r="A28" t="s">
        <v>25</v>
      </c>
      <c r="C28" s="12"/>
      <c r="D28" s="29"/>
      <c r="E28" s="29"/>
      <c r="F28" s="9">
        <v>21</v>
      </c>
      <c r="G28" s="9">
        <v>1</v>
      </c>
      <c r="H28" s="13" t="s">
        <v>23</v>
      </c>
      <c r="I28" s="16">
        <v>3</v>
      </c>
      <c r="J28" s="16"/>
      <c r="K28" s="1"/>
      <c r="L28" s="1"/>
      <c r="M28" s="4">
        <f t="shared" si="0"/>
        <v>0</v>
      </c>
      <c r="N28" s="4">
        <f t="shared" si="1"/>
        <v>0</v>
      </c>
      <c r="O28" s="4"/>
      <c r="P28" s="16">
        <v>1</v>
      </c>
      <c r="Q28" s="1">
        <f>D28</f>
        <v>0</v>
      </c>
      <c r="R28" s="1"/>
      <c r="S28" s="51">
        <f t="shared" si="7"/>
        <v>0</v>
      </c>
      <c r="T28" s="1"/>
    </row>
    <row r="29" spans="1:20" x14ac:dyDescent="0.25">
      <c r="A29" t="s">
        <v>25</v>
      </c>
      <c r="B29" s="30"/>
      <c r="C29" s="12"/>
      <c r="D29" s="29"/>
      <c r="E29" s="29"/>
      <c r="F29" s="9">
        <v>21</v>
      </c>
      <c r="G29" s="9">
        <v>1</v>
      </c>
      <c r="H29" s="13" t="s">
        <v>23</v>
      </c>
      <c r="I29" s="16">
        <v>8</v>
      </c>
      <c r="J29" s="16"/>
      <c r="K29" s="1"/>
      <c r="L29" s="1"/>
      <c r="M29" s="4">
        <f t="shared" si="0"/>
        <v>0</v>
      </c>
      <c r="N29" s="4">
        <f t="shared" si="1"/>
        <v>0</v>
      </c>
      <c r="O29" s="4"/>
      <c r="P29" s="16">
        <v>3</v>
      </c>
      <c r="Q29" s="1">
        <f t="shared" ref="Q29:Q35" si="8">D29</f>
        <v>0</v>
      </c>
      <c r="R29" s="1"/>
      <c r="S29" s="51">
        <f t="shared" si="7"/>
        <v>0</v>
      </c>
      <c r="T29" s="1"/>
    </row>
    <row r="30" spans="1:20" x14ac:dyDescent="0.25">
      <c r="A30" t="s">
        <v>25</v>
      </c>
      <c r="B30" s="30"/>
      <c r="C30" s="12"/>
      <c r="D30" s="29"/>
      <c r="E30" s="29"/>
      <c r="F30" s="9">
        <v>21</v>
      </c>
      <c r="G30" s="9">
        <v>1</v>
      </c>
      <c r="H30" s="13" t="s">
        <v>23</v>
      </c>
      <c r="I30" s="16">
        <v>1</v>
      </c>
      <c r="J30" s="16"/>
      <c r="K30" s="1"/>
      <c r="L30" s="1"/>
      <c r="M30" s="4">
        <f t="shared" si="0"/>
        <v>0</v>
      </c>
      <c r="N30" s="4">
        <f t="shared" si="1"/>
        <v>0</v>
      </c>
      <c r="O30" s="4"/>
      <c r="P30" s="16">
        <v>6</v>
      </c>
      <c r="Q30" s="1">
        <f t="shared" si="8"/>
        <v>0</v>
      </c>
      <c r="R30" s="1"/>
      <c r="S30" s="51">
        <f t="shared" si="7"/>
        <v>0</v>
      </c>
      <c r="T30" s="1"/>
    </row>
    <row r="31" spans="1:20" x14ac:dyDescent="0.25">
      <c r="A31" t="s">
        <v>25</v>
      </c>
      <c r="B31" s="30"/>
      <c r="C31" s="12"/>
      <c r="D31" s="29"/>
      <c r="E31" s="29"/>
      <c r="F31" s="9">
        <v>21</v>
      </c>
      <c r="G31" s="9">
        <v>1</v>
      </c>
      <c r="H31" s="13" t="s">
        <v>23</v>
      </c>
      <c r="I31" s="16">
        <v>1</v>
      </c>
      <c r="J31" s="16"/>
      <c r="K31" s="1"/>
      <c r="L31" s="1"/>
      <c r="M31" s="4">
        <f t="shared" si="0"/>
        <v>0</v>
      </c>
      <c r="N31" s="4">
        <f t="shared" si="1"/>
        <v>0</v>
      </c>
      <c r="O31" s="4"/>
      <c r="P31" s="16">
        <v>11</v>
      </c>
      <c r="Q31" s="1">
        <f t="shared" si="8"/>
        <v>0</v>
      </c>
      <c r="R31" s="1"/>
      <c r="S31" s="51">
        <f t="shared" si="7"/>
        <v>0</v>
      </c>
      <c r="T31" s="1"/>
    </row>
    <row r="32" spans="1:20" x14ac:dyDescent="0.25">
      <c r="A32" t="s">
        <v>25</v>
      </c>
      <c r="C32" s="12"/>
      <c r="D32" s="29"/>
      <c r="E32" s="29"/>
      <c r="F32" s="9">
        <v>21</v>
      </c>
      <c r="G32" s="9">
        <v>1</v>
      </c>
      <c r="H32" s="13" t="s">
        <v>23</v>
      </c>
      <c r="I32" s="16">
        <v>2</v>
      </c>
      <c r="J32" s="16"/>
      <c r="K32" s="1"/>
      <c r="L32" s="1"/>
      <c r="M32" s="4">
        <f t="shared" si="0"/>
        <v>0</v>
      </c>
      <c r="N32" s="4">
        <f t="shared" si="1"/>
        <v>0</v>
      </c>
      <c r="O32" s="4"/>
      <c r="P32" s="16">
        <v>2</v>
      </c>
      <c r="Q32" s="1">
        <f t="shared" si="8"/>
        <v>0</v>
      </c>
      <c r="R32" s="1"/>
      <c r="S32" s="51">
        <f t="shared" si="7"/>
        <v>0</v>
      </c>
      <c r="T32" s="1"/>
    </row>
    <row r="33" spans="1:20" x14ac:dyDescent="0.25">
      <c r="A33" t="s">
        <v>25</v>
      </c>
      <c r="C33" s="12"/>
      <c r="D33" s="29"/>
      <c r="E33" s="29"/>
      <c r="F33" s="9">
        <v>21</v>
      </c>
      <c r="G33" s="9">
        <v>1</v>
      </c>
      <c r="H33" s="13" t="s">
        <v>23</v>
      </c>
      <c r="I33" s="16">
        <v>5</v>
      </c>
      <c r="J33" s="16"/>
      <c r="K33" s="1"/>
      <c r="L33" s="1"/>
      <c r="M33" s="4">
        <f t="shared" si="0"/>
        <v>0</v>
      </c>
      <c r="N33" s="4">
        <f t="shared" si="1"/>
        <v>0</v>
      </c>
      <c r="O33" s="4"/>
      <c r="P33" s="16">
        <v>2</v>
      </c>
      <c r="Q33" s="1">
        <f t="shared" si="8"/>
        <v>0</v>
      </c>
      <c r="R33" s="1"/>
      <c r="S33" s="51">
        <f t="shared" si="7"/>
        <v>0</v>
      </c>
      <c r="T33" s="1"/>
    </row>
    <row r="34" spans="1:20" x14ac:dyDescent="0.25">
      <c r="A34" t="s">
        <v>25</v>
      </c>
      <c r="B34" s="30"/>
      <c r="C34" s="12"/>
      <c r="D34" s="29"/>
      <c r="E34" s="29"/>
      <c r="F34" s="9">
        <v>21</v>
      </c>
      <c r="G34" s="9">
        <v>1</v>
      </c>
      <c r="H34" s="13" t="s">
        <v>23</v>
      </c>
      <c r="I34" s="16">
        <v>6</v>
      </c>
      <c r="J34" s="16"/>
      <c r="K34" s="1"/>
      <c r="L34" s="1"/>
      <c r="M34" s="4">
        <f t="shared" si="0"/>
        <v>0</v>
      </c>
      <c r="N34" s="4">
        <f t="shared" si="1"/>
        <v>0</v>
      </c>
      <c r="O34" s="4"/>
      <c r="P34" s="16">
        <v>8</v>
      </c>
      <c r="Q34" s="1">
        <f t="shared" si="8"/>
        <v>0</v>
      </c>
      <c r="R34" s="1"/>
      <c r="S34" s="51">
        <f t="shared" si="7"/>
        <v>0</v>
      </c>
      <c r="T34" s="1"/>
    </row>
    <row r="35" spans="1:20" x14ac:dyDescent="0.25">
      <c r="A35" t="s">
        <v>25</v>
      </c>
      <c r="B35" s="30"/>
      <c r="C35" s="12"/>
      <c r="D35" s="29"/>
      <c r="E35" s="29"/>
      <c r="F35" s="9">
        <v>21</v>
      </c>
      <c r="G35" s="9">
        <v>1</v>
      </c>
      <c r="H35" s="13" t="s">
        <v>23</v>
      </c>
      <c r="I35" s="16">
        <v>9</v>
      </c>
      <c r="J35" s="16"/>
      <c r="K35" s="1"/>
      <c r="L35" s="1"/>
      <c r="M35" s="4">
        <f t="shared" si="0"/>
        <v>0</v>
      </c>
      <c r="N35" s="4">
        <f t="shared" si="1"/>
        <v>0</v>
      </c>
      <c r="O35" s="4"/>
      <c r="P35" s="16">
        <v>9</v>
      </c>
      <c r="Q35" s="1">
        <f t="shared" si="8"/>
        <v>0</v>
      </c>
      <c r="R35" s="1"/>
      <c r="S35" s="51">
        <f t="shared" si="7"/>
        <v>0</v>
      </c>
      <c r="T35" s="1"/>
    </row>
    <row r="36" spans="1:20" x14ac:dyDescent="0.25">
      <c r="A36" s="22" t="s">
        <v>25</v>
      </c>
      <c r="B36" s="22">
        <v>2024</v>
      </c>
      <c r="C36" s="20"/>
      <c r="D36" s="23">
        <f>SUM(D28:D35)</f>
        <v>0</v>
      </c>
      <c r="E36" s="23">
        <f>SUM(E28:E35)</f>
        <v>0</v>
      </c>
      <c r="F36" s="22">
        <v>21</v>
      </c>
      <c r="G36" s="22">
        <v>1</v>
      </c>
      <c r="H36" s="24" t="s">
        <v>23</v>
      </c>
      <c r="I36" s="16"/>
      <c r="J36" s="44">
        <v>0</v>
      </c>
      <c r="K36" s="1"/>
      <c r="L36" s="1"/>
      <c r="M36" s="41">
        <f t="shared" si="0"/>
        <v>0</v>
      </c>
      <c r="N36" s="42">
        <f t="shared" si="1"/>
        <v>0</v>
      </c>
      <c r="O36" s="4"/>
      <c r="P36" s="1"/>
      <c r="Q36" s="1"/>
      <c r="R36" s="1"/>
      <c r="S36" s="51"/>
      <c r="T36" s="1"/>
    </row>
    <row r="37" spans="1:20" x14ac:dyDescent="0.25">
      <c r="A37" s="30" t="s">
        <v>26</v>
      </c>
      <c r="B37" s="30" t="s">
        <v>17</v>
      </c>
      <c r="C37" s="29"/>
      <c r="D37" s="29">
        <f>'maj 2024'!N10</f>
        <v>186</v>
      </c>
      <c r="E37" s="64">
        <f>'maj 2024'!N12</f>
        <v>37</v>
      </c>
      <c r="F37" s="9">
        <v>21</v>
      </c>
      <c r="G37" s="9">
        <v>1</v>
      </c>
      <c r="H37" s="13" t="s">
        <v>23</v>
      </c>
      <c r="I37" s="16"/>
      <c r="J37" s="16"/>
      <c r="K37" s="1"/>
      <c r="L37" s="1"/>
      <c r="M37" s="4">
        <f t="shared" si="0"/>
        <v>37.200000000000003</v>
      </c>
      <c r="N37" s="4">
        <f t="shared" si="1"/>
        <v>0.20000000000000284</v>
      </c>
      <c r="O37" s="4"/>
      <c r="P37" s="16">
        <v>1</v>
      </c>
      <c r="Q37" s="1">
        <f>D37</f>
        <v>186</v>
      </c>
      <c r="R37" s="1"/>
      <c r="S37" s="51">
        <f>Q37*0.2</f>
        <v>37.200000000000003</v>
      </c>
      <c r="T37" s="1"/>
    </row>
    <row r="38" spans="1:20" x14ac:dyDescent="0.25">
      <c r="A38" s="30" t="s">
        <v>26</v>
      </c>
      <c r="B38" s="30" t="s">
        <v>60</v>
      </c>
      <c r="C38" s="29"/>
      <c r="D38" s="29">
        <f>'maj 2024 (2)'!N37</f>
        <v>3467</v>
      </c>
      <c r="E38" s="64">
        <f>'maj 2024 (2)'!N39</f>
        <v>173</v>
      </c>
      <c r="F38" s="9"/>
      <c r="G38" s="9"/>
      <c r="H38" s="13"/>
      <c r="I38" s="16"/>
      <c r="J38" s="16"/>
      <c r="K38" s="1"/>
      <c r="L38" s="1"/>
      <c r="M38" s="4">
        <f>D38*5%</f>
        <v>173.35000000000002</v>
      </c>
      <c r="N38" s="4">
        <f t="shared" si="1"/>
        <v>0.35000000000002274</v>
      </c>
      <c r="O38" s="4"/>
      <c r="P38" s="16">
        <v>3</v>
      </c>
      <c r="Q38" s="1">
        <f t="shared" ref="Q38:Q44" si="9">D38</f>
        <v>3467</v>
      </c>
      <c r="R38" s="1"/>
      <c r="S38" s="51">
        <f>Q38*0.05</f>
        <v>173.35000000000002</v>
      </c>
      <c r="T38" s="1"/>
    </row>
    <row r="39" spans="1:20" x14ac:dyDescent="0.25">
      <c r="A39" s="30" t="s">
        <v>26</v>
      </c>
      <c r="B39" s="30"/>
      <c r="C39" s="29"/>
      <c r="D39" s="29"/>
      <c r="E39" s="29"/>
      <c r="F39" s="9">
        <v>21</v>
      </c>
      <c r="G39" s="9">
        <v>1</v>
      </c>
      <c r="H39" s="13" t="s">
        <v>23</v>
      </c>
      <c r="I39" s="16"/>
      <c r="J39" s="16"/>
      <c r="K39" s="1"/>
      <c r="L39" s="1"/>
      <c r="M39" s="4">
        <f t="shared" si="0"/>
        <v>0</v>
      </c>
      <c r="N39" s="4">
        <f t="shared" si="1"/>
        <v>0</v>
      </c>
      <c r="O39" s="4"/>
      <c r="P39" s="16">
        <v>12</v>
      </c>
      <c r="Q39" s="1">
        <f t="shared" si="9"/>
        <v>0</v>
      </c>
      <c r="R39" s="1"/>
      <c r="S39" s="51">
        <f t="shared" ref="S39:S101" si="10">Q39*0.2</f>
        <v>0</v>
      </c>
      <c r="T39" s="1"/>
    </row>
    <row r="40" spans="1:20" x14ac:dyDescent="0.25">
      <c r="A40" s="30" t="s">
        <v>26</v>
      </c>
      <c r="B40" s="30"/>
      <c r="C40" s="29"/>
      <c r="D40" s="29"/>
      <c r="E40" s="29"/>
      <c r="F40" s="9">
        <v>21</v>
      </c>
      <c r="G40" s="9">
        <v>1</v>
      </c>
      <c r="H40" s="13" t="s">
        <v>23</v>
      </c>
      <c r="I40" s="16"/>
      <c r="J40" s="16"/>
      <c r="K40" s="1"/>
      <c r="L40" s="1"/>
      <c r="M40" s="4">
        <f t="shared" si="0"/>
        <v>0</v>
      </c>
      <c r="N40" s="4">
        <f t="shared" si="1"/>
        <v>0</v>
      </c>
      <c r="O40" s="4"/>
      <c r="P40" s="16">
        <v>8</v>
      </c>
      <c r="Q40" s="1">
        <f t="shared" si="9"/>
        <v>0</v>
      </c>
      <c r="R40" s="1"/>
      <c r="S40" s="51">
        <f t="shared" si="10"/>
        <v>0</v>
      </c>
      <c r="T40" s="1"/>
    </row>
    <row r="41" spans="1:20" x14ac:dyDescent="0.25">
      <c r="A41" s="30" t="s">
        <v>26</v>
      </c>
      <c r="B41" s="30"/>
      <c r="C41" s="29"/>
      <c r="D41" s="29"/>
      <c r="E41" s="29"/>
      <c r="F41" s="9">
        <v>21</v>
      </c>
      <c r="G41" s="9">
        <v>1</v>
      </c>
      <c r="H41" s="13" t="s">
        <v>23</v>
      </c>
      <c r="I41" s="16"/>
      <c r="J41" s="16"/>
      <c r="K41" s="1"/>
      <c r="L41" s="1"/>
      <c r="M41" s="4">
        <f t="shared" si="0"/>
        <v>0</v>
      </c>
      <c r="N41" s="4">
        <f t="shared" si="1"/>
        <v>0</v>
      </c>
      <c r="O41" s="4"/>
      <c r="P41" s="16">
        <v>9</v>
      </c>
      <c r="Q41" s="1">
        <f t="shared" si="9"/>
        <v>0</v>
      </c>
      <c r="R41" s="1"/>
      <c r="S41" s="51">
        <f t="shared" si="10"/>
        <v>0</v>
      </c>
      <c r="T41" s="1"/>
    </row>
    <row r="42" spans="1:20" x14ac:dyDescent="0.25">
      <c r="A42" s="30" t="s">
        <v>26</v>
      </c>
      <c r="B42" s="30"/>
      <c r="C42" s="29"/>
      <c r="D42" s="29"/>
      <c r="E42" s="29"/>
      <c r="F42" s="9">
        <v>21</v>
      </c>
      <c r="G42" s="9">
        <v>1</v>
      </c>
      <c r="H42" s="13" t="s">
        <v>23</v>
      </c>
      <c r="I42" s="16"/>
      <c r="J42" s="16"/>
      <c r="K42" s="1"/>
      <c r="L42" s="1"/>
      <c r="M42" s="4">
        <f t="shared" si="0"/>
        <v>0</v>
      </c>
      <c r="N42" s="4">
        <f t="shared" si="1"/>
        <v>0</v>
      </c>
      <c r="O42" s="4"/>
      <c r="P42" s="16">
        <v>2</v>
      </c>
      <c r="Q42" s="1">
        <f t="shared" si="9"/>
        <v>0</v>
      </c>
      <c r="R42" s="1"/>
      <c r="S42" s="51">
        <f t="shared" si="10"/>
        <v>0</v>
      </c>
      <c r="T42" s="1"/>
    </row>
    <row r="43" spans="1:20" x14ac:dyDescent="0.25">
      <c r="A43" s="30" t="s">
        <v>26</v>
      </c>
      <c r="B43" s="30"/>
      <c r="C43" s="29"/>
      <c r="D43" s="29"/>
      <c r="E43" s="29"/>
      <c r="F43" s="9">
        <v>21</v>
      </c>
      <c r="G43" s="9">
        <v>1</v>
      </c>
      <c r="H43" s="13" t="s">
        <v>23</v>
      </c>
      <c r="I43" s="16"/>
      <c r="J43" s="16"/>
      <c r="K43" s="1"/>
      <c r="L43" s="1"/>
      <c r="M43" s="4">
        <f t="shared" si="0"/>
        <v>0</v>
      </c>
      <c r="N43" s="4">
        <f t="shared" si="1"/>
        <v>0</v>
      </c>
      <c r="O43" s="4"/>
      <c r="P43" s="16">
        <v>2</v>
      </c>
      <c r="Q43" s="1">
        <f t="shared" si="9"/>
        <v>0</v>
      </c>
      <c r="R43" s="1"/>
      <c r="S43" s="51">
        <f t="shared" si="10"/>
        <v>0</v>
      </c>
      <c r="T43" s="1"/>
    </row>
    <row r="44" spans="1:20" x14ac:dyDescent="0.25">
      <c r="A44" s="30" t="s">
        <v>26</v>
      </c>
      <c r="B44" s="30"/>
      <c r="C44" s="29"/>
      <c r="D44" s="4"/>
      <c r="E44" s="12"/>
      <c r="F44" s="9">
        <v>21</v>
      </c>
      <c r="G44" s="9">
        <v>1</v>
      </c>
      <c r="H44" s="13" t="s">
        <v>23</v>
      </c>
      <c r="I44" s="16"/>
      <c r="J44" s="16">
        <f>J45-E45</f>
        <v>520</v>
      </c>
      <c r="K44" s="1"/>
      <c r="L44" s="1"/>
      <c r="M44" s="4">
        <f t="shared" si="0"/>
        <v>0</v>
      </c>
      <c r="N44" s="4">
        <f t="shared" si="1"/>
        <v>0</v>
      </c>
      <c r="O44" s="4"/>
      <c r="P44" s="16">
        <v>6</v>
      </c>
      <c r="Q44" s="1">
        <f t="shared" si="9"/>
        <v>0</v>
      </c>
      <c r="R44" s="1"/>
      <c r="S44" s="51">
        <f t="shared" si="10"/>
        <v>0</v>
      </c>
      <c r="T44" s="1"/>
    </row>
    <row r="45" spans="1:20" x14ac:dyDescent="0.25">
      <c r="A45" s="22" t="s">
        <v>26</v>
      </c>
      <c r="B45" s="22">
        <v>2024</v>
      </c>
      <c r="C45" s="20"/>
      <c r="D45" s="23">
        <f>SUM(D37:D44)</f>
        <v>3653</v>
      </c>
      <c r="E45" s="23">
        <f>SUM(E37:E44)</f>
        <v>210</v>
      </c>
      <c r="F45" s="22">
        <v>21</v>
      </c>
      <c r="G45" s="22">
        <v>1</v>
      </c>
      <c r="H45" s="24" t="s">
        <v>23</v>
      </c>
      <c r="I45" s="16"/>
      <c r="J45" s="44">
        <v>730</v>
      </c>
      <c r="K45" s="1"/>
      <c r="L45" s="1"/>
      <c r="M45" s="41">
        <f t="shared" si="0"/>
        <v>730.6</v>
      </c>
      <c r="N45" s="42">
        <f t="shared" si="1"/>
        <v>520.6</v>
      </c>
      <c r="O45" s="4"/>
      <c r="P45" s="1"/>
      <c r="Q45" s="54">
        <f>SUM(Q37:Q44)</f>
        <v>3653</v>
      </c>
      <c r="R45" s="54"/>
      <c r="S45" s="52">
        <f t="shared" si="10"/>
        <v>730.6</v>
      </c>
      <c r="T45" s="1"/>
    </row>
    <row r="46" spans="1:20" x14ac:dyDescent="0.25">
      <c r="A46" s="30" t="s">
        <v>27</v>
      </c>
      <c r="B46" s="30" t="s">
        <v>17</v>
      </c>
      <c r="C46" s="29"/>
      <c r="D46" s="29">
        <f>'czerwiec 2024'!N10</f>
        <v>161</v>
      </c>
      <c r="E46" s="64">
        <f>'czerwiec 2024'!N12</f>
        <v>32</v>
      </c>
      <c r="F46" s="9">
        <v>21</v>
      </c>
      <c r="G46" s="9">
        <v>1</v>
      </c>
      <c r="H46" s="13" t="s">
        <v>23</v>
      </c>
      <c r="I46" s="16"/>
      <c r="J46" s="16"/>
      <c r="K46" s="1"/>
      <c r="L46" s="1"/>
      <c r="M46" s="4">
        <f t="shared" si="0"/>
        <v>32.200000000000003</v>
      </c>
      <c r="N46" s="4">
        <f t="shared" si="1"/>
        <v>0.20000000000000284</v>
      </c>
      <c r="O46" s="4"/>
      <c r="P46" s="16">
        <v>1</v>
      </c>
      <c r="Q46" s="1">
        <f>D46</f>
        <v>161</v>
      </c>
      <c r="R46" s="1"/>
      <c r="S46" s="51">
        <f t="shared" si="10"/>
        <v>32.200000000000003</v>
      </c>
      <c r="T46" s="1"/>
    </row>
    <row r="47" spans="1:20" x14ac:dyDescent="0.25">
      <c r="A47" s="30" t="s">
        <v>27</v>
      </c>
      <c r="B47" s="30" t="s">
        <v>60</v>
      </c>
      <c r="C47" s="29"/>
      <c r="D47" s="29">
        <f>'czerwiec 2024'!N37</f>
        <v>5772</v>
      </c>
      <c r="E47" s="64">
        <f>'czerwiec 2024'!N39</f>
        <v>289</v>
      </c>
      <c r="F47" s="9">
        <v>21</v>
      </c>
      <c r="G47" s="9">
        <v>1</v>
      </c>
      <c r="H47" s="13" t="s">
        <v>23</v>
      </c>
      <c r="I47" s="16"/>
      <c r="J47" s="16"/>
      <c r="K47" s="1"/>
      <c r="L47" s="1"/>
      <c r="M47" s="4">
        <f>D47*5%</f>
        <v>288.60000000000002</v>
      </c>
      <c r="N47" s="4">
        <f t="shared" si="1"/>
        <v>-0.39999999999997726</v>
      </c>
      <c r="O47" s="4"/>
      <c r="P47" s="16">
        <v>3</v>
      </c>
      <c r="Q47" s="1">
        <f t="shared" ref="Q47:Q54" si="11">D47</f>
        <v>5772</v>
      </c>
      <c r="R47" s="1"/>
      <c r="S47" s="51">
        <f>Q47*0.05</f>
        <v>288.60000000000002</v>
      </c>
      <c r="T47" s="1"/>
    </row>
    <row r="48" spans="1:20" x14ac:dyDescent="0.25">
      <c r="A48" s="30" t="s">
        <v>27</v>
      </c>
      <c r="B48" s="30" t="s">
        <v>72</v>
      </c>
      <c r="C48" s="29"/>
      <c r="D48" s="29">
        <f>'czerwiec 2024'!N143</f>
        <v>1081</v>
      </c>
      <c r="E48" s="64">
        <f>'czerwiec 2024'!N145</f>
        <v>216</v>
      </c>
      <c r="F48" s="9">
        <v>21</v>
      </c>
      <c r="G48" s="9">
        <v>1</v>
      </c>
      <c r="H48" s="13" t="s">
        <v>23</v>
      </c>
      <c r="I48" s="16"/>
      <c r="J48" s="16"/>
      <c r="K48" s="1"/>
      <c r="L48" s="1"/>
      <c r="M48" s="4">
        <f t="shared" si="0"/>
        <v>216.20000000000002</v>
      </c>
      <c r="N48" s="4">
        <f t="shared" si="1"/>
        <v>0.20000000000001705</v>
      </c>
      <c r="O48" s="4"/>
      <c r="P48" s="16">
        <v>6</v>
      </c>
      <c r="Q48" s="1">
        <f t="shared" si="11"/>
        <v>1081</v>
      </c>
      <c r="R48" s="1"/>
      <c r="S48" s="51">
        <f t="shared" si="10"/>
        <v>216.20000000000002</v>
      </c>
      <c r="T48" s="1"/>
    </row>
    <row r="49" spans="1:20" x14ac:dyDescent="0.25">
      <c r="A49" s="30" t="s">
        <v>27</v>
      </c>
      <c r="B49" s="30"/>
      <c r="C49" s="29"/>
      <c r="D49" s="29"/>
      <c r="E49" s="29"/>
      <c r="F49" s="9">
        <v>21</v>
      </c>
      <c r="G49" s="9">
        <v>1</v>
      </c>
      <c r="H49" s="13" t="s">
        <v>23</v>
      </c>
      <c r="I49" s="16"/>
      <c r="J49" s="16"/>
      <c r="K49" s="1"/>
      <c r="L49" s="1"/>
      <c r="M49" s="4">
        <f t="shared" si="0"/>
        <v>0</v>
      </c>
      <c r="N49" s="4">
        <f t="shared" si="1"/>
        <v>0</v>
      </c>
      <c r="O49" s="4"/>
      <c r="P49" s="16">
        <v>2</v>
      </c>
      <c r="Q49" s="1">
        <f t="shared" si="11"/>
        <v>0</v>
      </c>
      <c r="R49" s="1"/>
      <c r="S49" s="51">
        <f t="shared" si="10"/>
        <v>0</v>
      </c>
      <c r="T49" s="1"/>
    </row>
    <row r="50" spans="1:20" x14ac:dyDescent="0.25">
      <c r="A50" s="30" t="s">
        <v>27</v>
      </c>
      <c r="B50" s="30"/>
      <c r="C50" s="29"/>
      <c r="D50" s="29"/>
      <c r="E50" s="29"/>
      <c r="F50" s="9">
        <v>21</v>
      </c>
      <c r="G50" s="9">
        <v>1</v>
      </c>
      <c r="H50" s="13" t="s">
        <v>23</v>
      </c>
      <c r="I50" s="16"/>
      <c r="J50" s="16"/>
      <c r="K50" s="1"/>
      <c r="L50" s="1"/>
      <c r="M50" s="4">
        <f t="shared" si="0"/>
        <v>0</v>
      </c>
      <c r="N50" s="4">
        <f t="shared" si="1"/>
        <v>0</v>
      </c>
      <c r="O50" s="4"/>
      <c r="P50" s="16">
        <v>2</v>
      </c>
      <c r="Q50" s="1">
        <f t="shared" si="11"/>
        <v>0</v>
      </c>
      <c r="R50" s="1"/>
      <c r="S50" s="51">
        <f t="shared" si="10"/>
        <v>0</v>
      </c>
      <c r="T50" s="1"/>
    </row>
    <row r="51" spans="1:20" x14ac:dyDescent="0.25">
      <c r="A51" s="30" t="s">
        <v>27</v>
      </c>
      <c r="B51" s="30"/>
      <c r="C51" s="29"/>
      <c r="D51" s="29"/>
      <c r="E51" s="29"/>
      <c r="F51" s="32">
        <v>21</v>
      </c>
      <c r="G51" s="32">
        <v>1</v>
      </c>
      <c r="H51" s="40" t="s">
        <v>23</v>
      </c>
      <c r="I51" s="16"/>
      <c r="J51" s="16"/>
      <c r="K51" s="1"/>
      <c r="L51" s="1"/>
      <c r="M51" s="4">
        <f t="shared" si="0"/>
        <v>0</v>
      </c>
      <c r="N51" s="4">
        <f t="shared" si="1"/>
        <v>0</v>
      </c>
      <c r="O51" s="4"/>
      <c r="P51" s="16">
        <v>8</v>
      </c>
      <c r="Q51" s="1">
        <f t="shared" si="11"/>
        <v>0</v>
      </c>
      <c r="R51" s="1"/>
      <c r="S51" s="51">
        <f t="shared" si="10"/>
        <v>0</v>
      </c>
      <c r="T51" s="1"/>
    </row>
    <row r="52" spans="1:20" x14ac:dyDescent="0.25">
      <c r="A52" s="30" t="s">
        <v>27</v>
      </c>
      <c r="B52" s="30"/>
      <c r="C52" s="29"/>
      <c r="D52" s="29"/>
      <c r="E52" s="29"/>
      <c r="F52" s="32">
        <v>21</v>
      </c>
      <c r="G52" s="32">
        <v>1</v>
      </c>
      <c r="H52" s="40" t="s">
        <v>23</v>
      </c>
      <c r="I52" s="16"/>
      <c r="J52" s="16"/>
      <c r="K52" s="1"/>
      <c r="L52" s="1"/>
      <c r="M52" s="4">
        <f t="shared" si="0"/>
        <v>0</v>
      </c>
      <c r="N52" s="4">
        <f t="shared" si="1"/>
        <v>0</v>
      </c>
      <c r="O52" s="4"/>
      <c r="P52" s="16">
        <v>9</v>
      </c>
      <c r="Q52" s="1">
        <f t="shared" si="11"/>
        <v>0</v>
      </c>
      <c r="R52" s="1"/>
      <c r="S52" s="51">
        <f t="shared" si="10"/>
        <v>0</v>
      </c>
      <c r="T52" s="1"/>
    </row>
    <row r="53" spans="1:20" x14ac:dyDescent="0.25">
      <c r="A53" s="30" t="s">
        <v>27</v>
      </c>
      <c r="B53" s="30"/>
      <c r="C53" s="29"/>
      <c r="D53" s="29"/>
      <c r="E53" s="29"/>
      <c r="F53" s="9">
        <v>21</v>
      </c>
      <c r="G53" s="9">
        <v>1</v>
      </c>
      <c r="H53" s="13" t="s">
        <v>23</v>
      </c>
      <c r="I53" s="16"/>
      <c r="J53" s="16"/>
      <c r="K53" s="1"/>
      <c r="L53" s="1"/>
      <c r="M53" s="4">
        <f t="shared" si="0"/>
        <v>0</v>
      </c>
      <c r="N53" s="4">
        <f t="shared" si="1"/>
        <v>0</v>
      </c>
      <c r="O53" s="4"/>
      <c r="P53" s="16">
        <v>12</v>
      </c>
      <c r="Q53" s="1">
        <f t="shared" si="11"/>
        <v>0</v>
      </c>
      <c r="R53" s="1"/>
      <c r="S53" s="51">
        <f t="shared" si="10"/>
        <v>0</v>
      </c>
      <c r="T53" s="1"/>
    </row>
    <row r="54" spans="1:20" x14ac:dyDescent="0.25">
      <c r="A54" s="30" t="s">
        <v>27</v>
      </c>
      <c r="B54" s="30"/>
      <c r="C54" s="29"/>
      <c r="D54" s="29"/>
      <c r="E54" s="29"/>
      <c r="F54" s="9">
        <v>21</v>
      </c>
      <c r="G54" s="9">
        <v>1</v>
      </c>
      <c r="H54" s="33">
        <v>1</v>
      </c>
      <c r="I54" s="16"/>
      <c r="J54" s="16"/>
      <c r="K54" s="1"/>
      <c r="L54" s="1"/>
      <c r="M54" s="4">
        <f t="shared" si="0"/>
        <v>0</v>
      </c>
      <c r="N54" s="4">
        <f t="shared" si="1"/>
        <v>0</v>
      </c>
      <c r="O54" s="4"/>
      <c r="P54" s="1">
        <v>13</v>
      </c>
      <c r="Q54" s="1">
        <f t="shared" si="11"/>
        <v>0</v>
      </c>
      <c r="R54" s="1"/>
      <c r="S54" s="51">
        <f t="shared" si="10"/>
        <v>0</v>
      </c>
      <c r="T54" s="1"/>
    </row>
    <row r="55" spans="1:20" x14ac:dyDescent="0.25">
      <c r="A55" s="22" t="s">
        <v>27</v>
      </c>
      <c r="B55" s="22">
        <v>2024</v>
      </c>
      <c r="C55" s="23"/>
      <c r="D55" s="23">
        <f>SUM(D46:D54)</f>
        <v>7014</v>
      </c>
      <c r="E55" s="23">
        <f>SUM(E46:E54)</f>
        <v>537</v>
      </c>
      <c r="F55" s="23"/>
      <c r="G55" s="23"/>
      <c r="H55" s="27"/>
      <c r="I55" s="63"/>
      <c r="J55" s="44">
        <v>17</v>
      </c>
      <c r="K55" s="1"/>
      <c r="L55" s="1"/>
      <c r="M55" s="42">
        <f>M48+M47+M46</f>
        <v>537.00000000000011</v>
      </c>
      <c r="N55" s="42">
        <f>M55-E55</f>
        <v>0</v>
      </c>
      <c r="O55" s="4"/>
      <c r="P55" s="1"/>
      <c r="Q55" s="54">
        <f>SUM(Q46:Q54)</f>
        <v>7014</v>
      </c>
      <c r="R55" s="54"/>
      <c r="S55" s="52">
        <f t="shared" si="10"/>
        <v>1402.8000000000002</v>
      </c>
      <c r="T55" s="1"/>
    </row>
    <row r="56" spans="1:20" x14ac:dyDescent="0.25">
      <c r="A56" s="30" t="s">
        <v>28</v>
      </c>
      <c r="B56" s="30" t="s">
        <v>60</v>
      </c>
      <c r="C56" s="29"/>
      <c r="D56" s="29">
        <f>'lipiec 2024'!N9</f>
        <v>5534</v>
      </c>
      <c r="E56" s="64">
        <f>'lipiec 2024'!N11</f>
        <v>277</v>
      </c>
      <c r="F56" s="9">
        <v>21</v>
      </c>
      <c r="G56" s="9">
        <v>1</v>
      </c>
      <c r="H56" s="13" t="s">
        <v>23</v>
      </c>
      <c r="I56" s="16"/>
      <c r="J56" s="16"/>
      <c r="K56" s="1"/>
      <c r="L56" s="1"/>
      <c r="M56" s="4">
        <f>D56*5%</f>
        <v>276.7</v>
      </c>
      <c r="N56" s="4">
        <f t="shared" si="1"/>
        <v>-0.30000000000001137</v>
      </c>
      <c r="O56" s="4"/>
      <c r="P56" s="16">
        <v>14</v>
      </c>
      <c r="Q56" s="1">
        <f>D56</f>
        <v>5534</v>
      </c>
      <c r="R56" s="1"/>
      <c r="S56" s="51">
        <f t="shared" si="10"/>
        <v>1106.8</v>
      </c>
      <c r="T56" s="1"/>
    </row>
    <row r="57" spans="1:20" x14ac:dyDescent="0.25">
      <c r="A57" s="30" t="s">
        <v>28</v>
      </c>
      <c r="B57" s="30" t="s">
        <v>79</v>
      </c>
      <c r="C57" s="29"/>
      <c r="D57" s="29">
        <f>'lipiec 2024'!N71</f>
        <v>315</v>
      </c>
      <c r="E57" s="64">
        <f>'lipiec 2024'!N73</f>
        <v>63</v>
      </c>
      <c r="F57" s="9">
        <v>21</v>
      </c>
      <c r="G57" s="9">
        <v>1</v>
      </c>
      <c r="H57" s="13" t="s">
        <v>23</v>
      </c>
      <c r="I57" s="16"/>
      <c r="J57" s="16"/>
      <c r="K57" s="1"/>
      <c r="L57" s="1"/>
      <c r="M57" s="4">
        <f t="shared" si="0"/>
        <v>63</v>
      </c>
      <c r="N57" s="4">
        <f t="shared" si="1"/>
        <v>0</v>
      </c>
      <c r="O57" s="4"/>
      <c r="P57" s="16">
        <v>1</v>
      </c>
      <c r="Q57" s="1">
        <f t="shared" ref="Q57:Q64" si="12">D57</f>
        <v>315</v>
      </c>
      <c r="R57" s="1"/>
      <c r="S57" s="51">
        <f t="shared" si="10"/>
        <v>63</v>
      </c>
      <c r="T57" s="1"/>
    </row>
    <row r="58" spans="1:20" x14ac:dyDescent="0.25">
      <c r="A58" s="30" t="s">
        <v>28</v>
      </c>
      <c r="B58" s="30" t="s">
        <v>17</v>
      </c>
      <c r="C58" s="29"/>
      <c r="D58" s="29">
        <f>'lipiec 2024'!N116</f>
        <v>161</v>
      </c>
      <c r="E58" s="64">
        <f>'lipiec 2024'!N118</f>
        <v>32</v>
      </c>
      <c r="F58" s="9">
        <v>21</v>
      </c>
      <c r="G58" s="9">
        <v>1</v>
      </c>
      <c r="H58" s="13" t="s">
        <v>23</v>
      </c>
      <c r="I58" s="16"/>
      <c r="J58" s="16"/>
      <c r="K58" s="1"/>
      <c r="L58" s="1"/>
      <c r="M58" s="4">
        <f t="shared" si="0"/>
        <v>32.200000000000003</v>
      </c>
      <c r="N58" s="4">
        <f t="shared" si="1"/>
        <v>0.20000000000000284</v>
      </c>
      <c r="O58" s="4"/>
      <c r="P58" s="16">
        <v>3</v>
      </c>
      <c r="Q58" s="1">
        <f t="shared" si="12"/>
        <v>161</v>
      </c>
      <c r="R58" s="1"/>
      <c r="S58" s="51">
        <f t="shared" si="10"/>
        <v>32.200000000000003</v>
      </c>
      <c r="T58" s="1"/>
    </row>
    <row r="59" spans="1:20" x14ac:dyDescent="0.25">
      <c r="A59" s="30" t="s">
        <v>28</v>
      </c>
      <c r="B59" s="30" t="s">
        <v>72</v>
      </c>
      <c r="C59" s="29"/>
      <c r="D59" s="29">
        <f>'lipiec 2024'!N160</f>
        <v>1074</v>
      </c>
      <c r="E59" s="64">
        <f>'lipiec 2024'!N162</f>
        <v>215</v>
      </c>
      <c r="F59" s="9">
        <v>21</v>
      </c>
      <c r="G59" s="9">
        <v>1</v>
      </c>
      <c r="H59" s="13" t="s">
        <v>23</v>
      </c>
      <c r="I59" s="16"/>
      <c r="J59" s="16"/>
      <c r="K59" s="1"/>
      <c r="L59" s="1"/>
      <c r="M59" s="4">
        <f t="shared" si="0"/>
        <v>214.8</v>
      </c>
      <c r="N59" s="4">
        <f t="shared" si="1"/>
        <v>-0.19999999999998863</v>
      </c>
      <c r="O59" s="4"/>
      <c r="P59" s="16">
        <v>6</v>
      </c>
      <c r="Q59" s="1">
        <f t="shared" si="12"/>
        <v>1074</v>
      </c>
      <c r="R59" s="1"/>
      <c r="S59" s="51">
        <f t="shared" si="10"/>
        <v>214.8</v>
      </c>
      <c r="T59" s="1"/>
    </row>
    <row r="60" spans="1:20" x14ac:dyDescent="0.25">
      <c r="A60" s="30" t="s">
        <v>28</v>
      </c>
      <c r="B60" s="30"/>
      <c r="C60" s="29"/>
      <c r="D60" s="29"/>
      <c r="E60" s="29"/>
      <c r="F60" s="9">
        <v>21</v>
      </c>
      <c r="G60" s="9">
        <v>1</v>
      </c>
      <c r="H60" s="13" t="s">
        <v>23</v>
      </c>
      <c r="I60" s="16"/>
      <c r="J60" s="16"/>
      <c r="K60" s="1"/>
      <c r="L60" s="1"/>
      <c r="M60" s="4">
        <f t="shared" si="0"/>
        <v>0</v>
      </c>
      <c r="N60" s="4">
        <f t="shared" si="1"/>
        <v>0</v>
      </c>
      <c r="O60" s="4"/>
      <c r="P60" s="16">
        <v>2</v>
      </c>
      <c r="Q60" s="1">
        <f t="shared" si="12"/>
        <v>0</v>
      </c>
      <c r="R60" s="1"/>
      <c r="S60" s="51">
        <f t="shared" si="10"/>
        <v>0</v>
      </c>
      <c r="T60" s="1"/>
    </row>
    <row r="61" spans="1:20" x14ac:dyDescent="0.25">
      <c r="A61" s="30" t="s">
        <v>28</v>
      </c>
      <c r="B61" s="30"/>
      <c r="C61" s="29"/>
      <c r="D61" s="29"/>
      <c r="E61" s="29"/>
      <c r="F61" s="9">
        <v>21</v>
      </c>
      <c r="G61" s="9">
        <v>1</v>
      </c>
      <c r="H61" s="13" t="s">
        <v>23</v>
      </c>
      <c r="I61" s="16"/>
      <c r="J61" s="16"/>
      <c r="K61" s="1"/>
      <c r="L61" s="1"/>
      <c r="M61" s="4">
        <f t="shared" si="0"/>
        <v>0</v>
      </c>
      <c r="N61" s="4">
        <f t="shared" si="1"/>
        <v>0</v>
      </c>
      <c r="O61" s="4"/>
      <c r="P61" s="16">
        <v>2</v>
      </c>
      <c r="Q61" s="1">
        <f t="shared" si="12"/>
        <v>0</v>
      </c>
      <c r="R61" s="1"/>
      <c r="S61" s="51">
        <f t="shared" si="10"/>
        <v>0</v>
      </c>
      <c r="T61" s="1"/>
    </row>
    <row r="62" spans="1:20" x14ac:dyDescent="0.25">
      <c r="A62" s="30" t="s">
        <v>28</v>
      </c>
      <c r="B62" s="30"/>
      <c r="C62" s="29"/>
      <c r="D62" s="29"/>
      <c r="E62" s="29"/>
      <c r="F62" s="34">
        <v>21</v>
      </c>
      <c r="G62" s="34">
        <v>1</v>
      </c>
      <c r="H62" s="13" t="s">
        <v>23</v>
      </c>
      <c r="I62" s="16"/>
      <c r="J62" s="16"/>
      <c r="K62" s="1"/>
      <c r="L62" s="1"/>
      <c r="M62" s="4">
        <f t="shared" si="0"/>
        <v>0</v>
      </c>
      <c r="N62" s="4">
        <f t="shared" si="1"/>
        <v>0</v>
      </c>
      <c r="O62" s="4"/>
      <c r="P62" s="16">
        <v>12</v>
      </c>
      <c r="Q62" s="1">
        <f t="shared" si="12"/>
        <v>0</v>
      </c>
      <c r="R62" s="1"/>
      <c r="S62" s="51">
        <f t="shared" si="10"/>
        <v>0</v>
      </c>
      <c r="T62" s="1"/>
    </row>
    <row r="63" spans="1:20" x14ac:dyDescent="0.25">
      <c r="A63" s="30" t="s">
        <v>28</v>
      </c>
      <c r="B63" s="30"/>
      <c r="C63" s="29"/>
      <c r="D63" s="29"/>
      <c r="E63" s="29"/>
      <c r="F63" s="34">
        <v>21</v>
      </c>
      <c r="G63" s="34">
        <v>1</v>
      </c>
      <c r="H63" s="13" t="s">
        <v>23</v>
      </c>
      <c r="I63" s="16"/>
      <c r="J63" s="16"/>
      <c r="K63" s="1"/>
      <c r="L63" s="1"/>
      <c r="M63" s="4">
        <f t="shared" si="0"/>
        <v>0</v>
      </c>
      <c r="N63" s="4">
        <f t="shared" si="1"/>
        <v>0</v>
      </c>
      <c r="O63" s="4"/>
      <c r="P63" s="16">
        <v>8</v>
      </c>
      <c r="Q63" s="1">
        <f t="shared" si="12"/>
        <v>0</v>
      </c>
      <c r="R63" s="1"/>
      <c r="S63" s="51">
        <f t="shared" si="10"/>
        <v>0</v>
      </c>
      <c r="T63" s="1"/>
    </row>
    <row r="64" spans="1:20" x14ac:dyDescent="0.25">
      <c r="A64" s="30" t="s">
        <v>28</v>
      </c>
      <c r="B64" s="30"/>
      <c r="C64" s="29"/>
      <c r="D64" s="29"/>
      <c r="E64" s="29"/>
      <c r="F64" s="34">
        <v>21</v>
      </c>
      <c r="G64" s="34">
        <v>1</v>
      </c>
      <c r="H64" s="13" t="s">
        <v>23</v>
      </c>
      <c r="I64" s="16"/>
      <c r="J64" s="16"/>
      <c r="K64" s="1"/>
      <c r="L64" s="1"/>
      <c r="M64" s="4">
        <f t="shared" si="0"/>
        <v>0</v>
      </c>
      <c r="N64" s="4">
        <f t="shared" si="1"/>
        <v>0</v>
      </c>
      <c r="O64" s="4"/>
      <c r="P64" s="16">
        <v>9</v>
      </c>
      <c r="Q64" s="1">
        <f t="shared" si="12"/>
        <v>0</v>
      </c>
      <c r="R64" s="1"/>
      <c r="S64" s="51">
        <f t="shared" si="10"/>
        <v>0</v>
      </c>
      <c r="T64" s="1"/>
    </row>
    <row r="65" spans="1:20" x14ac:dyDescent="0.25">
      <c r="A65" s="22" t="s">
        <v>28</v>
      </c>
      <c r="B65" s="22">
        <v>2024</v>
      </c>
      <c r="C65" s="20"/>
      <c r="D65" s="23">
        <f>SUM(D56:D64)</f>
        <v>7084</v>
      </c>
      <c r="E65" s="23">
        <f>SUM(E56:E64)</f>
        <v>587</v>
      </c>
      <c r="F65" s="19">
        <v>21</v>
      </c>
      <c r="G65" s="19">
        <v>1</v>
      </c>
      <c r="H65" s="21" t="s">
        <v>23</v>
      </c>
      <c r="I65" s="16"/>
      <c r="J65" s="44">
        <v>587</v>
      </c>
      <c r="K65" s="1"/>
      <c r="L65" s="1"/>
      <c r="M65" s="42">
        <f>SUM(M56:M60)</f>
        <v>586.70000000000005</v>
      </c>
      <c r="N65" s="42">
        <f t="shared" si="1"/>
        <v>-0.29999999999995453</v>
      </c>
      <c r="O65" s="4"/>
      <c r="P65" s="1"/>
      <c r="Q65" s="54">
        <f>SUM(Q56:Q64)</f>
        <v>7084</v>
      </c>
      <c r="R65" s="54"/>
      <c r="S65" s="52">
        <f t="shared" si="10"/>
        <v>1416.8000000000002</v>
      </c>
      <c r="T65" s="1"/>
    </row>
    <row r="66" spans="1:20" x14ac:dyDescent="0.25">
      <c r="A66" s="30" t="s">
        <v>29</v>
      </c>
      <c r="B66" s="30" t="s">
        <v>60</v>
      </c>
      <c r="C66" s="29"/>
      <c r="D66" s="29">
        <f>'sierpień 2024'!N119</f>
        <v>5335</v>
      </c>
      <c r="E66" s="64">
        <f>'sierpień 2024'!N121</f>
        <v>267</v>
      </c>
      <c r="F66" s="9">
        <v>21</v>
      </c>
      <c r="G66" s="9">
        <v>1</v>
      </c>
      <c r="H66" s="13" t="s">
        <v>23</v>
      </c>
      <c r="I66" s="16"/>
      <c r="J66" s="16"/>
      <c r="K66" s="1"/>
      <c r="L66" s="1"/>
      <c r="M66" s="4">
        <f>D66*5%</f>
        <v>266.75</v>
      </c>
      <c r="N66" s="4">
        <f t="shared" si="1"/>
        <v>-0.25</v>
      </c>
      <c r="O66" s="4"/>
      <c r="P66" s="16">
        <v>1</v>
      </c>
      <c r="Q66" s="1">
        <f>D66</f>
        <v>5335</v>
      </c>
      <c r="R66" s="1"/>
      <c r="S66" s="51">
        <f t="shared" si="10"/>
        <v>1067</v>
      </c>
      <c r="T66" s="1"/>
    </row>
    <row r="67" spans="1:20" x14ac:dyDescent="0.25">
      <c r="A67" s="30" t="s">
        <v>29</v>
      </c>
      <c r="B67" s="30" t="s">
        <v>79</v>
      </c>
      <c r="C67" s="29"/>
      <c r="D67" s="29">
        <f>'sierpień 2024'!N191</f>
        <v>354</v>
      </c>
      <c r="E67" s="64">
        <f>'sierpień 2024'!N193</f>
        <v>71</v>
      </c>
      <c r="F67" s="9">
        <v>21</v>
      </c>
      <c r="G67" s="9">
        <v>1</v>
      </c>
      <c r="H67" s="13" t="s">
        <v>23</v>
      </c>
      <c r="I67" s="16"/>
      <c r="J67" s="16"/>
      <c r="K67" s="1"/>
      <c r="L67" s="1"/>
      <c r="M67" s="4">
        <f t="shared" si="0"/>
        <v>70.8</v>
      </c>
      <c r="N67" s="4">
        <f t="shared" si="1"/>
        <v>-0.20000000000000284</v>
      </c>
      <c r="O67" s="4"/>
      <c r="P67" s="16">
        <v>3</v>
      </c>
      <c r="Q67" s="1">
        <f t="shared" ref="Q67:Q72" si="13">D67</f>
        <v>354</v>
      </c>
      <c r="R67" s="1"/>
      <c r="S67" s="51">
        <f t="shared" si="10"/>
        <v>70.8</v>
      </c>
      <c r="T67" s="1"/>
    </row>
    <row r="68" spans="1:20" x14ac:dyDescent="0.25">
      <c r="A68" s="30" t="s">
        <v>29</v>
      </c>
      <c r="B68" s="30" t="s">
        <v>72</v>
      </c>
      <c r="C68" s="29"/>
      <c r="D68" s="29">
        <f>'sierpień 2024'!N256</f>
        <v>1066</v>
      </c>
      <c r="E68" s="64">
        <f>'sierpień 2024'!N258</f>
        <v>213</v>
      </c>
      <c r="F68" s="9">
        <v>21</v>
      </c>
      <c r="G68" s="9">
        <v>1</v>
      </c>
      <c r="H68" s="13" t="s">
        <v>23</v>
      </c>
      <c r="I68" s="16"/>
      <c r="J68" s="16"/>
      <c r="K68" s="1"/>
      <c r="L68" s="1"/>
      <c r="M68" s="4">
        <f t="shared" si="0"/>
        <v>213.20000000000002</v>
      </c>
      <c r="N68" s="4">
        <f t="shared" si="1"/>
        <v>0.20000000000001705</v>
      </c>
      <c r="O68" s="4"/>
      <c r="P68" s="16">
        <v>6</v>
      </c>
      <c r="Q68" s="1">
        <f t="shared" si="13"/>
        <v>1066</v>
      </c>
      <c r="R68" s="1"/>
      <c r="S68" s="51">
        <f t="shared" si="10"/>
        <v>213.20000000000002</v>
      </c>
      <c r="T68" s="1"/>
    </row>
    <row r="69" spans="1:20" x14ac:dyDescent="0.25">
      <c r="A69" s="30" t="s">
        <v>29</v>
      </c>
      <c r="B69" s="30" t="s">
        <v>45</v>
      </c>
      <c r="C69" s="29"/>
      <c r="D69" s="29">
        <f>'sierpień 2024'!N10</f>
        <v>440</v>
      </c>
      <c r="E69" s="64">
        <f>'sierpień 2024'!N12</f>
        <v>88</v>
      </c>
      <c r="F69" s="9">
        <v>21</v>
      </c>
      <c r="G69" s="9">
        <v>1</v>
      </c>
      <c r="H69" s="13" t="s">
        <v>23</v>
      </c>
      <c r="I69" s="16"/>
      <c r="J69" s="16"/>
      <c r="K69" s="1"/>
      <c r="L69" s="1"/>
      <c r="M69" s="4">
        <f t="shared" si="0"/>
        <v>88</v>
      </c>
      <c r="N69" s="4">
        <f t="shared" si="1"/>
        <v>0</v>
      </c>
      <c r="O69" s="4"/>
      <c r="P69" s="16">
        <v>2</v>
      </c>
      <c r="Q69" s="1">
        <f t="shared" si="13"/>
        <v>440</v>
      </c>
      <c r="R69" s="1"/>
      <c r="S69" s="51">
        <f t="shared" si="10"/>
        <v>88</v>
      </c>
      <c r="T69" s="1"/>
    </row>
    <row r="70" spans="1:20" x14ac:dyDescent="0.25">
      <c r="A70" s="30" t="s">
        <v>29</v>
      </c>
      <c r="B70" s="30" t="s">
        <v>97</v>
      </c>
      <c r="C70" s="29"/>
      <c r="D70" s="29">
        <f>'sierpień 2024'!N97</f>
        <v>561</v>
      </c>
      <c r="E70" s="64">
        <f>'sierpień 2024'!N99</f>
        <v>112</v>
      </c>
      <c r="F70" s="9">
        <v>21</v>
      </c>
      <c r="G70" s="9">
        <v>1</v>
      </c>
      <c r="H70" s="13" t="s">
        <v>23</v>
      </c>
      <c r="I70" s="16"/>
      <c r="J70" s="16"/>
      <c r="K70" s="1"/>
      <c r="L70" s="1"/>
      <c r="M70" s="4">
        <f t="shared" si="0"/>
        <v>112.2</v>
      </c>
      <c r="N70" s="4">
        <f t="shared" si="1"/>
        <v>0.20000000000000284</v>
      </c>
      <c r="O70" s="4"/>
      <c r="P70" s="16">
        <v>2</v>
      </c>
      <c r="Q70" s="1">
        <f t="shared" si="13"/>
        <v>561</v>
      </c>
      <c r="R70" s="1"/>
      <c r="S70" s="51">
        <f t="shared" si="10"/>
        <v>112.2</v>
      </c>
      <c r="T70" s="1"/>
    </row>
    <row r="71" spans="1:20" x14ac:dyDescent="0.25">
      <c r="A71" s="30" t="s">
        <v>29</v>
      </c>
      <c r="B71" s="30" t="s">
        <v>111</v>
      </c>
      <c r="C71" s="29"/>
      <c r="D71" s="29">
        <f>'sierpień 2024'!N319+'sierpień 2024'!N342</f>
        <v>776</v>
      </c>
      <c r="E71" s="64">
        <f>'sierpień 2024'!N321+'sierpień 2024'!N344</f>
        <v>155</v>
      </c>
      <c r="F71" s="9">
        <v>21</v>
      </c>
      <c r="G71" s="9">
        <v>1</v>
      </c>
      <c r="H71" s="13" t="s">
        <v>23</v>
      </c>
      <c r="I71" s="16"/>
      <c r="J71" s="16"/>
      <c r="K71" s="1"/>
      <c r="L71" s="1"/>
      <c r="M71" s="4">
        <f t="shared" si="0"/>
        <v>155.20000000000002</v>
      </c>
      <c r="N71" s="4">
        <f t="shared" si="1"/>
        <v>0.20000000000001705</v>
      </c>
      <c r="O71" s="4"/>
      <c r="P71" s="16">
        <v>15</v>
      </c>
      <c r="Q71" s="1">
        <f t="shared" si="13"/>
        <v>776</v>
      </c>
      <c r="R71" s="1"/>
      <c r="S71" s="51">
        <f t="shared" si="10"/>
        <v>155.20000000000002</v>
      </c>
      <c r="T71" s="1"/>
    </row>
    <row r="72" spans="1:20" x14ac:dyDescent="0.25">
      <c r="A72" s="30" t="s">
        <v>29</v>
      </c>
      <c r="B72" s="30"/>
      <c r="C72" s="29"/>
      <c r="D72" s="29"/>
      <c r="E72" s="29"/>
      <c r="F72" s="9">
        <v>21</v>
      </c>
      <c r="G72" s="9">
        <v>1</v>
      </c>
      <c r="H72" s="13" t="s">
        <v>23</v>
      </c>
      <c r="I72" s="16"/>
      <c r="J72" s="16"/>
      <c r="K72" s="1"/>
      <c r="L72" s="1"/>
      <c r="M72" s="4">
        <f t="shared" si="0"/>
        <v>0</v>
      </c>
      <c r="N72" s="4">
        <f t="shared" si="1"/>
        <v>0</v>
      </c>
      <c r="O72" s="4"/>
      <c r="P72" s="16">
        <v>9</v>
      </c>
      <c r="Q72" s="1">
        <f t="shared" si="13"/>
        <v>0</v>
      </c>
      <c r="R72" s="1"/>
      <c r="S72" s="51">
        <f t="shared" si="10"/>
        <v>0</v>
      </c>
      <c r="T72" s="1"/>
    </row>
    <row r="73" spans="1:20" x14ac:dyDescent="0.25">
      <c r="A73" s="22" t="s">
        <v>29</v>
      </c>
      <c r="B73" s="22">
        <v>2024</v>
      </c>
      <c r="C73" s="23"/>
      <c r="D73" s="23">
        <f>SUM(D66:D72)</f>
        <v>8532</v>
      </c>
      <c r="E73" s="23">
        <f>SUM(E66:E72)</f>
        <v>906</v>
      </c>
      <c r="F73" s="19">
        <v>21</v>
      </c>
      <c r="G73" s="19">
        <v>1</v>
      </c>
      <c r="H73" s="21" t="s">
        <v>23</v>
      </c>
      <c r="I73" s="16"/>
      <c r="J73" s="44">
        <v>906</v>
      </c>
      <c r="K73" s="1"/>
      <c r="L73" s="1"/>
      <c r="M73" s="42">
        <f>SUM(M66:M72)</f>
        <v>906.15000000000009</v>
      </c>
      <c r="N73" s="42">
        <f t="shared" si="1"/>
        <v>0.15000000000009095</v>
      </c>
      <c r="O73" s="4"/>
      <c r="P73" s="1"/>
      <c r="Q73" s="54">
        <f>SUM(Q66:Q72)</f>
        <v>8532</v>
      </c>
      <c r="R73" s="54"/>
      <c r="S73" s="52">
        <f t="shared" si="10"/>
        <v>1706.4</v>
      </c>
      <c r="T73" s="1"/>
    </row>
    <row r="74" spans="1:20" x14ac:dyDescent="0.25">
      <c r="A74" t="s">
        <v>30</v>
      </c>
      <c r="B74" s="30" t="s">
        <v>45</v>
      </c>
      <c r="C74" s="4"/>
      <c r="D74" s="4">
        <f>'wrzesień 2024'!N9</f>
        <v>429</v>
      </c>
      <c r="E74" s="7">
        <f>'wrzesień 2024'!N11</f>
        <v>86</v>
      </c>
      <c r="F74">
        <v>21</v>
      </c>
      <c r="G74">
        <v>1</v>
      </c>
      <c r="H74" s="17" t="s">
        <v>23</v>
      </c>
      <c r="I74" s="16"/>
      <c r="J74" s="16"/>
      <c r="K74" s="1"/>
      <c r="L74" s="1"/>
      <c r="M74" s="4">
        <f t="shared" si="0"/>
        <v>85.800000000000011</v>
      </c>
      <c r="N74" s="4">
        <f t="shared" si="1"/>
        <v>-0.19999999999998863</v>
      </c>
      <c r="O74" s="4"/>
      <c r="P74" s="16">
        <v>1</v>
      </c>
      <c r="Q74" s="1">
        <f>D74</f>
        <v>429</v>
      </c>
      <c r="R74" s="1"/>
      <c r="S74" s="51">
        <f t="shared" si="10"/>
        <v>85.800000000000011</v>
      </c>
      <c r="T74" s="1"/>
    </row>
    <row r="75" spans="1:20" x14ac:dyDescent="0.25">
      <c r="A75" t="s">
        <v>30</v>
      </c>
      <c r="B75" s="30" t="s">
        <v>60</v>
      </c>
      <c r="C75" s="4"/>
      <c r="D75" s="4">
        <f>'wrzesień 2024'!N96</f>
        <v>5200</v>
      </c>
      <c r="E75" s="7">
        <f>'wrzesień 2024'!N98</f>
        <v>260</v>
      </c>
      <c r="F75" s="9">
        <v>21</v>
      </c>
      <c r="G75" s="9">
        <v>1</v>
      </c>
      <c r="H75" s="13" t="s">
        <v>23</v>
      </c>
      <c r="I75" s="16"/>
      <c r="J75" s="16"/>
      <c r="K75" s="1"/>
      <c r="L75" s="1"/>
      <c r="M75" s="4">
        <f>D75*5%</f>
        <v>260</v>
      </c>
      <c r="N75" s="4">
        <f t="shared" si="1"/>
        <v>0</v>
      </c>
      <c r="O75" s="4"/>
      <c r="P75" s="16">
        <v>3</v>
      </c>
      <c r="Q75" s="1">
        <f t="shared" ref="Q75:Q81" si="14">D75</f>
        <v>5200</v>
      </c>
      <c r="R75" s="1"/>
      <c r="S75" s="51">
        <f t="shared" si="10"/>
        <v>1040</v>
      </c>
      <c r="T75" s="1"/>
    </row>
    <row r="76" spans="1:20" x14ac:dyDescent="0.25">
      <c r="A76" t="s">
        <v>30</v>
      </c>
      <c r="B76" s="30" t="s">
        <v>17</v>
      </c>
      <c r="C76" s="4"/>
      <c r="D76" s="4">
        <f>'wrzesień 2024'!N47</f>
        <v>160</v>
      </c>
      <c r="E76" s="7">
        <f>'wrzesień 2024'!N49</f>
        <v>32</v>
      </c>
      <c r="F76" s="9">
        <v>21</v>
      </c>
      <c r="G76" s="9">
        <v>1</v>
      </c>
      <c r="H76" s="13" t="s">
        <v>23</v>
      </c>
      <c r="I76" s="16"/>
      <c r="J76" s="16"/>
      <c r="K76" s="1"/>
      <c r="L76" s="1"/>
      <c r="M76" s="4">
        <f t="shared" si="0"/>
        <v>32</v>
      </c>
      <c r="N76" s="4">
        <f t="shared" si="1"/>
        <v>0</v>
      </c>
      <c r="O76" s="4"/>
      <c r="P76" s="16">
        <v>6</v>
      </c>
      <c r="Q76" s="1">
        <f t="shared" si="14"/>
        <v>160</v>
      </c>
      <c r="R76" s="1"/>
      <c r="S76" s="51">
        <f t="shared" si="10"/>
        <v>32</v>
      </c>
      <c r="T76" s="1"/>
    </row>
    <row r="77" spans="1:20" x14ac:dyDescent="0.25">
      <c r="A77" t="s">
        <v>30</v>
      </c>
      <c r="B77" s="30" t="s">
        <v>17</v>
      </c>
      <c r="C77" s="4"/>
      <c r="D77" s="4">
        <f>'wrzesień 2024'!N127</f>
        <v>160</v>
      </c>
      <c r="E77" s="7">
        <f>'wrzesień 2024'!N129</f>
        <v>32</v>
      </c>
      <c r="F77" s="9">
        <v>21</v>
      </c>
      <c r="G77" s="9">
        <v>1</v>
      </c>
      <c r="H77" s="13" t="s">
        <v>23</v>
      </c>
      <c r="I77" s="16"/>
      <c r="J77" s="16"/>
      <c r="K77" s="1"/>
      <c r="L77" s="1"/>
      <c r="M77" s="4">
        <f t="shared" si="0"/>
        <v>32</v>
      </c>
      <c r="N77" s="4">
        <f t="shared" si="1"/>
        <v>0</v>
      </c>
      <c r="O77" s="4"/>
      <c r="P77" s="16">
        <v>2</v>
      </c>
      <c r="Q77" s="1">
        <f t="shared" si="14"/>
        <v>160</v>
      </c>
      <c r="R77" s="1"/>
      <c r="S77" s="51">
        <f t="shared" si="10"/>
        <v>32</v>
      </c>
      <c r="T77" s="1"/>
    </row>
    <row r="78" spans="1:20" x14ac:dyDescent="0.25">
      <c r="A78" t="s">
        <v>30</v>
      </c>
      <c r="B78" s="30" t="s">
        <v>79</v>
      </c>
      <c r="C78" s="4"/>
      <c r="D78" s="4">
        <f>'wrzesień 2024'!N173</f>
        <v>354</v>
      </c>
      <c r="E78" s="7">
        <f>'wrzesień 2024'!N175</f>
        <v>71</v>
      </c>
      <c r="F78" s="9">
        <v>21</v>
      </c>
      <c r="G78" s="9">
        <v>1</v>
      </c>
      <c r="H78" s="13" t="s">
        <v>23</v>
      </c>
      <c r="I78" s="16"/>
      <c r="J78" s="16"/>
      <c r="K78" s="1"/>
      <c r="L78" s="1"/>
      <c r="M78" s="4">
        <f t="shared" si="0"/>
        <v>70.8</v>
      </c>
      <c r="N78" s="4">
        <f t="shared" si="1"/>
        <v>-0.20000000000000284</v>
      </c>
      <c r="O78" s="4"/>
      <c r="P78" s="16">
        <v>2</v>
      </c>
      <c r="Q78" s="1">
        <f t="shared" si="14"/>
        <v>354</v>
      </c>
      <c r="R78" s="1"/>
      <c r="S78" s="51">
        <f t="shared" si="10"/>
        <v>70.8</v>
      </c>
      <c r="T78" s="1"/>
    </row>
    <row r="79" spans="1:20" x14ac:dyDescent="0.25">
      <c r="A79" t="s">
        <v>30</v>
      </c>
      <c r="B79" s="30" t="s">
        <v>72</v>
      </c>
      <c r="C79" s="4"/>
      <c r="D79" s="4">
        <f>'wrzesień 2024'!N223</f>
        <v>1070</v>
      </c>
      <c r="E79" s="7">
        <f>'wrzesień 2024'!N225</f>
        <v>214</v>
      </c>
      <c r="F79">
        <v>21</v>
      </c>
      <c r="G79">
        <v>1</v>
      </c>
      <c r="H79" s="13" t="s">
        <v>23</v>
      </c>
      <c r="I79" s="16"/>
      <c r="J79" s="16"/>
      <c r="K79" s="1"/>
      <c r="L79" s="1"/>
      <c r="M79" s="4">
        <f t="shared" si="0"/>
        <v>214</v>
      </c>
      <c r="N79" s="4">
        <f t="shared" si="1"/>
        <v>0</v>
      </c>
      <c r="O79" s="4"/>
      <c r="P79" s="16">
        <v>15</v>
      </c>
      <c r="Q79" s="1">
        <f t="shared" si="14"/>
        <v>1070</v>
      </c>
      <c r="R79" s="1"/>
      <c r="S79" s="51">
        <f t="shared" si="10"/>
        <v>214</v>
      </c>
      <c r="T79" s="1"/>
    </row>
    <row r="80" spans="1:20" x14ac:dyDescent="0.25">
      <c r="A80" t="s">
        <v>30</v>
      </c>
      <c r="B80" s="30"/>
      <c r="C80" s="4"/>
      <c r="D80" s="4"/>
      <c r="E80" s="4"/>
      <c r="F80">
        <v>21</v>
      </c>
      <c r="G80">
        <v>1</v>
      </c>
      <c r="H80" s="13" t="s">
        <v>23</v>
      </c>
      <c r="I80" s="16"/>
      <c r="J80" s="16"/>
      <c r="K80" s="1"/>
      <c r="L80" s="1"/>
      <c r="M80" s="4">
        <f t="shared" si="0"/>
        <v>0</v>
      </c>
      <c r="N80" s="4">
        <f t="shared" si="1"/>
        <v>0</v>
      </c>
      <c r="O80" s="4"/>
      <c r="P80" s="16">
        <v>9</v>
      </c>
      <c r="Q80" s="1">
        <f t="shared" si="14"/>
        <v>0</v>
      </c>
      <c r="R80" s="1"/>
      <c r="S80" s="51">
        <f t="shared" si="10"/>
        <v>0</v>
      </c>
      <c r="T80" s="1"/>
    </row>
    <row r="81" spans="1:20" x14ac:dyDescent="0.25">
      <c r="A81" t="s">
        <v>30</v>
      </c>
      <c r="B81" s="9"/>
      <c r="C81" s="4"/>
      <c r="D81" s="4"/>
      <c r="E81" s="4"/>
      <c r="F81">
        <v>21</v>
      </c>
      <c r="G81">
        <v>1</v>
      </c>
      <c r="H81" s="18">
        <v>1</v>
      </c>
      <c r="I81" s="16"/>
      <c r="J81" s="16"/>
      <c r="K81" s="1"/>
      <c r="L81" s="1"/>
      <c r="M81" s="4">
        <f t="shared" si="0"/>
        <v>0</v>
      </c>
      <c r="N81" s="4">
        <f t="shared" si="1"/>
        <v>0</v>
      </c>
      <c r="O81" s="4"/>
      <c r="P81" s="16">
        <v>5</v>
      </c>
      <c r="Q81" s="1">
        <f t="shared" si="14"/>
        <v>0</v>
      </c>
      <c r="R81" s="1"/>
      <c r="S81" s="51">
        <f t="shared" si="10"/>
        <v>0</v>
      </c>
      <c r="T81" s="1"/>
    </row>
    <row r="82" spans="1:20" x14ac:dyDescent="0.25">
      <c r="A82" s="22" t="s">
        <v>30</v>
      </c>
      <c r="B82" s="22">
        <v>2024</v>
      </c>
      <c r="C82" s="23"/>
      <c r="D82" s="23">
        <f>SUM(D74:D81)</f>
        <v>7373</v>
      </c>
      <c r="E82" s="23">
        <f>SUM(E74:E81)</f>
        <v>695</v>
      </c>
      <c r="F82" s="22"/>
      <c r="G82" s="22"/>
      <c r="H82" s="25"/>
      <c r="I82" s="16"/>
      <c r="J82" s="44">
        <v>695</v>
      </c>
      <c r="K82" s="1"/>
      <c r="L82" s="1"/>
      <c r="M82" s="4">
        <f>SUM(M74:M81)</f>
        <v>694.6</v>
      </c>
      <c r="N82" s="42">
        <f t="shared" si="1"/>
        <v>-0.39999999999997726</v>
      </c>
      <c r="O82" s="4"/>
      <c r="P82" s="1"/>
      <c r="Q82" s="54">
        <f>SUM(Q74:Q81)</f>
        <v>7373</v>
      </c>
      <c r="R82" s="54"/>
      <c r="S82" s="52">
        <f t="shared" si="10"/>
        <v>1474.6000000000001</v>
      </c>
      <c r="T82" s="1"/>
    </row>
    <row r="83" spans="1:20" x14ac:dyDescent="0.25">
      <c r="A83" s="30" t="s">
        <v>31</v>
      </c>
      <c r="B83" s="30" t="s">
        <v>45</v>
      </c>
      <c r="C83" s="29"/>
      <c r="D83" s="4">
        <f>'październik 2024'!N9</f>
        <v>529</v>
      </c>
      <c r="E83" s="38">
        <f>'październik 2024'!N11</f>
        <v>106</v>
      </c>
      <c r="F83" s="9">
        <v>21</v>
      </c>
      <c r="G83" s="9">
        <v>1</v>
      </c>
      <c r="H83" s="13" t="s">
        <v>23</v>
      </c>
      <c r="I83" s="16"/>
      <c r="J83" s="16"/>
      <c r="K83" s="1"/>
      <c r="L83" s="1"/>
      <c r="M83" s="4">
        <f t="shared" si="0"/>
        <v>105.80000000000001</v>
      </c>
      <c r="N83" s="4">
        <f t="shared" si="1"/>
        <v>-0.19999999999998863</v>
      </c>
      <c r="O83" s="4"/>
      <c r="P83" s="16">
        <v>1</v>
      </c>
      <c r="Q83" s="1">
        <f>D83</f>
        <v>529</v>
      </c>
      <c r="R83" s="1"/>
      <c r="S83" s="51">
        <f t="shared" si="10"/>
        <v>105.80000000000001</v>
      </c>
      <c r="T83" s="1"/>
    </row>
    <row r="84" spans="1:20" x14ac:dyDescent="0.25">
      <c r="A84" s="30" t="s">
        <v>31</v>
      </c>
      <c r="B84" s="30" t="s">
        <v>17</v>
      </c>
      <c r="C84" s="29"/>
      <c r="D84" s="29">
        <f>'październik 2024'!N37</f>
        <v>161</v>
      </c>
      <c r="E84" s="64">
        <f>'październik 2024'!N39</f>
        <v>32</v>
      </c>
      <c r="F84" s="9">
        <v>21</v>
      </c>
      <c r="G84" s="9">
        <v>1</v>
      </c>
      <c r="H84" s="13" t="s">
        <v>23</v>
      </c>
      <c r="I84" s="16"/>
      <c r="J84" s="16"/>
      <c r="K84" s="1"/>
      <c r="L84" s="1"/>
      <c r="M84" s="4">
        <f t="shared" ref="M84:M144" si="15">D84*20%</f>
        <v>32.200000000000003</v>
      </c>
      <c r="N84" s="4">
        <f t="shared" ref="N84:N145" si="16">M84-E84</f>
        <v>0.20000000000000284</v>
      </c>
      <c r="O84" s="4"/>
      <c r="P84" s="16">
        <v>3</v>
      </c>
      <c r="Q84" s="1">
        <f t="shared" ref="Q84:Q94" si="17">D84</f>
        <v>161</v>
      </c>
      <c r="R84" s="1"/>
      <c r="S84" s="51">
        <f t="shared" si="10"/>
        <v>32.200000000000003</v>
      </c>
      <c r="T84" s="1"/>
    </row>
    <row r="85" spans="1:20" x14ac:dyDescent="0.25">
      <c r="A85" s="30" t="s">
        <v>31</v>
      </c>
      <c r="B85" s="30" t="s">
        <v>79</v>
      </c>
      <c r="C85" s="29"/>
      <c r="D85" s="29">
        <f>'październik 2024'!N76</f>
        <v>393</v>
      </c>
      <c r="E85" s="64">
        <f>'październik 2024'!N78</f>
        <v>79</v>
      </c>
      <c r="F85" s="9">
        <v>21</v>
      </c>
      <c r="G85" s="9">
        <v>1</v>
      </c>
      <c r="H85" s="13" t="s">
        <v>23</v>
      </c>
      <c r="I85" s="16"/>
      <c r="J85" s="16"/>
      <c r="K85" s="1"/>
      <c r="L85" s="1"/>
      <c r="M85" s="4">
        <f t="shared" si="15"/>
        <v>78.600000000000009</v>
      </c>
      <c r="N85" s="4">
        <f t="shared" si="16"/>
        <v>-0.39999999999999147</v>
      </c>
      <c r="O85" s="4"/>
      <c r="P85" s="16">
        <v>6</v>
      </c>
      <c r="Q85" s="1">
        <f t="shared" si="17"/>
        <v>393</v>
      </c>
      <c r="R85" s="1"/>
      <c r="S85" s="51">
        <f t="shared" si="10"/>
        <v>78.600000000000009</v>
      </c>
      <c r="T85" s="1"/>
    </row>
    <row r="86" spans="1:20" x14ac:dyDescent="0.25">
      <c r="A86" s="30" t="s">
        <v>31</v>
      </c>
      <c r="B86" s="30" t="s">
        <v>72</v>
      </c>
      <c r="C86" s="29"/>
      <c r="D86" s="29">
        <f>'październik 2024'!N118</f>
        <v>1076</v>
      </c>
      <c r="E86" s="64">
        <f>'październik 2024'!N120</f>
        <v>215</v>
      </c>
      <c r="F86" s="9">
        <v>21</v>
      </c>
      <c r="G86" s="9">
        <v>1</v>
      </c>
      <c r="H86" s="13" t="s">
        <v>23</v>
      </c>
      <c r="I86" s="16"/>
      <c r="J86" s="16"/>
      <c r="K86" s="1"/>
      <c r="L86" s="1"/>
      <c r="M86" s="4">
        <f t="shared" si="15"/>
        <v>215.20000000000002</v>
      </c>
      <c r="N86" s="4">
        <f t="shared" si="16"/>
        <v>0.20000000000001705</v>
      </c>
      <c r="O86" s="4"/>
      <c r="P86" s="16">
        <v>15</v>
      </c>
      <c r="Q86" s="1">
        <f t="shared" si="17"/>
        <v>1076</v>
      </c>
      <c r="R86" s="1"/>
      <c r="S86" s="51">
        <f t="shared" si="10"/>
        <v>215.20000000000002</v>
      </c>
      <c r="T86" s="1"/>
    </row>
    <row r="87" spans="1:20" x14ac:dyDescent="0.25">
      <c r="A87" s="30" t="s">
        <v>31</v>
      </c>
      <c r="B87" s="30" t="s">
        <v>60</v>
      </c>
      <c r="C87" s="29"/>
      <c r="D87" s="29">
        <f>'październik 2024'!N174</f>
        <v>4048</v>
      </c>
      <c r="E87" s="64">
        <f>'październik 2024'!N176</f>
        <v>202</v>
      </c>
      <c r="F87" s="9">
        <v>21</v>
      </c>
      <c r="G87" s="9">
        <v>1</v>
      </c>
      <c r="H87" s="13" t="s">
        <v>23</v>
      </c>
      <c r="I87" s="16"/>
      <c r="J87" s="16"/>
      <c r="K87" s="1"/>
      <c r="L87" s="1"/>
      <c r="M87" s="4">
        <f>D87*5%</f>
        <v>202.4</v>
      </c>
      <c r="N87" s="4">
        <f t="shared" si="16"/>
        <v>0.40000000000000568</v>
      </c>
      <c r="O87" s="4"/>
      <c r="P87" s="16">
        <v>16</v>
      </c>
      <c r="Q87" s="1">
        <f t="shared" si="17"/>
        <v>4048</v>
      </c>
      <c r="R87" s="1"/>
      <c r="S87" s="51">
        <f t="shared" si="10"/>
        <v>809.6</v>
      </c>
      <c r="T87" s="1"/>
    </row>
    <row r="88" spans="1:20" x14ac:dyDescent="0.25">
      <c r="A88" s="30" t="s">
        <v>31</v>
      </c>
      <c r="B88" s="30"/>
      <c r="C88" s="29"/>
      <c r="D88" s="29"/>
      <c r="E88" s="29"/>
      <c r="F88" s="9">
        <v>21</v>
      </c>
      <c r="G88" s="9">
        <v>1</v>
      </c>
      <c r="H88" s="13" t="s">
        <v>23</v>
      </c>
      <c r="I88" s="16"/>
      <c r="J88" s="16"/>
      <c r="K88" s="1"/>
      <c r="L88" s="1"/>
      <c r="M88" s="4">
        <f t="shared" si="15"/>
        <v>0</v>
      </c>
      <c r="N88" s="4">
        <f t="shared" si="16"/>
        <v>0</v>
      </c>
      <c r="O88" s="4"/>
      <c r="P88" s="16">
        <v>16</v>
      </c>
      <c r="Q88" s="1">
        <f t="shared" si="17"/>
        <v>0</v>
      </c>
      <c r="R88" s="1"/>
      <c r="S88" s="51">
        <f t="shared" si="10"/>
        <v>0</v>
      </c>
      <c r="T88" s="1"/>
    </row>
    <row r="89" spans="1:20" x14ac:dyDescent="0.25">
      <c r="A89" s="30" t="s">
        <v>31</v>
      </c>
      <c r="B89" s="30"/>
      <c r="C89" s="29"/>
      <c r="D89" s="29"/>
      <c r="E89" s="29"/>
      <c r="F89" s="9">
        <v>21</v>
      </c>
      <c r="G89" s="9">
        <v>1</v>
      </c>
      <c r="H89" s="13" t="s">
        <v>23</v>
      </c>
      <c r="I89" s="16"/>
      <c r="J89" s="16"/>
      <c r="K89" s="1"/>
      <c r="L89" s="1"/>
      <c r="M89" s="4">
        <f t="shared" si="15"/>
        <v>0</v>
      </c>
      <c r="N89" s="4">
        <f t="shared" si="16"/>
        <v>0</v>
      </c>
      <c r="O89" s="4"/>
      <c r="P89" s="16">
        <v>16</v>
      </c>
      <c r="Q89" s="1">
        <f t="shared" si="17"/>
        <v>0</v>
      </c>
      <c r="R89" s="1"/>
      <c r="S89" s="51">
        <f t="shared" si="10"/>
        <v>0</v>
      </c>
      <c r="T89" s="1"/>
    </row>
    <row r="90" spans="1:20" x14ac:dyDescent="0.25">
      <c r="A90" s="30" t="s">
        <v>31</v>
      </c>
      <c r="B90" s="30"/>
      <c r="C90" s="29"/>
      <c r="D90" s="29"/>
      <c r="E90" s="29"/>
      <c r="F90" s="9">
        <v>21</v>
      </c>
      <c r="G90" s="9">
        <v>1</v>
      </c>
      <c r="H90" s="13" t="s">
        <v>23</v>
      </c>
      <c r="I90" s="16"/>
      <c r="J90" s="16"/>
      <c r="K90" s="1"/>
      <c r="L90" s="1"/>
      <c r="M90" s="4">
        <f t="shared" si="15"/>
        <v>0</v>
      </c>
      <c r="N90" s="4">
        <f t="shared" si="16"/>
        <v>0</v>
      </c>
      <c r="O90" s="4"/>
      <c r="P90" s="16">
        <v>2</v>
      </c>
      <c r="Q90" s="1">
        <f t="shared" si="17"/>
        <v>0</v>
      </c>
      <c r="R90" s="1"/>
      <c r="S90" s="51">
        <f t="shared" si="10"/>
        <v>0</v>
      </c>
      <c r="T90" s="1"/>
    </row>
    <row r="91" spans="1:20" x14ac:dyDescent="0.25">
      <c r="A91" s="30" t="s">
        <v>31</v>
      </c>
      <c r="B91" s="30"/>
      <c r="C91" s="29"/>
      <c r="D91" s="29"/>
      <c r="E91" s="29"/>
      <c r="F91" s="9">
        <v>21</v>
      </c>
      <c r="G91" s="9">
        <v>1</v>
      </c>
      <c r="H91" s="13" t="s">
        <v>23</v>
      </c>
      <c r="I91" s="16"/>
      <c r="J91" s="16"/>
      <c r="K91" s="1"/>
      <c r="L91" s="1"/>
      <c r="M91" s="4">
        <f t="shared" si="15"/>
        <v>0</v>
      </c>
      <c r="N91" s="4">
        <f t="shared" si="16"/>
        <v>0</v>
      </c>
      <c r="O91" s="4"/>
      <c r="P91" s="16">
        <v>2</v>
      </c>
      <c r="Q91" s="1">
        <f t="shared" si="17"/>
        <v>0</v>
      </c>
      <c r="R91" s="1"/>
      <c r="S91" s="51">
        <f t="shared" si="10"/>
        <v>0</v>
      </c>
      <c r="T91" s="1"/>
    </row>
    <row r="92" spans="1:20" x14ac:dyDescent="0.25">
      <c r="A92" s="30" t="s">
        <v>31</v>
      </c>
      <c r="B92" s="30"/>
      <c r="C92" s="29"/>
      <c r="D92" s="29"/>
      <c r="E92" s="29"/>
      <c r="F92" s="9">
        <v>21</v>
      </c>
      <c r="G92" s="9">
        <v>1</v>
      </c>
      <c r="H92" s="13" t="s">
        <v>23</v>
      </c>
      <c r="I92" s="16"/>
      <c r="J92" s="16"/>
      <c r="K92" s="1"/>
      <c r="L92" s="1"/>
      <c r="M92" s="4">
        <f t="shared" si="15"/>
        <v>0</v>
      </c>
      <c r="N92" s="4">
        <f t="shared" si="16"/>
        <v>0</v>
      </c>
      <c r="O92" s="4"/>
      <c r="P92" s="16">
        <v>9</v>
      </c>
      <c r="Q92" s="1">
        <f t="shared" si="17"/>
        <v>0</v>
      </c>
      <c r="R92" s="1"/>
      <c r="S92" s="51">
        <f t="shared" si="10"/>
        <v>0</v>
      </c>
      <c r="T92" s="1"/>
    </row>
    <row r="93" spans="1:20" x14ac:dyDescent="0.25">
      <c r="A93" s="30" t="s">
        <v>31</v>
      </c>
      <c r="B93" s="30"/>
      <c r="C93" s="29"/>
      <c r="D93" s="29"/>
      <c r="E93" s="29"/>
      <c r="F93" s="9">
        <v>21</v>
      </c>
      <c r="G93" s="9">
        <v>1</v>
      </c>
      <c r="H93" s="13" t="s">
        <v>23</v>
      </c>
      <c r="I93" s="16"/>
      <c r="J93" s="16"/>
      <c r="K93" s="1"/>
      <c r="L93" s="1"/>
      <c r="M93" s="4">
        <f t="shared" si="15"/>
        <v>0</v>
      </c>
      <c r="N93" s="4">
        <f t="shared" si="16"/>
        <v>0</v>
      </c>
      <c r="O93" s="4"/>
      <c r="P93" s="16">
        <v>17</v>
      </c>
      <c r="Q93" s="1">
        <f t="shared" si="17"/>
        <v>0</v>
      </c>
      <c r="R93" s="1"/>
      <c r="S93" s="51">
        <f t="shared" si="10"/>
        <v>0</v>
      </c>
      <c r="T93" s="1"/>
    </row>
    <row r="94" spans="1:20" x14ac:dyDescent="0.25">
      <c r="A94" s="30" t="s">
        <v>31</v>
      </c>
      <c r="B94" s="30"/>
      <c r="C94" s="29"/>
      <c r="D94" s="29"/>
      <c r="E94" s="29"/>
      <c r="F94">
        <v>21</v>
      </c>
      <c r="G94">
        <v>1</v>
      </c>
      <c r="H94" s="18">
        <v>1</v>
      </c>
      <c r="I94" s="16"/>
      <c r="J94" s="16"/>
      <c r="K94" s="1"/>
      <c r="L94" s="1"/>
      <c r="M94" s="4">
        <f t="shared" si="15"/>
        <v>0</v>
      </c>
      <c r="N94" s="4">
        <f t="shared" si="16"/>
        <v>0</v>
      </c>
      <c r="O94" s="4"/>
      <c r="P94" s="16">
        <v>18</v>
      </c>
      <c r="Q94" s="1">
        <f t="shared" si="17"/>
        <v>0</v>
      </c>
      <c r="R94" s="1"/>
      <c r="S94" s="51">
        <f t="shared" si="10"/>
        <v>0</v>
      </c>
      <c r="T94" s="1"/>
    </row>
    <row r="95" spans="1:20" x14ac:dyDescent="0.25">
      <c r="A95" s="22" t="s">
        <v>31</v>
      </c>
      <c r="B95" s="22">
        <v>2024</v>
      </c>
      <c r="C95" s="23"/>
      <c r="D95" s="23">
        <f>SUM(D83:D94)</f>
        <v>6207</v>
      </c>
      <c r="E95" s="23">
        <f>SUM(E83:E94)</f>
        <v>634</v>
      </c>
      <c r="F95" s="19">
        <v>21</v>
      </c>
      <c r="G95" s="19">
        <v>1</v>
      </c>
      <c r="H95" s="21" t="s">
        <v>23</v>
      </c>
      <c r="I95" s="16"/>
      <c r="J95" s="44">
        <v>634</v>
      </c>
      <c r="K95" s="1"/>
      <c r="L95" s="1"/>
      <c r="M95" s="4">
        <f>SUM(M83:M94)</f>
        <v>634.20000000000005</v>
      </c>
      <c r="N95" s="42">
        <f t="shared" si="16"/>
        <v>0.20000000000004547</v>
      </c>
      <c r="O95" s="4"/>
      <c r="P95" s="1"/>
      <c r="Q95" s="54">
        <f>SUM(Q83:Q94)</f>
        <v>6207</v>
      </c>
      <c r="R95" s="54"/>
      <c r="S95" s="52">
        <f t="shared" si="10"/>
        <v>1241.4000000000001</v>
      </c>
      <c r="T95" s="1"/>
    </row>
    <row r="96" spans="1:20" x14ac:dyDescent="0.25">
      <c r="A96" s="30" t="s">
        <v>32</v>
      </c>
      <c r="B96" s="30" t="s">
        <v>45</v>
      </c>
      <c r="C96" s="29"/>
      <c r="D96" s="29">
        <f>'listopad 2024'!N34</f>
        <v>479</v>
      </c>
      <c r="E96" s="64">
        <f>'listopad 2024'!N36</f>
        <v>96</v>
      </c>
      <c r="F96" s="9">
        <v>21</v>
      </c>
      <c r="G96" s="9">
        <v>1</v>
      </c>
      <c r="H96" s="13" t="s">
        <v>23</v>
      </c>
      <c r="I96" s="16"/>
      <c r="J96" s="16"/>
      <c r="K96" s="1"/>
      <c r="L96" s="1"/>
      <c r="M96" s="4">
        <f t="shared" si="15"/>
        <v>95.800000000000011</v>
      </c>
      <c r="N96" s="4">
        <f t="shared" si="16"/>
        <v>-0.19999999999998863</v>
      </c>
      <c r="O96" s="4"/>
      <c r="P96" s="16">
        <v>1</v>
      </c>
      <c r="Q96" s="1">
        <f>D96</f>
        <v>479</v>
      </c>
      <c r="R96" s="1"/>
      <c r="S96" s="51">
        <f t="shared" si="10"/>
        <v>95.800000000000011</v>
      </c>
      <c r="T96" s="1"/>
    </row>
    <row r="97" spans="1:20" x14ac:dyDescent="0.25">
      <c r="A97" s="30" t="s">
        <v>32</v>
      </c>
      <c r="B97" s="30" t="s">
        <v>60</v>
      </c>
      <c r="C97" s="29"/>
      <c r="D97" s="29">
        <f>'listopad 2024'!N81</f>
        <v>3941</v>
      </c>
      <c r="E97" s="64">
        <f>'listopad 2024'!N83</f>
        <v>197</v>
      </c>
      <c r="F97" s="9">
        <v>21</v>
      </c>
      <c r="G97" s="9">
        <v>1</v>
      </c>
      <c r="H97" s="13" t="s">
        <v>23</v>
      </c>
      <c r="I97" s="16"/>
      <c r="J97" s="16"/>
      <c r="K97" s="1"/>
      <c r="L97" s="1"/>
      <c r="M97" s="4">
        <f>D97*5%</f>
        <v>197.05</v>
      </c>
      <c r="N97" s="4">
        <f t="shared" si="16"/>
        <v>5.0000000000011369E-2</v>
      </c>
      <c r="O97" s="4"/>
      <c r="P97" s="16">
        <v>3</v>
      </c>
      <c r="Q97" s="1">
        <f t="shared" ref="Q97:Q107" si="18">D97</f>
        <v>3941</v>
      </c>
      <c r="R97" s="1"/>
      <c r="S97" s="51">
        <f t="shared" si="10"/>
        <v>788.2</v>
      </c>
      <c r="T97" s="1"/>
    </row>
    <row r="98" spans="1:20" x14ac:dyDescent="0.25">
      <c r="A98" s="30" t="s">
        <v>32</v>
      </c>
      <c r="B98" s="30" t="s">
        <v>79</v>
      </c>
      <c r="C98" s="29"/>
      <c r="D98" s="29">
        <f>'listopad 2024'!N124</f>
        <v>356</v>
      </c>
      <c r="E98" s="64">
        <f>'listopad 2024'!N126</f>
        <v>71</v>
      </c>
      <c r="F98" s="9">
        <v>21</v>
      </c>
      <c r="G98" s="9">
        <v>1</v>
      </c>
      <c r="H98" s="13" t="s">
        <v>23</v>
      </c>
      <c r="I98" s="16"/>
      <c r="J98" s="16"/>
      <c r="K98" s="1"/>
      <c r="L98" s="1"/>
      <c r="M98" s="4">
        <f t="shared" si="15"/>
        <v>71.2</v>
      </c>
      <c r="N98" s="4">
        <f t="shared" si="16"/>
        <v>0.20000000000000284</v>
      </c>
      <c r="O98" s="4"/>
      <c r="P98" s="16">
        <v>6</v>
      </c>
      <c r="Q98" s="1">
        <f t="shared" si="18"/>
        <v>356</v>
      </c>
      <c r="R98" s="1"/>
      <c r="S98" s="51">
        <f t="shared" si="10"/>
        <v>71.2</v>
      </c>
      <c r="T98" s="1"/>
    </row>
    <row r="99" spans="1:20" x14ac:dyDescent="0.25">
      <c r="A99" s="30" t="s">
        <v>32</v>
      </c>
      <c r="B99" s="30" t="s">
        <v>17</v>
      </c>
      <c r="C99" s="29"/>
      <c r="D99" s="29">
        <f>'listopad 2024'!N166</f>
        <v>81</v>
      </c>
      <c r="E99" s="64">
        <f>'listopad 2024'!N168</f>
        <v>16</v>
      </c>
      <c r="F99" s="9">
        <v>21</v>
      </c>
      <c r="G99" s="9">
        <v>1</v>
      </c>
      <c r="H99" s="13" t="s">
        <v>23</v>
      </c>
      <c r="I99" s="16"/>
      <c r="J99" s="16"/>
      <c r="K99" s="1"/>
      <c r="L99" s="1"/>
      <c r="M99" s="4">
        <f t="shared" si="15"/>
        <v>16.2</v>
      </c>
      <c r="N99" s="4">
        <f t="shared" si="16"/>
        <v>0.19999999999999929</v>
      </c>
      <c r="O99" s="4"/>
      <c r="P99" s="16">
        <v>15</v>
      </c>
      <c r="Q99" s="1">
        <f t="shared" si="18"/>
        <v>81</v>
      </c>
      <c r="R99" s="1"/>
      <c r="S99" s="51">
        <f t="shared" si="10"/>
        <v>16.2</v>
      </c>
      <c r="T99" s="1"/>
    </row>
    <row r="100" spans="1:20" x14ac:dyDescent="0.25">
      <c r="A100" s="30" t="s">
        <v>32</v>
      </c>
      <c r="B100" s="30" t="s">
        <v>72</v>
      </c>
      <c r="C100" s="29"/>
      <c r="D100" s="29">
        <f>'listopad 2024'!N209</f>
        <v>1085</v>
      </c>
      <c r="E100" s="64">
        <f>'listopad 2024'!N211</f>
        <v>217</v>
      </c>
      <c r="F100" s="9">
        <v>21</v>
      </c>
      <c r="G100" s="9">
        <v>1</v>
      </c>
      <c r="H100" s="13" t="s">
        <v>23</v>
      </c>
      <c r="I100" s="16"/>
      <c r="J100" s="16"/>
      <c r="K100" s="1"/>
      <c r="L100" s="1"/>
      <c r="M100" s="4">
        <f t="shared" si="15"/>
        <v>217</v>
      </c>
      <c r="N100" s="4">
        <f t="shared" si="16"/>
        <v>0</v>
      </c>
      <c r="O100" s="4"/>
      <c r="P100" s="49">
        <v>16</v>
      </c>
      <c r="Q100" s="1">
        <f t="shared" si="18"/>
        <v>1085</v>
      </c>
      <c r="R100" s="1"/>
      <c r="S100" s="51">
        <f t="shared" si="10"/>
        <v>217</v>
      </c>
      <c r="T100" s="1"/>
    </row>
    <row r="101" spans="1:20" x14ac:dyDescent="0.25">
      <c r="A101" s="30" t="s">
        <v>32</v>
      </c>
      <c r="B101" s="30"/>
      <c r="C101" s="29"/>
      <c r="D101" s="29"/>
      <c r="E101" s="29"/>
      <c r="F101" s="9">
        <v>21</v>
      </c>
      <c r="G101" s="9">
        <v>1</v>
      </c>
      <c r="H101" s="13" t="s">
        <v>23</v>
      </c>
      <c r="I101" s="16"/>
      <c r="J101" s="16"/>
      <c r="K101" s="1"/>
      <c r="L101" s="1"/>
      <c r="M101" s="4">
        <f t="shared" si="15"/>
        <v>0</v>
      </c>
      <c r="N101" s="4">
        <f t="shared" si="16"/>
        <v>0</v>
      </c>
      <c r="O101" s="4"/>
      <c r="P101" s="49">
        <v>2</v>
      </c>
      <c r="Q101" s="1">
        <f t="shared" si="18"/>
        <v>0</v>
      </c>
      <c r="R101" s="1"/>
      <c r="S101" s="51">
        <f t="shared" si="10"/>
        <v>0</v>
      </c>
      <c r="T101" s="1"/>
    </row>
    <row r="102" spans="1:20" x14ac:dyDescent="0.25">
      <c r="A102" s="30" t="s">
        <v>32</v>
      </c>
      <c r="B102" s="30"/>
      <c r="C102" s="29"/>
      <c r="D102" s="29"/>
      <c r="E102" s="29"/>
      <c r="F102" s="9">
        <v>21</v>
      </c>
      <c r="G102" s="9">
        <v>1</v>
      </c>
      <c r="H102" s="13" t="s">
        <v>23</v>
      </c>
      <c r="I102" s="16"/>
      <c r="J102" s="16"/>
      <c r="K102" s="1"/>
      <c r="L102" s="1"/>
      <c r="M102" s="4">
        <f t="shared" si="15"/>
        <v>0</v>
      </c>
      <c r="N102" s="4">
        <f t="shared" si="16"/>
        <v>0</v>
      </c>
      <c r="O102" s="4"/>
      <c r="P102" s="49">
        <v>2</v>
      </c>
      <c r="Q102" s="1">
        <f t="shared" si="18"/>
        <v>0</v>
      </c>
      <c r="R102" s="1"/>
      <c r="S102" s="51">
        <f t="shared" ref="S102:S117" si="19">Q102*0.2</f>
        <v>0</v>
      </c>
      <c r="T102" s="1"/>
    </row>
    <row r="103" spans="1:20" x14ac:dyDescent="0.25">
      <c r="A103" s="30" t="s">
        <v>32</v>
      </c>
      <c r="B103" s="30"/>
      <c r="C103" s="29"/>
      <c r="D103" s="29"/>
      <c r="E103" s="29"/>
      <c r="F103" s="9">
        <v>21</v>
      </c>
      <c r="G103" s="9">
        <v>1</v>
      </c>
      <c r="H103" s="13" t="s">
        <v>23</v>
      </c>
      <c r="I103" s="16"/>
      <c r="J103" s="16"/>
      <c r="K103" s="1"/>
      <c r="L103" s="1"/>
      <c r="M103" s="4">
        <f t="shared" si="15"/>
        <v>0</v>
      </c>
      <c r="N103" s="4">
        <f t="shared" si="16"/>
        <v>0</v>
      </c>
      <c r="O103" s="4"/>
      <c r="P103" s="49">
        <v>9</v>
      </c>
      <c r="Q103" s="1">
        <f t="shared" si="18"/>
        <v>0</v>
      </c>
      <c r="R103" s="1"/>
      <c r="S103" s="51">
        <f t="shared" si="19"/>
        <v>0</v>
      </c>
      <c r="T103" s="1"/>
    </row>
    <row r="104" spans="1:20" x14ac:dyDescent="0.25">
      <c r="A104" s="30" t="s">
        <v>32</v>
      </c>
      <c r="B104" s="30"/>
      <c r="C104" s="29"/>
      <c r="D104" s="29"/>
      <c r="E104" s="29"/>
      <c r="F104" s="9">
        <v>21</v>
      </c>
      <c r="G104" s="9">
        <v>1</v>
      </c>
      <c r="H104" s="13" t="s">
        <v>23</v>
      </c>
      <c r="I104" s="16"/>
      <c r="J104" s="16"/>
      <c r="K104" s="1"/>
      <c r="L104" s="1"/>
      <c r="M104" s="4">
        <f t="shared" si="15"/>
        <v>0</v>
      </c>
      <c r="N104" s="4">
        <f t="shared" si="16"/>
        <v>0</v>
      </c>
      <c r="O104" s="4"/>
      <c r="P104" s="49">
        <v>17</v>
      </c>
      <c r="Q104" s="1">
        <f t="shared" si="18"/>
        <v>0</v>
      </c>
      <c r="R104" s="1"/>
      <c r="S104" s="51">
        <f t="shared" si="19"/>
        <v>0</v>
      </c>
      <c r="T104" s="1"/>
    </row>
    <row r="105" spans="1:20" x14ac:dyDescent="0.25">
      <c r="A105" s="30" t="s">
        <v>32</v>
      </c>
      <c r="B105" s="30"/>
      <c r="C105" s="29"/>
      <c r="D105" s="29"/>
      <c r="E105" s="29"/>
      <c r="F105" s="9">
        <v>21</v>
      </c>
      <c r="G105" s="9">
        <v>1</v>
      </c>
      <c r="H105" s="13" t="s">
        <v>23</v>
      </c>
      <c r="I105" s="16"/>
      <c r="J105" s="16"/>
      <c r="K105" s="1"/>
      <c r="L105" s="1"/>
      <c r="M105" s="4">
        <f t="shared" si="15"/>
        <v>0</v>
      </c>
      <c r="N105" s="4">
        <f t="shared" si="16"/>
        <v>0</v>
      </c>
      <c r="O105" s="4"/>
      <c r="P105" s="49">
        <v>19</v>
      </c>
      <c r="Q105" s="1">
        <f t="shared" si="18"/>
        <v>0</v>
      </c>
      <c r="R105" s="1"/>
      <c r="S105" s="51">
        <f t="shared" si="19"/>
        <v>0</v>
      </c>
      <c r="T105" s="1"/>
    </row>
    <row r="106" spans="1:20" x14ac:dyDescent="0.25">
      <c r="A106" s="30" t="s">
        <v>32</v>
      </c>
      <c r="B106" s="30"/>
      <c r="C106" s="29"/>
      <c r="D106" s="29"/>
      <c r="E106" s="29"/>
      <c r="F106" s="9">
        <v>21</v>
      </c>
      <c r="G106" s="9">
        <v>1</v>
      </c>
      <c r="H106" s="13" t="s">
        <v>23</v>
      </c>
      <c r="I106" s="16"/>
      <c r="J106" s="16"/>
      <c r="K106" s="1"/>
      <c r="L106" s="1"/>
      <c r="M106" s="4">
        <f t="shared" si="15"/>
        <v>0</v>
      </c>
      <c r="N106" s="4">
        <f>M106-E106</f>
        <v>0</v>
      </c>
      <c r="O106" s="4"/>
      <c r="P106" s="49">
        <v>12</v>
      </c>
      <c r="Q106" s="1">
        <f t="shared" si="18"/>
        <v>0</v>
      </c>
      <c r="R106" s="1"/>
      <c r="S106" s="51">
        <f t="shared" si="19"/>
        <v>0</v>
      </c>
      <c r="T106" s="1"/>
    </row>
    <row r="107" spans="1:20" x14ac:dyDescent="0.25">
      <c r="A107" s="30"/>
      <c r="C107" s="29"/>
      <c r="D107" s="29"/>
      <c r="E107" s="29"/>
      <c r="F107">
        <v>21</v>
      </c>
      <c r="G107">
        <v>1</v>
      </c>
      <c r="H107" s="18">
        <v>1</v>
      </c>
      <c r="I107" s="16"/>
      <c r="J107" s="16"/>
      <c r="K107" s="1"/>
      <c r="L107" s="1"/>
      <c r="M107" s="4">
        <f t="shared" si="15"/>
        <v>0</v>
      </c>
      <c r="N107" s="4">
        <f t="shared" ref="N107:N108" si="20">M107-E107</f>
        <v>0</v>
      </c>
      <c r="O107" s="4"/>
      <c r="P107" s="49">
        <v>5</v>
      </c>
      <c r="Q107" s="1">
        <f t="shared" si="18"/>
        <v>0</v>
      </c>
      <c r="R107" s="1"/>
      <c r="S107" s="51">
        <f t="shared" si="19"/>
        <v>0</v>
      </c>
      <c r="T107" s="1"/>
    </row>
    <row r="108" spans="1:20" x14ac:dyDescent="0.25">
      <c r="A108" s="22" t="s">
        <v>32</v>
      </c>
      <c r="B108" s="22">
        <v>2024</v>
      </c>
      <c r="C108" s="22"/>
      <c r="D108" s="23">
        <f>SUM(D96:D107)</f>
        <v>5942</v>
      </c>
      <c r="E108" s="23">
        <f>SUM(E96:E107)</f>
        <v>597</v>
      </c>
      <c r="F108" s="19">
        <v>21</v>
      </c>
      <c r="G108" s="19">
        <v>1</v>
      </c>
      <c r="H108" s="21" t="s">
        <v>23</v>
      </c>
      <c r="I108" s="17"/>
      <c r="J108" s="44">
        <v>597</v>
      </c>
      <c r="M108" s="4">
        <f>SUM(M96:M107)</f>
        <v>597.25</v>
      </c>
      <c r="N108" s="4">
        <f t="shared" si="20"/>
        <v>0.25</v>
      </c>
      <c r="O108" s="9"/>
      <c r="P108" s="9"/>
      <c r="Q108" s="54">
        <f>SUM(Q96:Q107)</f>
        <v>5942</v>
      </c>
      <c r="R108" s="56"/>
      <c r="S108" s="52">
        <f t="shared" si="19"/>
        <v>1188.4000000000001</v>
      </c>
    </row>
    <row r="109" spans="1:20" x14ac:dyDescent="0.25">
      <c r="A109" t="s">
        <v>33</v>
      </c>
      <c r="B109" s="30" t="s">
        <v>45</v>
      </c>
      <c r="D109" s="1">
        <f>'grudzień 2024'!N9</f>
        <v>489</v>
      </c>
      <c r="E109" s="4">
        <v>97</v>
      </c>
      <c r="F109">
        <v>21</v>
      </c>
      <c r="G109">
        <v>1</v>
      </c>
      <c r="H109" s="17" t="s">
        <v>23</v>
      </c>
      <c r="I109" s="17"/>
      <c r="J109" s="17"/>
      <c r="M109" s="4">
        <f t="shared" si="15"/>
        <v>97.800000000000011</v>
      </c>
      <c r="N109" s="4">
        <f t="shared" si="16"/>
        <v>0.80000000000001137</v>
      </c>
      <c r="O109" s="9"/>
      <c r="P109" s="13">
        <v>1</v>
      </c>
      <c r="Q109" s="1">
        <f>D109</f>
        <v>489</v>
      </c>
      <c r="S109" s="51">
        <f t="shared" si="19"/>
        <v>97.800000000000011</v>
      </c>
    </row>
    <row r="110" spans="1:20" x14ac:dyDescent="0.25">
      <c r="A110" t="s">
        <v>33</v>
      </c>
      <c r="B110" s="30" t="s">
        <v>60</v>
      </c>
      <c r="D110" s="1">
        <f>'grudzień 2024'!N52</f>
        <v>2905</v>
      </c>
      <c r="E110" s="4">
        <f>'grudzień 2024'!N54</f>
        <v>145</v>
      </c>
      <c r="F110" s="9">
        <v>21</v>
      </c>
      <c r="G110" s="9">
        <v>1</v>
      </c>
      <c r="H110" s="13" t="s">
        <v>23</v>
      </c>
      <c r="I110" s="17"/>
      <c r="J110" s="17"/>
      <c r="M110" s="4">
        <f>D110*5%</f>
        <v>145.25</v>
      </c>
      <c r="N110" s="4">
        <f t="shared" si="16"/>
        <v>0.25</v>
      </c>
      <c r="O110" s="9"/>
      <c r="P110" s="13">
        <v>15</v>
      </c>
      <c r="Q110" s="1">
        <f t="shared" ref="Q110:Q115" si="21">D110</f>
        <v>2905</v>
      </c>
      <c r="S110" s="51">
        <f t="shared" si="19"/>
        <v>581</v>
      </c>
    </row>
    <row r="111" spans="1:20" x14ac:dyDescent="0.25">
      <c r="A111" t="s">
        <v>33</v>
      </c>
      <c r="B111" s="30" t="s">
        <v>72</v>
      </c>
      <c r="D111" s="1">
        <f>'grudzień 2024'!N101</f>
        <v>116</v>
      </c>
      <c r="E111" s="4">
        <f>'grudzień 2024'!N103+1</f>
        <v>24</v>
      </c>
      <c r="F111" s="9">
        <v>21</v>
      </c>
      <c r="G111" s="9">
        <v>1</v>
      </c>
      <c r="H111" s="13" t="s">
        <v>23</v>
      </c>
      <c r="I111" s="17"/>
      <c r="J111" s="17"/>
      <c r="M111" s="4">
        <f t="shared" si="15"/>
        <v>23.200000000000003</v>
      </c>
      <c r="N111" s="4">
        <f t="shared" si="16"/>
        <v>-0.79999999999999716</v>
      </c>
      <c r="O111" s="9"/>
      <c r="P111" s="13">
        <v>15</v>
      </c>
      <c r="Q111" s="1">
        <f t="shared" si="21"/>
        <v>116</v>
      </c>
      <c r="S111" s="51">
        <f t="shared" si="19"/>
        <v>23.200000000000003</v>
      </c>
    </row>
    <row r="112" spans="1:20" x14ac:dyDescent="0.25">
      <c r="A112" t="s">
        <v>33</v>
      </c>
      <c r="B112" s="30" t="s">
        <v>79</v>
      </c>
      <c r="D112" s="1">
        <f>'grudzień 2024'!N235</f>
        <v>421</v>
      </c>
      <c r="E112" s="4">
        <f>'grudzień 2024'!N237</f>
        <v>84</v>
      </c>
      <c r="F112" s="9">
        <v>21</v>
      </c>
      <c r="G112" s="9">
        <v>1</v>
      </c>
      <c r="H112" s="13" t="s">
        <v>23</v>
      </c>
      <c r="I112" s="13"/>
      <c r="J112" s="17"/>
      <c r="M112" s="4">
        <f t="shared" si="15"/>
        <v>84.2</v>
      </c>
      <c r="N112" s="4">
        <f t="shared" si="16"/>
        <v>0.20000000000000284</v>
      </c>
      <c r="O112" s="9"/>
      <c r="P112" s="13">
        <v>19</v>
      </c>
      <c r="Q112" s="1">
        <f t="shared" si="21"/>
        <v>421</v>
      </c>
      <c r="S112" s="51">
        <f t="shared" si="19"/>
        <v>84.2</v>
      </c>
    </row>
    <row r="113" spans="1:19" x14ac:dyDescent="0.25">
      <c r="A113" t="s">
        <v>33</v>
      </c>
      <c r="B113" s="30" t="s">
        <v>17</v>
      </c>
      <c r="D113" s="1">
        <f>'grudzień 2024'!N145</f>
        <v>80</v>
      </c>
      <c r="E113" s="4">
        <v>17</v>
      </c>
      <c r="F113">
        <v>21</v>
      </c>
      <c r="G113">
        <v>1</v>
      </c>
      <c r="H113" s="17" t="s">
        <v>23</v>
      </c>
      <c r="I113" s="13"/>
      <c r="J113" s="17"/>
      <c r="M113" s="4">
        <f t="shared" si="15"/>
        <v>16</v>
      </c>
      <c r="N113" s="4">
        <f t="shared" si="16"/>
        <v>-1</v>
      </c>
      <c r="O113" s="9"/>
      <c r="P113" s="13">
        <v>2</v>
      </c>
      <c r="Q113" s="1">
        <f t="shared" si="21"/>
        <v>80</v>
      </c>
      <c r="S113" s="51">
        <f t="shared" si="19"/>
        <v>16</v>
      </c>
    </row>
    <row r="114" spans="1:19" x14ac:dyDescent="0.25">
      <c r="A114" t="s">
        <v>33</v>
      </c>
      <c r="B114" s="30" t="s">
        <v>72</v>
      </c>
      <c r="C114" s="1"/>
      <c r="D114" s="1">
        <f>'grudzień 2024'!N187</f>
        <v>1296</v>
      </c>
      <c r="E114" s="4">
        <f>'grudzień 2024'!N189</f>
        <v>259</v>
      </c>
      <c r="F114">
        <v>21</v>
      </c>
      <c r="G114">
        <v>1</v>
      </c>
      <c r="H114" s="17" t="s">
        <v>23</v>
      </c>
      <c r="I114" s="13"/>
      <c r="J114" s="17"/>
      <c r="M114" s="4">
        <f t="shared" si="15"/>
        <v>259.2</v>
      </c>
      <c r="N114" s="4">
        <f t="shared" si="16"/>
        <v>0.19999999999998863</v>
      </c>
      <c r="O114" s="9"/>
      <c r="P114" s="13">
        <v>9</v>
      </c>
      <c r="Q114" s="1">
        <f t="shared" si="21"/>
        <v>1296</v>
      </c>
      <c r="S114" s="51">
        <f t="shared" si="19"/>
        <v>259.2</v>
      </c>
    </row>
    <row r="115" spans="1:19" x14ac:dyDescent="0.25">
      <c r="A115" t="s">
        <v>33</v>
      </c>
      <c r="C115" s="1"/>
      <c r="D115" s="1"/>
      <c r="E115" s="4"/>
      <c r="F115">
        <v>21</v>
      </c>
      <c r="G115">
        <v>1</v>
      </c>
      <c r="H115" s="17" t="s">
        <v>23</v>
      </c>
      <c r="I115" s="13"/>
      <c r="J115" s="17"/>
      <c r="M115" s="4">
        <f t="shared" si="15"/>
        <v>0</v>
      </c>
      <c r="N115" s="4">
        <f t="shared" si="16"/>
        <v>0</v>
      </c>
      <c r="O115" s="9"/>
      <c r="P115" s="13">
        <v>17</v>
      </c>
      <c r="Q115" s="1">
        <f t="shared" si="21"/>
        <v>0</v>
      </c>
      <c r="S115" s="51">
        <f t="shared" si="19"/>
        <v>0</v>
      </c>
    </row>
    <row r="116" spans="1:19" x14ac:dyDescent="0.25">
      <c r="A116" s="22" t="s">
        <v>33</v>
      </c>
      <c r="B116" s="22">
        <v>2024</v>
      </c>
      <c r="C116" s="22"/>
      <c r="D116" s="23">
        <f>SUM(D109:D115)</f>
        <v>5307</v>
      </c>
      <c r="E116" s="23">
        <f>SUM(E109:E115)</f>
        <v>626</v>
      </c>
      <c r="F116" s="22">
        <v>21</v>
      </c>
      <c r="G116" s="22">
        <v>1</v>
      </c>
      <c r="H116" s="24" t="s">
        <v>23</v>
      </c>
      <c r="I116" s="17"/>
      <c r="J116" s="45"/>
      <c r="M116" s="4">
        <f t="shared" si="15"/>
        <v>1061.4000000000001</v>
      </c>
      <c r="N116" s="4">
        <f t="shared" si="16"/>
        <v>435.40000000000009</v>
      </c>
      <c r="O116" s="9"/>
      <c r="P116" s="9"/>
      <c r="Q116" s="54">
        <f>SUM(Q109:Q115)</f>
        <v>5307</v>
      </c>
      <c r="R116" s="56"/>
      <c r="S116" s="55">
        <f t="shared" si="19"/>
        <v>1061.4000000000001</v>
      </c>
    </row>
    <row r="117" spans="1:19" x14ac:dyDescent="0.25">
      <c r="A117" s="22"/>
      <c r="B117" s="22"/>
      <c r="C117" s="22"/>
      <c r="D117" s="23"/>
      <c r="E117" s="23"/>
      <c r="F117" s="22"/>
      <c r="G117" s="22"/>
      <c r="H117" s="24"/>
      <c r="I117" s="17"/>
      <c r="J117" s="17"/>
      <c r="M117" s="4">
        <f t="shared" si="15"/>
        <v>0</v>
      </c>
      <c r="N117" s="4">
        <f t="shared" si="16"/>
        <v>0</v>
      </c>
      <c r="O117" s="9"/>
      <c r="P117" s="9"/>
      <c r="Q117" s="7" t="e">
        <f>Q116+Q108+Q95+Q82+Q73+Q65+Q55+Q45+#REF!+Q27+Q20+Q10</f>
        <v>#REF!</v>
      </c>
      <c r="R117" s="37"/>
      <c r="S117" s="53" t="e">
        <f t="shared" si="19"/>
        <v>#REF!</v>
      </c>
    </row>
    <row r="118" spans="1:19" x14ac:dyDescent="0.25">
      <c r="A118" s="22" t="s">
        <v>46</v>
      </c>
      <c r="B118" s="22"/>
      <c r="C118" s="22"/>
      <c r="D118" s="23">
        <f>D116+D108+D95+D82+D73+D65+D55+D45+D36+D27+D20+D10</f>
        <v>51112</v>
      </c>
      <c r="E118" s="23">
        <f>E116+E108+E95+E82+E73+E65+E55+E45+E36+E27+E20+E10</f>
        <v>4792</v>
      </c>
      <c r="F118" s="22"/>
      <c r="G118" s="22"/>
      <c r="H118" s="24"/>
      <c r="I118" s="17"/>
      <c r="J118" s="17"/>
      <c r="M118" s="4">
        <f>D118*20%</f>
        <v>10222.400000000001</v>
      </c>
      <c r="N118" s="4">
        <f t="shared" si="16"/>
        <v>5430.4000000000015</v>
      </c>
      <c r="O118" s="9"/>
      <c r="P118" s="4">
        <f>N116+N108+N102+N95+N82+N73+N65+N55+N45+N36+N27+N20+N10</f>
        <v>955.90000000000032</v>
      </c>
    </row>
    <row r="119" spans="1:19" x14ac:dyDescent="0.25">
      <c r="A119" s="22"/>
      <c r="B119" s="22"/>
      <c r="C119" s="22"/>
      <c r="D119" s="23"/>
      <c r="E119" s="23"/>
      <c r="F119" s="22"/>
      <c r="G119" s="22"/>
      <c r="H119" s="24"/>
      <c r="I119" s="17"/>
      <c r="J119" s="17"/>
      <c r="M119" s="4">
        <f t="shared" si="15"/>
        <v>0</v>
      </c>
      <c r="N119" s="4">
        <f t="shared" si="16"/>
        <v>0</v>
      </c>
      <c r="O119" s="9"/>
      <c r="P119" s="9"/>
    </row>
    <row r="120" spans="1:19" x14ac:dyDescent="0.25">
      <c r="H120" s="17"/>
      <c r="I120" s="17"/>
      <c r="J120" s="17"/>
      <c r="M120" s="4">
        <f t="shared" si="15"/>
        <v>0</v>
      </c>
      <c r="N120" s="4">
        <f t="shared" si="16"/>
        <v>0</v>
      </c>
      <c r="O120" s="9"/>
    </row>
    <row r="121" spans="1:19" x14ac:dyDescent="0.25">
      <c r="A121" s="6">
        <f>1</f>
        <v>1</v>
      </c>
      <c r="B121" s="9" t="s">
        <v>17</v>
      </c>
      <c r="D121" s="1">
        <f>D37+D46+D58+D76+D77+D84+D99+D113</f>
        <v>1150</v>
      </c>
      <c r="E121" s="1">
        <f>E37+E46+E58+E76+E77+E84+E99+E113</f>
        <v>230</v>
      </c>
      <c r="F121">
        <v>21</v>
      </c>
      <c r="G121">
        <v>1</v>
      </c>
      <c r="H121" s="17" t="s">
        <v>23</v>
      </c>
      <c r="I121" s="17"/>
      <c r="J121" s="17"/>
      <c r="M121" s="4">
        <f>D121*20%</f>
        <v>230</v>
      </c>
      <c r="N121" s="4">
        <f t="shared" si="16"/>
        <v>0</v>
      </c>
      <c r="O121" s="6">
        <f>1</f>
        <v>1</v>
      </c>
      <c r="P121" s="9" t="s">
        <v>40</v>
      </c>
      <c r="Q121" s="1">
        <f>D3</f>
        <v>0</v>
      </c>
      <c r="R121" s="1">
        <f>Q121*0.2</f>
        <v>0</v>
      </c>
      <c r="S121" s="51">
        <f>Q121*0.2</f>
        <v>0</v>
      </c>
    </row>
    <row r="122" spans="1:19" x14ac:dyDescent="0.25">
      <c r="A122" s="6">
        <v>2</v>
      </c>
      <c r="B122" t="s">
        <v>72</v>
      </c>
      <c r="D122" s="1">
        <f>D48+D59+D68+D79+D86+D100+D111+D114</f>
        <v>7864</v>
      </c>
      <c r="E122" s="1">
        <f>E48+E59+E68+E79+E86+E100+E111+E114</f>
        <v>1573</v>
      </c>
      <c r="F122">
        <v>21</v>
      </c>
      <c r="G122">
        <v>1</v>
      </c>
      <c r="H122" s="17" t="s">
        <v>23</v>
      </c>
      <c r="I122" s="17"/>
      <c r="J122" s="17"/>
      <c r="M122" s="4">
        <f t="shared" si="15"/>
        <v>1572.8000000000002</v>
      </c>
      <c r="N122" s="4">
        <f t="shared" si="16"/>
        <v>-0.1999999999998181</v>
      </c>
      <c r="O122" s="6">
        <f>O121+1</f>
        <v>2</v>
      </c>
      <c r="P122" t="s">
        <v>42</v>
      </c>
      <c r="Q122" s="1">
        <f>D4</f>
        <v>0</v>
      </c>
      <c r="R122" s="1">
        <f t="shared" ref="R122:R140" si="22">Q122*0.2</f>
        <v>0</v>
      </c>
      <c r="S122" s="51">
        <f t="shared" ref="S122:S143" si="23">Q122*0.2</f>
        <v>0</v>
      </c>
    </row>
    <row r="123" spans="1:19" x14ac:dyDescent="0.25">
      <c r="A123" s="6">
        <v>3</v>
      </c>
      <c r="B123" t="s">
        <v>91</v>
      </c>
      <c r="C123" s="1"/>
      <c r="D123" s="1">
        <f>D57+D67+D78+D85+D98+D112</f>
        <v>2193</v>
      </c>
      <c r="E123" s="1">
        <f>E57+E67+E78+E85+E98+E112</f>
        <v>439</v>
      </c>
      <c r="F123">
        <v>21</v>
      </c>
      <c r="G123">
        <v>1</v>
      </c>
      <c r="H123" s="17" t="s">
        <v>23</v>
      </c>
      <c r="I123" s="17"/>
      <c r="J123" s="17"/>
      <c r="M123" s="4">
        <f t="shared" si="15"/>
        <v>438.6</v>
      </c>
      <c r="N123" s="4">
        <f t="shared" si="16"/>
        <v>-0.39999999999997726</v>
      </c>
      <c r="O123" s="6">
        <f t="shared" ref="O123:O124" si="24">O122+1</f>
        <v>3</v>
      </c>
      <c r="P123" t="s">
        <v>45</v>
      </c>
      <c r="Q123" s="1">
        <f>D5</f>
        <v>0</v>
      </c>
      <c r="R123" s="1">
        <f t="shared" si="22"/>
        <v>0</v>
      </c>
      <c r="S123" s="51">
        <f t="shared" si="23"/>
        <v>0</v>
      </c>
    </row>
    <row r="124" spans="1:19" x14ac:dyDescent="0.25">
      <c r="A124" s="6">
        <v>4</v>
      </c>
      <c r="B124" s="9" t="s">
        <v>45</v>
      </c>
      <c r="D124" s="1">
        <f>D69+D74+D83+D96+D109</f>
        <v>2366</v>
      </c>
      <c r="E124" s="1">
        <f>E69+E74+E83+E96+E109</f>
        <v>473</v>
      </c>
      <c r="F124">
        <v>21</v>
      </c>
      <c r="G124">
        <v>1</v>
      </c>
      <c r="H124" s="17" t="s">
        <v>23</v>
      </c>
      <c r="I124" s="16">
        <f>E111+E114</f>
        <v>283</v>
      </c>
      <c r="J124" s="17"/>
      <c r="M124" s="4">
        <f t="shared" si="15"/>
        <v>473.20000000000005</v>
      </c>
      <c r="N124" s="4">
        <f t="shared" si="16"/>
        <v>0.20000000000004547</v>
      </c>
      <c r="O124" s="6">
        <f t="shared" si="24"/>
        <v>4</v>
      </c>
      <c r="P124" t="s">
        <v>43</v>
      </c>
      <c r="Q124" s="1">
        <f>D6+D7</f>
        <v>0</v>
      </c>
      <c r="R124" s="1">
        <f t="shared" si="22"/>
        <v>0</v>
      </c>
      <c r="S124" s="51">
        <f t="shared" si="23"/>
        <v>0</v>
      </c>
    </row>
    <row r="125" spans="1:19" x14ac:dyDescent="0.25">
      <c r="A125" s="6"/>
      <c r="D125" s="1"/>
      <c r="E125" s="1"/>
      <c r="F125">
        <v>21</v>
      </c>
      <c r="G125">
        <v>1</v>
      </c>
      <c r="H125" s="17" t="s">
        <v>23</v>
      </c>
      <c r="I125" s="17"/>
      <c r="J125" s="17"/>
      <c r="M125" s="4">
        <f t="shared" si="15"/>
        <v>0</v>
      </c>
      <c r="N125" s="4">
        <f t="shared" si="16"/>
        <v>0</v>
      </c>
      <c r="O125" s="6">
        <v>6</v>
      </c>
      <c r="Q125" s="1">
        <f t="shared" ref="Q125:Q140" si="25">D125</f>
        <v>0</v>
      </c>
      <c r="R125" s="1">
        <f t="shared" si="22"/>
        <v>0</v>
      </c>
      <c r="S125" s="51">
        <f t="shared" si="23"/>
        <v>0</v>
      </c>
    </row>
    <row r="126" spans="1:19" x14ac:dyDescent="0.25">
      <c r="A126" s="6"/>
      <c r="D126" s="1"/>
      <c r="E126" s="1"/>
      <c r="F126">
        <v>21</v>
      </c>
      <c r="G126">
        <v>1</v>
      </c>
      <c r="H126" s="17" t="s">
        <v>23</v>
      </c>
      <c r="I126" s="17"/>
      <c r="J126" s="17"/>
      <c r="M126" s="4">
        <f t="shared" si="15"/>
        <v>0</v>
      </c>
      <c r="N126" s="4">
        <f t="shared" si="16"/>
        <v>0</v>
      </c>
      <c r="O126" s="6">
        <f>O125+1</f>
        <v>7</v>
      </c>
      <c r="Q126" s="1">
        <f t="shared" si="25"/>
        <v>0</v>
      </c>
      <c r="R126" s="1">
        <f t="shared" si="22"/>
        <v>0</v>
      </c>
      <c r="S126" s="51">
        <f t="shared" si="23"/>
        <v>0</v>
      </c>
    </row>
    <row r="127" spans="1:19" x14ac:dyDescent="0.25">
      <c r="A127" s="6"/>
      <c r="D127" s="1"/>
      <c r="E127" s="1"/>
      <c r="F127">
        <v>21</v>
      </c>
      <c r="G127">
        <v>1</v>
      </c>
      <c r="H127" s="17" t="s">
        <v>23</v>
      </c>
      <c r="I127" s="17"/>
      <c r="J127" s="17"/>
      <c r="M127" s="4">
        <f t="shared" si="15"/>
        <v>0</v>
      </c>
      <c r="N127" s="4">
        <f t="shared" si="16"/>
        <v>0</v>
      </c>
      <c r="O127" s="6">
        <v>8</v>
      </c>
      <c r="Q127" s="1">
        <f t="shared" si="25"/>
        <v>0</v>
      </c>
      <c r="R127" s="1">
        <f t="shared" si="22"/>
        <v>0</v>
      </c>
      <c r="S127" s="51">
        <f t="shared" si="23"/>
        <v>0</v>
      </c>
    </row>
    <row r="128" spans="1:19" x14ac:dyDescent="0.25">
      <c r="A128" s="6"/>
      <c r="D128" s="1"/>
      <c r="E128" s="1"/>
      <c r="F128">
        <v>21</v>
      </c>
      <c r="G128">
        <v>1</v>
      </c>
      <c r="H128" s="17" t="s">
        <v>23</v>
      </c>
      <c r="I128" s="17"/>
      <c r="J128" s="17"/>
      <c r="M128" s="4">
        <f t="shared" si="15"/>
        <v>0</v>
      </c>
      <c r="N128" s="4">
        <f t="shared" si="16"/>
        <v>0</v>
      </c>
      <c r="O128" s="6">
        <f>O127+1</f>
        <v>9</v>
      </c>
      <c r="Q128" s="1">
        <f t="shared" si="25"/>
        <v>0</v>
      </c>
      <c r="R128" s="1">
        <f t="shared" si="22"/>
        <v>0</v>
      </c>
      <c r="S128" s="51">
        <f t="shared" si="23"/>
        <v>0</v>
      </c>
    </row>
    <row r="129" spans="1:19" x14ac:dyDescent="0.25">
      <c r="A129" s="6"/>
      <c r="B129" s="1"/>
      <c r="D129" s="1"/>
      <c r="E129" s="1"/>
      <c r="F129">
        <v>21</v>
      </c>
      <c r="G129">
        <v>1</v>
      </c>
      <c r="H129" s="17" t="s">
        <v>23</v>
      </c>
      <c r="I129" s="17"/>
      <c r="J129" s="17"/>
      <c r="M129" s="4">
        <f t="shared" si="15"/>
        <v>0</v>
      </c>
      <c r="N129" s="4">
        <f t="shared" si="16"/>
        <v>0</v>
      </c>
      <c r="O129" s="6">
        <f>O128+1</f>
        <v>10</v>
      </c>
      <c r="P129" s="1"/>
      <c r="Q129" s="1">
        <f t="shared" si="25"/>
        <v>0</v>
      </c>
      <c r="R129" s="1">
        <f t="shared" si="22"/>
        <v>0</v>
      </c>
      <c r="S129" s="51">
        <f t="shared" si="23"/>
        <v>0</v>
      </c>
    </row>
    <row r="130" spans="1:19" x14ac:dyDescent="0.25">
      <c r="A130" s="6"/>
      <c r="B130" s="1"/>
      <c r="D130" s="1"/>
      <c r="E130" s="1"/>
      <c r="F130">
        <v>21</v>
      </c>
      <c r="G130">
        <v>1</v>
      </c>
      <c r="H130" s="17" t="s">
        <v>23</v>
      </c>
      <c r="I130" s="17"/>
      <c r="J130" s="17"/>
      <c r="M130" s="4">
        <f t="shared" si="15"/>
        <v>0</v>
      </c>
      <c r="N130" s="4">
        <f t="shared" si="16"/>
        <v>0</v>
      </c>
      <c r="O130" s="6">
        <v>11</v>
      </c>
      <c r="P130" s="1"/>
      <c r="Q130" s="1">
        <f t="shared" si="25"/>
        <v>0</v>
      </c>
      <c r="R130" s="1">
        <f t="shared" si="22"/>
        <v>0</v>
      </c>
      <c r="S130" s="51">
        <f t="shared" si="23"/>
        <v>0</v>
      </c>
    </row>
    <row r="131" spans="1:19" x14ac:dyDescent="0.25">
      <c r="B131" s="1"/>
      <c r="D131" s="1"/>
      <c r="E131" s="1"/>
      <c r="F131">
        <v>21</v>
      </c>
      <c r="G131">
        <v>1</v>
      </c>
      <c r="H131" s="17" t="s">
        <v>23</v>
      </c>
      <c r="I131" s="17"/>
      <c r="J131" s="17"/>
      <c r="M131" s="4">
        <f t="shared" si="15"/>
        <v>0</v>
      </c>
      <c r="N131" s="4">
        <f t="shared" si="16"/>
        <v>0</v>
      </c>
      <c r="O131">
        <v>12</v>
      </c>
      <c r="P131" s="1"/>
      <c r="Q131" s="1">
        <f t="shared" si="25"/>
        <v>0</v>
      </c>
      <c r="R131" s="1">
        <f t="shared" si="22"/>
        <v>0</v>
      </c>
      <c r="S131" s="51">
        <f t="shared" si="23"/>
        <v>0</v>
      </c>
    </row>
    <row r="132" spans="1:19" x14ac:dyDescent="0.25">
      <c r="A132" s="6"/>
      <c r="B132" s="29"/>
      <c r="D132" s="1"/>
      <c r="E132" s="1"/>
      <c r="F132">
        <v>21</v>
      </c>
      <c r="G132">
        <v>1</v>
      </c>
      <c r="H132" s="17" t="s">
        <v>23</v>
      </c>
      <c r="I132" s="17"/>
      <c r="J132" s="17"/>
      <c r="M132" s="4">
        <f t="shared" si="15"/>
        <v>0</v>
      </c>
      <c r="N132" s="4">
        <f t="shared" si="16"/>
        <v>0</v>
      </c>
      <c r="O132" s="6">
        <v>14</v>
      </c>
      <c r="P132" s="29"/>
      <c r="Q132" s="1">
        <f t="shared" si="25"/>
        <v>0</v>
      </c>
      <c r="R132" s="1">
        <f t="shared" si="22"/>
        <v>0</v>
      </c>
      <c r="S132" s="51">
        <f t="shared" si="23"/>
        <v>0</v>
      </c>
    </row>
    <row r="133" spans="1:19" x14ac:dyDescent="0.25">
      <c r="A133" s="6"/>
      <c r="B133" s="30"/>
      <c r="D133" s="1"/>
      <c r="E133" s="1"/>
      <c r="F133">
        <v>21</v>
      </c>
      <c r="G133">
        <v>1</v>
      </c>
      <c r="H133" s="17" t="s">
        <v>23</v>
      </c>
      <c r="I133" s="17"/>
      <c r="J133" s="17"/>
      <c r="M133" s="4">
        <f t="shared" si="15"/>
        <v>0</v>
      </c>
      <c r="N133" s="4">
        <f t="shared" si="16"/>
        <v>0</v>
      </c>
      <c r="O133" s="6">
        <v>15</v>
      </c>
      <c r="P133" s="30"/>
      <c r="Q133" s="1">
        <f t="shared" si="25"/>
        <v>0</v>
      </c>
      <c r="R133" s="1">
        <f t="shared" si="22"/>
        <v>0</v>
      </c>
      <c r="S133" s="51">
        <f t="shared" si="23"/>
        <v>0</v>
      </c>
    </row>
    <row r="134" spans="1:19" x14ac:dyDescent="0.25">
      <c r="A134" s="6">
        <v>5</v>
      </c>
      <c r="B134" s="30" t="s">
        <v>97</v>
      </c>
      <c r="D134" s="1">
        <f>D70</f>
        <v>561</v>
      </c>
      <c r="E134" s="1">
        <f>E70</f>
        <v>112</v>
      </c>
      <c r="F134">
        <v>21</v>
      </c>
      <c r="G134">
        <v>1</v>
      </c>
      <c r="H134" s="17" t="s">
        <v>23</v>
      </c>
      <c r="I134" s="17"/>
      <c r="J134" s="17"/>
      <c r="M134" s="4">
        <f t="shared" si="15"/>
        <v>112.2</v>
      </c>
      <c r="N134" s="4">
        <f t="shared" si="16"/>
        <v>0.20000000000000284</v>
      </c>
      <c r="O134" s="6">
        <v>16</v>
      </c>
      <c r="P134" s="30"/>
      <c r="Q134" s="1">
        <f t="shared" si="25"/>
        <v>561</v>
      </c>
      <c r="R134" s="1">
        <f t="shared" si="22"/>
        <v>112.2</v>
      </c>
      <c r="S134" s="51">
        <f t="shared" si="23"/>
        <v>112.2</v>
      </c>
    </row>
    <row r="135" spans="1:19" x14ac:dyDescent="0.25">
      <c r="A135" s="6">
        <v>6</v>
      </c>
      <c r="B135" s="30" t="s">
        <v>111</v>
      </c>
      <c r="D135" s="1">
        <f>D71</f>
        <v>776</v>
      </c>
      <c r="E135" s="1">
        <f>E71</f>
        <v>155</v>
      </c>
      <c r="F135">
        <v>21</v>
      </c>
      <c r="G135">
        <v>1</v>
      </c>
      <c r="H135" s="17" t="s">
        <v>23</v>
      </c>
      <c r="I135" s="17"/>
      <c r="J135" s="17"/>
      <c r="M135" s="4">
        <f t="shared" si="15"/>
        <v>155.20000000000002</v>
      </c>
      <c r="N135" s="4">
        <f t="shared" si="16"/>
        <v>0.20000000000001705</v>
      </c>
      <c r="O135" s="6">
        <v>17</v>
      </c>
      <c r="P135" s="30"/>
      <c r="Q135" s="1">
        <f t="shared" si="25"/>
        <v>776</v>
      </c>
      <c r="R135" s="1">
        <f t="shared" si="22"/>
        <v>155.20000000000002</v>
      </c>
      <c r="S135" s="51">
        <f t="shared" si="23"/>
        <v>155.20000000000002</v>
      </c>
    </row>
    <row r="136" spans="1:19" x14ac:dyDescent="0.25">
      <c r="A136" s="6"/>
      <c r="B136" s="30"/>
      <c r="D136" s="1"/>
      <c r="E136" s="1"/>
      <c r="F136">
        <v>21</v>
      </c>
      <c r="G136">
        <v>1</v>
      </c>
      <c r="H136" s="17" t="s">
        <v>23</v>
      </c>
      <c r="I136" s="17"/>
      <c r="J136" s="17"/>
      <c r="M136" s="4">
        <f t="shared" si="15"/>
        <v>0</v>
      </c>
      <c r="N136" s="4">
        <f t="shared" si="16"/>
        <v>0</v>
      </c>
      <c r="O136" s="6">
        <v>19</v>
      </c>
      <c r="P136" s="30"/>
      <c r="Q136" s="1">
        <f t="shared" si="25"/>
        <v>0</v>
      </c>
      <c r="R136" s="1">
        <f t="shared" si="22"/>
        <v>0</v>
      </c>
      <c r="S136" s="51">
        <f t="shared" si="23"/>
        <v>0</v>
      </c>
    </row>
    <row r="137" spans="1:19" x14ac:dyDescent="0.25">
      <c r="B137" s="22">
        <v>2024</v>
      </c>
      <c r="C137" s="22"/>
      <c r="D137" s="23">
        <f>SUM(D121:D136)</f>
        <v>14910</v>
      </c>
      <c r="E137" s="23">
        <f>SUM(E121:E136)</f>
        <v>2982</v>
      </c>
      <c r="F137" s="22">
        <v>21</v>
      </c>
      <c r="G137" s="22">
        <v>1</v>
      </c>
      <c r="H137" s="24" t="s">
        <v>23</v>
      </c>
      <c r="I137" s="17"/>
      <c r="J137" s="17"/>
      <c r="M137" s="4">
        <f t="shared" si="15"/>
        <v>2982</v>
      </c>
      <c r="N137" s="4">
        <f t="shared" si="16"/>
        <v>0</v>
      </c>
      <c r="P137" s="22">
        <v>2023</v>
      </c>
      <c r="Q137" s="38">
        <f>SUM(Q121:Q136)</f>
        <v>1337</v>
      </c>
      <c r="R137" s="38">
        <f>SUM(R121:R136)</f>
        <v>267.40000000000003</v>
      </c>
      <c r="S137" s="52">
        <f t="shared" si="23"/>
        <v>267.40000000000003</v>
      </c>
    </row>
    <row r="138" spans="1:19" x14ac:dyDescent="0.25">
      <c r="A138" s="6">
        <v>7</v>
      </c>
      <c r="B138" s="30" t="s">
        <v>60</v>
      </c>
      <c r="D138" s="1">
        <f>D38</f>
        <v>3467</v>
      </c>
      <c r="E138" s="1">
        <f>'maj 2024 (2)'!N39</f>
        <v>173</v>
      </c>
      <c r="H138" s="35"/>
      <c r="I138" s="17"/>
      <c r="J138" s="17"/>
      <c r="M138" s="4">
        <f t="shared" si="15"/>
        <v>693.40000000000009</v>
      </c>
      <c r="N138" s="4">
        <f t="shared" si="16"/>
        <v>520.40000000000009</v>
      </c>
      <c r="O138" s="6">
        <v>18</v>
      </c>
      <c r="P138" s="30"/>
      <c r="Q138" s="1">
        <f t="shared" si="25"/>
        <v>3467</v>
      </c>
      <c r="R138" s="1">
        <f t="shared" si="22"/>
        <v>693.40000000000009</v>
      </c>
      <c r="S138" s="51">
        <f t="shared" si="23"/>
        <v>693.40000000000009</v>
      </c>
    </row>
    <row r="139" spans="1:19" x14ac:dyDescent="0.25">
      <c r="A139" s="6"/>
      <c r="B139" s="30" t="s">
        <v>60</v>
      </c>
      <c r="D139" s="1">
        <f>D47+D56+D66+D75+D87+D97+D110</f>
        <v>32735</v>
      </c>
      <c r="E139" s="1">
        <f>E47+E56+E66+E75+E87+E97+E110</f>
        <v>1637</v>
      </c>
      <c r="H139" s="35"/>
      <c r="I139" s="17"/>
      <c r="J139" s="17"/>
      <c r="M139" s="4">
        <f t="shared" si="15"/>
        <v>6547</v>
      </c>
      <c r="N139" s="4">
        <f t="shared" si="16"/>
        <v>4910</v>
      </c>
      <c r="O139" s="6">
        <v>5</v>
      </c>
      <c r="P139" s="1"/>
      <c r="Q139" s="1">
        <f t="shared" si="25"/>
        <v>32735</v>
      </c>
      <c r="R139" s="1">
        <f t="shared" si="22"/>
        <v>6547</v>
      </c>
      <c r="S139" s="51">
        <f t="shared" si="23"/>
        <v>6547</v>
      </c>
    </row>
    <row r="140" spans="1:19" x14ac:dyDescent="0.25">
      <c r="A140" s="6"/>
      <c r="D140" s="1"/>
      <c r="E140" s="1"/>
      <c r="H140" s="35"/>
      <c r="I140" s="17"/>
      <c r="J140" s="17"/>
      <c r="M140" s="4">
        <f t="shared" si="15"/>
        <v>0</v>
      </c>
      <c r="N140" s="4">
        <f t="shared" si="16"/>
        <v>0</v>
      </c>
      <c r="O140" s="6">
        <v>13</v>
      </c>
      <c r="Q140" s="1">
        <f t="shared" si="25"/>
        <v>0</v>
      </c>
      <c r="R140" s="1">
        <f t="shared" si="22"/>
        <v>0</v>
      </c>
      <c r="S140" s="51">
        <f t="shared" si="23"/>
        <v>0</v>
      </c>
    </row>
    <row r="141" spans="1:19" x14ac:dyDescent="0.25">
      <c r="B141" s="22">
        <v>2024</v>
      </c>
      <c r="C141" s="22"/>
      <c r="D141" s="23">
        <f>SUM(D138:D140)</f>
        <v>36202</v>
      </c>
      <c r="E141" s="23">
        <f>SUM(E138:E140)</f>
        <v>1810</v>
      </c>
      <c r="F141" s="22"/>
      <c r="G141" s="22"/>
      <c r="H141" s="36"/>
      <c r="I141" s="17"/>
      <c r="J141" s="16"/>
      <c r="M141" s="4">
        <f t="shared" si="15"/>
        <v>7240.4000000000005</v>
      </c>
      <c r="N141" s="4">
        <f t="shared" si="16"/>
        <v>5430.4000000000005</v>
      </c>
      <c r="P141" s="22">
        <v>2023</v>
      </c>
      <c r="Q141" s="7">
        <f>SUM(Q138:Q140)</f>
        <v>36202</v>
      </c>
      <c r="R141" s="7">
        <f>SUM(R138:R140)</f>
        <v>7240.4</v>
      </c>
      <c r="S141" s="53">
        <f t="shared" si="23"/>
        <v>7240.4000000000005</v>
      </c>
    </row>
    <row r="142" spans="1:19" x14ac:dyDescent="0.25">
      <c r="H142" s="17"/>
      <c r="I142" s="17"/>
      <c r="J142" s="16"/>
      <c r="M142" s="4">
        <f t="shared" si="15"/>
        <v>0</v>
      </c>
      <c r="N142" s="4">
        <f t="shared" si="16"/>
        <v>0</v>
      </c>
      <c r="O142" s="9"/>
      <c r="S142" s="51">
        <f t="shared" si="23"/>
        <v>0</v>
      </c>
    </row>
    <row r="143" spans="1:19" x14ac:dyDescent="0.25">
      <c r="H143" s="17"/>
      <c r="I143" s="17"/>
      <c r="J143" s="17"/>
      <c r="M143" s="4">
        <f t="shared" si="15"/>
        <v>0</v>
      </c>
      <c r="N143" s="4">
        <f t="shared" si="16"/>
        <v>0</v>
      </c>
      <c r="O143" s="9"/>
      <c r="Q143" s="38">
        <f>Q137+Q141</f>
        <v>37539</v>
      </c>
      <c r="R143" s="38">
        <f>R137+R141</f>
        <v>7507.7999999999993</v>
      </c>
      <c r="S143" s="52">
        <f t="shared" si="23"/>
        <v>7507.8</v>
      </c>
    </row>
    <row r="144" spans="1:19" x14ac:dyDescent="0.25">
      <c r="D144" s="8">
        <f>D141+D137</f>
        <v>51112</v>
      </c>
      <c r="E144" s="8">
        <f>E141+E137</f>
        <v>4792</v>
      </c>
      <c r="G144" s="42">
        <f>D137*0.2</f>
        <v>2982</v>
      </c>
      <c r="H144" s="17">
        <v>2982</v>
      </c>
      <c r="I144" s="17"/>
      <c r="J144" s="46">
        <f>J55+J45+J36+J27+J20+J10+J65+J73+J82+J95+J108+J116695+J116</f>
        <v>4166</v>
      </c>
      <c r="M144" s="4">
        <f t="shared" si="15"/>
        <v>10222.400000000001</v>
      </c>
      <c r="N144" s="4">
        <f t="shared" si="16"/>
        <v>5430.4000000000015</v>
      </c>
      <c r="O144" s="9"/>
    </row>
    <row r="145" spans="1:19" x14ac:dyDescent="0.25">
      <c r="G145">
        <f>D141*0.05</f>
        <v>1810.1000000000001</v>
      </c>
      <c r="H145" s="17">
        <v>1810</v>
      </c>
      <c r="I145" s="17"/>
      <c r="J145" s="17"/>
      <c r="M145" s="9"/>
      <c r="N145" s="4">
        <f t="shared" si="16"/>
        <v>0</v>
      </c>
      <c r="O145" s="9"/>
    </row>
    <row r="146" spans="1:19" x14ac:dyDescent="0.25">
      <c r="D146" s="1"/>
      <c r="E146" s="1"/>
      <c r="H146" s="17"/>
      <c r="I146" s="17"/>
      <c r="J146" s="16"/>
      <c r="M146" s="9"/>
      <c r="N146" s="9"/>
      <c r="O146" s="9"/>
    </row>
    <row r="147" spans="1:19" x14ac:dyDescent="0.25">
      <c r="E147" s="1">
        <f>E141+E137</f>
        <v>4792</v>
      </c>
      <c r="G147" s="42">
        <f>SUM(G144:G146)</f>
        <v>4792.1000000000004</v>
      </c>
      <c r="H147" s="42">
        <f>SUM(H144:H146)</f>
        <v>4792</v>
      </c>
      <c r="I147" s="17"/>
      <c r="J147" s="16"/>
      <c r="M147" s="9"/>
      <c r="N147" s="9"/>
      <c r="O147" s="9"/>
    </row>
    <row r="148" spans="1:19" x14ac:dyDescent="0.25">
      <c r="H148" s="17"/>
      <c r="I148" s="17"/>
      <c r="J148" s="16"/>
      <c r="M148" s="9"/>
      <c r="N148" s="9"/>
      <c r="O148" s="9"/>
    </row>
    <row r="149" spans="1:19" x14ac:dyDescent="0.25">
      <c r="E149" s="1">
        <f>E147-E118</f>
        <v>0</v>
      </c>
      <c r="H149" s="17"/>
      <c r="I149" s="17"/>
      <c r="J149" s="16"/>
      <c r="M149" s="9"/>
      <c r="N149" s="9"/>
      <c r="O149" s="9"/>
    </row>
    <row r="150" spans="1:19" x14ac:dyDescent="0.25">
      <c r="H150" s="17"/>
      <c r="I150" s="17"/>
      <c r="J150" s="17"/>
      <c r="M150" s="9"/>
      <c r="N150" s="9"/>
      <c r="O150" s="9"/>
    </row>
    <row r="151" spans="1:19" x14ac:dyDescent="0.25">
      <c r="A151" t="s">
        <v>187</v>
      </c>
      <c r="H151" s="17"/>
      <c r="I151" s="17"/>
      <c r="J151" s="17"/>
      <c r="M151" s="9"/>
      <c r="N151" s="9"/>
      <c r="O151" s="9"/>
    </row>
    <row r="152" spans="1:19" x14ac:dyDescent="0.25">
      <c r="B152">
        <v>4166</v>
      </c>
      <c r="C152" s="37" t="s">
        <v>188</v>
      </c>
      <c r="D152" s="7">
        <f>D121</f>
        <v>1150</v>
      </c>
      <c r="E152" s="7">
        <f>D152*0.2</f>
        <v>230</v>
      </c>
      <c r="F152" s="37">
        <v>230</v>
      </c>
      <c r="H152" s="17"/>
      <c r="I152" s="17" t="s">
        <v>179</v>
      </c>
      <c r="J152" s="16"/>
      <c r="M152" s="9"/>
      <c r="N152" s="9"/>
      <c r="O152" s="9"/>
    </row>
    <row r="153" spans="1:19" x14ac:dyDescent="0.25">
      <c r="B153" s="1">
        <f>E116</f>
        <v>626</v>
      </c>
      <c r="C153" s="37" t="s">
        <v>189</v>
      </c>
      <c r="D153" s="7">
        <f>D122</f>
        <v>7864</v>
      </c>
      <c r="E153" s="7">
        <f t="shared" ref="E153:E157" si="26">D153*0.2</f>
        <v>1572.8000000000002</v>
      </c>
      <c r="F153" s="37">
        <v>1573</v>
      </c>
      <c r="H153" s="17"/>
      <c r="I153" s="17" t="s">
        <v>180</v>
      </c>
      <c r="J153" s="17">
        <v>730</v>
      </c>
      <c r="M153" s="9"/>
      <c r="N153" s="9"/>
      <c r="O153" s="9"/>
    </row>
    <row r="154" spans="1:19" x14ac:dyDescent="0.25">
      <c r="B154">
        <f>SUM(B152:B153)</f>
        <v>4792</v>
      </c>
      <c r="C154" s="37" t="s">
        <v>190</v>
      </c>
      <c r="D154" s="7">
        <f>D123</f>
        <v>2193</v>
      </c>
      <c r="E154" s="7">
        <f t="shared" si="26"/>
        <v>438.6</v>
      </c>
      <c r="F154" s="37">
        <v>439</v>
      </c>
      <c r="H154" s="17"/>
      <c r="I154" s="17" t="s">
        <v>181</v>
      </c>
      <c r="J154" s="17">
        <v>17</v>
      </c>
      <c r="M154" s="9"/>
      <c r="N154" s="9"/>
      <c r="O154" s="9"/>
    </row>
    <row r="155" spans="1:19" x14ac:dyDescent="0.25">
      <c r="C155" s="37" t="s">
        <v>191</v>
      </c>
      <c r="D155" s="7">
        <f>D124</f>
        <v>2366</v>
      </c>
      <c r="E155" s="7">
        <f t="shared" si="26"/>
        <v>473.20000000000005</v>
      </c>
      <c r="F155" s="37">
        <v>473</v>
      </c>
      <c r="H155" s="17"/>
      <c r="I155" s="13" t="s">
        <v>182</v>
      </c>
      <c r="J155" s="17">
        <v>587</v>
      </c>
      <c r="M155" s="9"/>
      <c r="N155" s="9"/>
      <c r="O155" s="9"/>
    </row>
    <row r="156" spans="1:19" x14ac:dyDescent="0.25">
      <c r="B156" s="9"/>
      <c r="C156" s="37" t="s">
        <v>192</v>
      </c>
      <c r="D156" s="7">
        <f>D134</f>
        <v>561</v>
      </c>
      <c r="E156" s="7">
        <f t="shared" si="26"/>
        <v>112.2</v>
      </c>
      <c r="F156" s="37">
        <v>112</v>
      </c>
      <c r="G156" s="9"/>
      <c r="H156" s="17"/>
      <c r="I156" s="13" t="s">
        <v>183</v>
      </c>
      <c r="J156" s="13">
        <v>906</v>
      </c>
      <c r="M156" s="9"/>
      <c r="N156" s="9"/>
      <c r="O156" s="9"/>
      <c r="S156">
        <v>526</v>
      </c>
    </row>
    <row r="157" spans="1:19" x14ac:dyDescent="0.25">
      <c r="C157" s="37" t="s">
        <v>193</v>
      </c>
      <c r="D157" s="7">
        <f>D135</f>
        <v>776</v>
      </c>
      <c r="E157" s="7">
        <f t="shared" si="26"/>
        <v>155.20000000000002</v>
      </c>
      <c r="F157" s="37">
        <v>155</v>
      </c>
      <c r="H157" s="17"/>
      <c r="I157" s="13" t="s">
        <v>184</v>
      </c>
      <c r="J157" s="13">
        <v>695</v>
      </c>
      <c r="M157" s="9"/>
      <c r="N157" s="9"/>
      <c r="O157" s="9"/>
      <c r="S157">
        <v>1685</v>
      </c>
    </row>
    <row r="158" spans="1:19" x14ac:dyDescent="0.25">
      <c r="B158" s="66">
        <f>D158*0.2</f>
        <v>2982</v>
      </c>
      <c r="C158" s="67"/>
      <c r="D158" s="67">
        <f>SUM(D152:D157)</f>
        <v>14910</v>
      </c>
      <c r="E158" s="67">
        <f>SUM(E152:E157)</f>
        <v>2982</v>
      </c>
      <c r="F158" s="67">
        <f>SUM(F152:F157)</f>
        <v>2982</v>
      </c>
      <c r="H158" s="17"/>
      <c r="I158" s="13" t="s">
        <v>185</v>
      </c>
      <c r="J158" s="13">
        <v>634</v>
      </c>
      <c r="M158" s="9"/>
      <c r="N158" s="9"/>
      <c r="O158" s="9"/>
      <c r="S158">
        <v>258</v>
      </c>
    </row>
    <row r="159" spans="1:19" x14ac:dyDescent="0.25">
      <c r="C159" s="1"/>
      <c r="H159" s="17"/>
      <c r="I159" s="13" t="s">
        <v>186</v>
      </c>
      <c r="J159" s="13">
        <v>597</v>
      </c>
      <c r="M159" s="9"/>
      <c r="N159" s="9"/>
      <c r="O159" s="9"/>
      <c r="S159">
        <v>313</v>
      </c>
    </row>
    <row r="160" spans="1:19" x14ac:dyDescent="0.25">
      <c r="B160">
        <f>D160*0.05</f>
        <v>1810.1000000000001</v>
      </c>
      <c r="C160" s="1" t="s">
        <v>194</v>
      </c>
      <c r="D160" s="7">
        <f>D141</f>
        <v>36202</v>
      </c>
      <c r="E160" s="37">
        <f>D160*0.05</f>
        <v>1810.1000000000001</v>
      </c>
      <c r="F160" s="37">
        <v>1810</v>
      </c>
      <c r="H160" s="17"/>
      <c r="I160" s="17"/>
      <c r="J160" s="65">
        <v>626</v>
      </c>
      <c r="M160" s="9"/>
      <c r="N160" s="9"/>
      <c r="O160" s="9"/>
      <c r="S160">
        <v>3895</v>
      </c>
    </row>
    <row r="161" spans="2:19" x14ac:dyDescent="0.25">
      <c r="C161" s="1"/>
      <c r="H161" s="17"/>
      <c r="I161" s="17"/>
      <c r="J161" s="17">
        <f>SUM(J153:J160)</f>
        <v>4792</v>
      </c>
      <c r="M161" s="9"/>
      <c r="N161" s="9"/>
      <c r="O161" s="9"/>
      <c r="S161">
        <v>4111</v>
      </c>
    </row>
    <row r="162" spans="2:19" x14ac:dyDescent="0.25">
      <c r="C162" s="1"/>
      <c r="E162" s="1">
        <f>E158+E160</f>
        <v>4792.1000000000004</v>
      </c>
      <c r="F162" s="1">
        <f>F160+F158</f>
        <v>4792</v>
      </c>
      <c r="H162" s="17"/>
      <c r="I162" s="17"/>
      <c r="J162" s="17"/>
      <c r="M162" s="9"/>
      <c r="N162" s="9"/>
      <c r="O162" s="9"/>
      <c r="S162">
        <v>3982</v>
      </c>
    </row>
    <row r="163" spans="2:19" x14ac:dyDescent="0.25">
      <c r="C163" s="1"/>
      <c r="H163" s="17"/>
      <c r="I163" s="17"/>
      <c r="J163" s="17"/>
      <c r="M163" s="9"/>
      <c r="N163" s="9"/>
      <c r="O163" s="9"/>
      <c r="S163">
        <v>1395</v>
      </c>
    </row>
    <row r="164" spans="2:19" x14ac:dyDescent="0.25">
      <c r="C164" s="1"/>
      <c r="H164" s="17"/>
      <c r="I164" s="17"/>
      <c r="J164" s="17"/>
      <c r="M164" s="9"/>
      <c r="N164" s="9"/>
      <c r="O164" s="9"/>
      <c r="S164">
        <v>600</v>
      </c>
    </row>
    <row r="165" spans="2:19" x14ac:dyDescent="0.25">
      <c r="C165" s="1"/>
      <c r="H165" s="17"/>
      <c r="I165" s="17"/>
      <c r="J165" s="17"/>
      <c r="M165" s="9"/>
      <c r="N165" s="9"/>
      <c r="O165" s="9"/>
      <c r="S165">
        <v>501</v>
      </c>
    </row>
    <row r="166" spans="2:19" x14ac:dyDescent="0.25">
      <c r="C166" s="1"/>
      <c r="H166" s="17"/>
      <c r="I166" s="17"/>
      <c r="J166" s="17"/>
      <c r="M166" s="9"/>
      <c r="N166" s="9"/>
      <c r="O166" s="9"/>
      <c r="S166">
        <v>5009</v>
      </c>
    </row>
    <row r="167" spans="2:19" x14ac:dyDescent="0.25">
      <c r="C167" s="1"/>
      <c r="H167" s="17"/>
      <c r="I167" s="17"/>
      <c r="J167" s="17"/>
      <c r="M167" s="9"/>
      <c r="N167" s="9"/>
      <c r="O167" s="9"/>
      <c r="S167">
        <v>1491</v>
      </c>
    </row>
    <row r="168" spans="2:19" x14ac:dyDescent="0.25">
      <c r="B168" s="1"/>
      <c r="C168" s="1"/>
      <c r="D168" s="1"/>
      <c r="E168" s="1"/>
      <c r="H168" s="17"/>
      <c r="I168" s="17"/>
      <c r="J168" s="17"/>
      <c r="M168" s="9"/>
      <c r="N168" s="9"/>
      <c r="O168" s="9"/>
      <c r="S168">
        <f>SUM(S156:S167)</f>
        <v>23766</v>
      </c>
    </row>
    <row r="169" spans="2:19" x14ac:dyDescent="0.25">
      <c r="H169" s="17"/>
      <c r="I169" s="17"/>
      <c r="J169" s="17"/>
      <c r="M169" s="9"/>
      <c r="N169" s="9"/>
      <c r="O169" s="9"/>
    </row>
    <row r="170" spans="2:19" x14ac:dyDescent="0.25">
      <c r="H170" s="17"/>
      <c r="I170" s="17"/>
      <c r="J170" s="17"/>
      <c r="M170" s="9"/>
      <c r="N170" s="9"/>
      <c r="O170" s="9"/>
    </row>
    <row r="171" spans="2:19" x14ac:dyDescent="0.25">
      <c r="H171" s="17"/>
      <c r="I171" s="17"/>
      <c r="J171" s="17"/>
      <c r="M171" s="9"/>
      <c r="N171" s="9"/>
      <c r="O171" s="9"/>
    </row>
    <row r="172" spans="2:19" x14ac:dyDescent="0.25">
      <c r="H172" s="17"/>
      <c r="I172" s="17"/>
      <c r="J172" s="17"/>
      <c r="M172" s="9"/>
      <c r="N172" s="9"/>
      <c r="O172" s="9"/>
    </row>
    <row r="173" spans="2:19" x14ac:dyDescent="0.25">
      <c r="H173" s="17"/>
      <c r="I173" s="17"/>
      <c r="J173" s="17"/>
    </row>
    <row r="174" spans="2:19" x14ac:dyDescent="0.25">
      <c r="H174" s="17"/>
      <c r="I174" s="17"/>
      <c r="J174" s="17"/>
    </row>
    <row r="175" spans="2:19" x14ac:dyDescent="0.25">
      <c r="H175" s="17"/>
      <c r="I175" s="17"/>
      <c r="J175" s="17"/>
    </row>
    <row r="176" spans="2:19" x14ac:dyDescent="0.25">
      <c r="H176" s="17"/>
      <c r="I176" s="17"/>
      <c r="J176" s="17"/>
    </row>
    <row r="177" spans="8:10" x14ac:dyDescent="0.25">
      <c r="H177" s="17"/>
      <c r="I177" s="17"/>
      <c r="J177" s="17"/>
    </row>
    <row r="178" spans="8:10" x14ac:dyDescent="0.25">
      <c r="H178" s="17"/>
      <c r="I178" s="17"/>
      <c r="J178" s="17"/>
    </row>
    <row r="179" spans="8:10" x14ac:dyDescent="0.25">
      <c r="H179" s="17"/>
      <c r="I179" s="17"/>
      <c r="J179" s="17"/>
    </row>
    <row r="180" spans="8:10" x14ac:dyDescent="0.25">
      <c r="H180" s="17"/>
      <c r="I180" s="17"/>
      <c r="J180" s="17"/>
    </row>
    <row r="181" spans="8:10" x14ac:dyDescent="0.25">
      <c r="H181" s="17"/>
      <c r="I181" s="17"/>
      <c r="J181" s="17"/>
    </row>
    <row r="182" spans="8:10" x14ac:dyDescent="0.25">
      <c r="H182" s="17"/>
      <c r="I182" s="17"/>
      <c r="J182" s="17"/>
    </row>
    <row r="183" spans="8:10" x14ac:dyDescent="0.25">
      <c r="H183" s="17"/>
      <c r="I183" s="17"/>
      <c r="J183" s="17"/>
    </row>
    <row r="184" spans="8:10" x14ac:dyDescent="0.25">
      <c r="H184" s="17"/>
      <c r="I184" s="17"/>
      <c r="J184" s="17"/>
    </row>
    <row r="185" spans="8:10" x14ac:dyDescent="0.25">
      <c r="H185" s="17"/>
      <c r="I185" s="17"/>
      <c r="J185" s="17"/>
    </row>
    <row r="186" spans="8:10" x14ac:dyDescent="0.25">
      <c r="H186" s="17"/>
      <c r="I186" s="17"/>
      <c r="J186" s="17"/>
    </row>
    <row r="187" spans="8:10" x14ac:dyDescent="0.25">
      <c r="H187" s="17"/>
      <c r="I187" s="17"/>
      <c r="J187" s="17"/>
    </row>
    <row r="188" spans="8:10" x14ac:dyDescent="0.25">
      <c r="H188" s="17"/>
      <c r="I188" s="17"/>
      <c r="J188" s="17"/>
    </row>
    <row r="189" spans="8:10" x14ac:dyDescent="0.25">
      <c r="H189" s="17"/>
      <c r="I189" s="17"/>
      <c r="J189" s="17"/>
    </row>
    <row r="190" spans="8:10" x14ac:dyDescent="0.25">
      <c r="H190" s="17"/>
      <c r="I190" s="17"/>
      <c r="J190" s="17"/>
    </row>
    <row r="191" spans="8:10" x14ac:dyDescent="0.25">
      <c r="H191" s="17"/>
      <c r="I191" s="17"/>
      <c r="J191" s="17"/>
    </row>
    <row r="192" spans="8:10" x14ac:dyDescent="0.25">
      <c r="H192" s="17"/>
      <c r="I192" s="17"/>
      <c r="J192" s="17"/>
    </row>
    <row r="193" spans="8:10" x14ac:dyDescent="0.25">
      <c r="H193" s="17"/>
      <c r="I193" s="17"/>
      <c r="J193" s="17"/>
    </row>
    <row r="194" spans="8:10" x14ac:dyDescent="0.25">
      <c r="H194" s="17"/>
      <c r="I194" s="17"/>
      <c r="J194" s="17"/>
    </row>
    <row r="195" spans="8:10" x14ac:dyDescent="0.25">
      <c r="H195" s="17"/>
      <c r="I195" s="17"/>
      <c r="J195" s="17"/>
    </row>
    <row r="196" spans="8:10" x14ac:dyDescent="0.25">
      <c r="H196" s="17"/>
      <c r="I196" s="17"/>
      <c r="J196" s="17"/>
    </row>
  </sheetData>
  <pageMargins left="0.7" right="0.7" top="0.75" bottom="0.75" header="0.3" footer="0.3"/>
  <pageSetup paperSize="9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E23F6-8905-49E2-82D1-53C9F48F5887}">
  <sheetPr>
    <pageSetUpPr fitToPage="1"/>
  </sheetPr>
  <dimension ref="A1:T196"/>
  <sheetViews>
    <sheetView topLeftCell="A61" workbookViewId="0">
      <selection activeCell="E141" sqref="E141"/>
    </sheetView>
  </sheetViews>
  <sheetFormatPr defaultRowHeight="15" x14ac:dyDescent="0.25"/>
  <cols>
    <col min="1" max="1" width="15.7109375" customWidth="1"/>
    <col min="2" max="2" width="27.5703125" customWidth="1"/>
    <col min="3" max="3" width="13" customWidth="1"/>
    <col min="4" max="4" width="15.85546875" customWidth="1"/>
    <col min="5" max="5" width="14.42578125" customWidth="1"/>
    <col min="8" max="8" width="39.7109375" customWidth="1"/>
    <col min="11" max="11" width="4.7109375" customWidth="1"/>
    <col min="12" max="12" width="4" customWidth="1"/>
    <col min="13" max="13" width="14.28515625" customWidth="1"/>
    <col min="17" max="17" width="10" bestFit="1" customWidth="1"/>
    <col min="18" max="18" width="20.28515625" customWidth="1"/>
  </cols>
  <sheetData>
    <row r="1" spans="1:20" x14ac:dyDescent="0.25">
      <c r="B1" s="2"/>
      <c r="C1" s="3"/>
      <c r="D1" s="1"/>
      <c r="E1" s="1"/>
      <c r="F1" s="1"/>
      <c r="G1" s="1"/>
      <c r="H1" s="16"/>
      <c r="I1" s="16"/>
      <c r="J1" s="16"/>
      <c r="K1" s="1"/>
      <c r="L1" s="1"/>
      <c r="M1" s="4"/>
      <c r="N1" s="4"/>
      <c r="O1" s="4"/>
      <c r="P1" s="4"/>
      <c r="Q1" s="1"/>
      <c r="R1" s="1"/>
      <c r="S1" s="1"/>
      <c r="T1" s="1"/>
    </row>
    <row r="2" spans="1:20" ht="45" x14ac:dyDescent="0.25">
      <c r="B2" s="2"/>
      <c r="C2" s="3"/>
      <c r="D2" s="5" t="s">
        <v>38</v>
      </c>
      <c r="E2" s="5" t="s">
        <v>39</v>
      </c>
      <c r="F2" s="1" t="s">
        <v>18</v>
      </c>
      <c r="G2" s="1" t="s">
        <v>19</v>
      </c>
      <c r="H2" s="16" t="s">
        <v>20</v>
      </c>
      <c r="I2" s="16"/>
      <c r="J2" s="44" t="s">
        <v>44</v>
      </c>
      <c r="K2" s="1"/>
      <c r="L2" s="1"/>
      <c r="M2" s="4"/>
      <c r="N2" s="12"/>
      <c r="O2" s="4"/>
      <c r="P2" s="1"/>
      <c r="Q2" s="1"/>
      <c r="R2" s="1"/>
      <c r="S2" s="1"/>
      <c r="T2" s="1"/>
    </row>
    <row r="3" spans="1:20" x14ac:dyDescent="0.25">
      <c r="A3" s="9"/>
      <c r="B3" s="9"/>
      <c r="C3" s="26"/>
      <c r="D3" s="29"/>
      <c r="E3" s="29"/>
      <c r="F3" s="9">
        <v>21</v>
      </c>
      <c r="G3" s="9">
        <v>1</v>
      </c>
      <c r="H3" s="13" t="s">
        <v>23</v>
      </c>
      <c r="I3" s="16">
        <v>1</v>
      </c>
      <c r="J3" s="16"/>
      <c r="K3" s="1"/>
      <c r="L3" s="1"/>
      <c r="M3" s="4">
        <f>D3*20%</f>
        <v>0</v>
      </c>
      <c r="N3" s="4">
        <f>M3-E3</f>
        <v>0</v>
      </c>
      <c r="O3" s="4"/>
      <c r="P3" s="16">
        <v>1</v>
      </c>
      <c r="Q3" s="1">
        <f>D3</f>
        <v>0</v>
      </c>
      <c r="R3" s="1"/>
      <c r="S3" s="51">
        <f>Q3*0.2</f>
        <v>0</v>
      </c>
      <c r="T3" s="1"/>
    </row>
    <row r="4" spans="1:20" x14ac:dyDescent="0.25">
      <c r="A4" s="9"/>
      <c r="C4" s="26"/>
      <c r="D4" s="29"/>
      <c r="E4" s="29"/>
      <c r="F4" s="9">
        <v>21</v>
      </c>
      <c r="G4" s="9">
        <v>1</v>
      </c>
      <c r="H4" s="13" t="s">
        <v>23</v>
      </c>
      <c r="I4" s="16">
        <v>2</v>
      </c>
      <c r="J4" s="16"/>
      <c r="K4" s="1"/>
      <c r="L4" s="1"/>
      <c r="M4" s="4">
        <f t="shared" ref="M4:M83" si="0">D4*20%</f>
        <v>0</v>
      </c>
      <c r="N4" s="4">
        <f t="shared" ref="N4:N83" si="1">M4-E4</f>
        <v>0</v>
      </c>
      <c r="O4" s="4"/>
      <c r="P4" s="16">
        <v>2</v>
      </c>
      <c r="Q4" s="1">
        <f t="shared" ref="Q4:Q9" si="2">D4</f>
        <v>0</v>
      </c>
      <c r="R4" s="1"/>
      <c r="S4" s="51">
        <f t="shared" ref="S4:S9" si="3">Q4*0.2</f>
        <v>0</v>
      </c>
      <c r="T4" s="1"/>
    </row>
    <row r="5" spans="1:20" x14ac:dyDescent="0.25">
      <c r="A5" s="9"/>
      <c r="C5" s="26"/>
      <c r="D5" s="29"/>
      <c r="E5" s="29"/>
      <c r="F5" s="9">
        <v>21</v>
      </c>
      <c r="G5" s="9">
        <v>1</v>
      </c>
      <c r="H5" s="13" t="s">
        <v>23</v>
      </c>
      <c r="I5" s="16">
        <v>3</v>
      </c>
      <c r="J5" s="16"/>
      <c r="K5" s="1"/>
      <c r="L5" s="1"/>
      <c r="M5" s="4">
        <f t="shared" si="0"/>
        <v>0</v>
      </c>
      <c r="N5" s="4">
        <f t="shared" si="1"/>
        <v>0</v>
      </c>
      <c r="O5" s="4"/>
      <c r="P5" s="16">
        <v>2</v>
      </c>
      <c r="Q5" s="1">
        <f t="shared" si="2"/>
        <v>0</v>
      </c>
      <c r="R5" s="1"/>
      <c r="S5" s="51">
        <f t="shared" si="3"/>
        <v>0</v>
      </c>
      <c r="T5" s="1"/>
    </row>
    <row r="6" spans="1:20" x14ac:dyDescent="0.25">
      <c r="A6" s="9"/>
      <c r="B6" s="9"/>
      <c r="C6" s="26"/>
      <c r="D6" s="29"/>
      <c r="E6" s="29"/>
      <c r="F6" s="9">
        <v>21</v>
      </c>
      <c r="G6" s="9">
        <v>1</v>
      </c>
      <c r="H6" s="13" t="s">
        <v>47</v>
      </c>
      <c r="I6" s="16">
        <v>4</v>
      </c>
      <c r="J6" s="16"/>
      <c r="K6" s="1"/>
      <c r="L6" s="1"/>
      <c r="M6" s="42">
        <f t="shared" si="0"/>
        <v>0</v>
      </c>
      <c r="N6" s="42">
        <f t="shared" si="1"/>
        <v>0</v>
      </c>
      <c r="O6" s="4"/>
      <c r="P6" s="16">
        <v>3</v>
      </c>
      <c r="Q6" s="1">
        <f t="shared" si="2"/>
        <v>0</v>
      </c>
      <c r="R6" s="1"/>
      <c r="S6" s="51">
        <f t="shared" si="3"/>
        <v>0</v>
      </c>
      <c r="T6" s="1"/>
    </row>
    <row r="7" spans="1:20" x14ac:dyDescent="0.25">
      <c r="A7" s="9"/>
      <c r="B7" s="9"/>
      <c r="C7" s="26"/>
      <c r="D7" s="29"/>
      <c r="E7" s="29"/>
      <c r="F7" s="9">
        <v>21</v>
      </c>
      <c r="G7" s="9">
        <v>1</v>
      </c>
      <c r="H7" s="13" t="s">
        <v>23</v>
      </c>
      <c r="I7" s="16">
        <v>4</v>
      </c>
      <c r="J7" s="16"/>
      <c r="K7" s="1"/>
      <c r="L7" s="1"/>
      <c r="M7" s="42">
        <f t="shared" si="0"/>
        <v>0</v>
      </c>
      <c r="N7" s="42">
        <f t="shared" si="1"/>
        <v>0</v>
      </c>
      <c r="O7" s="4"/>
      <c r="P7" s="16">
        <v>4</v>
      </c>
      <c r="Q7" s="1">
        <f t="shared" si="2"/>
        <v>0</v>
      </c>
      <c r="R7" s="1"/>
      <c r="S7" s="51">
        <f t="shared" si="3"/>
        <v>0</v>
      </c>
      <c r="T7" s="1"/>
    </row>
    <row r="8" spans="1:20" x14ac:dyDescent="0.25">
      <c r="A8" s="9"/>
      <c r="B8" s="9"/>
      <c r="C8" s="26"/>
      <c r="D8" s="29"/>
      <c r="E8" s="29"/>
      <c r="F8" s="9">
        <v>21</v>
      </c>
      <c r="G8" s="9">
        <v>1</v>
      </c>
      <c r="H8" s="13" t="s">
        <v>23</v>
      </c>
      <c r="I8" s="16">
        <v>1</v>
      </c>
      <c r="J8" s="16"/>
      <c r="K8" s="1"/>
      <c r="L8" s="1"/>
      <c r="M8" s="4">
        <f t="shared" si="0"/>
        <v>0</v>
      </c>
      <c r="N8" s="4">
        <f t="shared" si="1"/>
        <v>0</v>
      </c>
      <c r="O8" s="4"/>
      <c r="P8" s="16"/>
      <c r="Q8" s="1"/>
      <c r="R8" s="1"/>
      <c r="S8" s="51"/>
      <c r="T8" s="1"/>
    </row>
    <row r="9" spans="1:20" x14ac:dyDescent="0.25">
      <c r="A9" s="9"/>
      <c r="C9" s="26"/>
      <c r="D9" s="29"/>
      <c r="E9" s="29"/>
      <c r="F9">
        <v>21</v>
      </c>
      <c r="G9">
        <v>1</v>
      </c>
      <c r="H9" s="13" t="s">
        <v>23</v>
      </c>
      <c r="I9" s="16">
        <v>5</v>
      </c>
      <c r="J9" s="16"/>
      <c r="K9" s="1"/>
      <c r="L9" s="1"/>
      <c r="M9" s="4">
        <f t="shared" si="0"/>
        <v>0</v>
      </c>
      <c r="N9" s="4">
        <f t="shared" si="1"/>
        <v>0</v>
      </c>
      <c r="O9" s="4"/>
      <c r="P9" s="16">
        <v>5</v>
      </c>
      <c r="Q9" s="1">
        <f t="shared" si="2"/>
        <v>0</v>
      </c>
      <c r="R9" s="1"/>
      <c r="S9" s="51">
        <f t="shared" si="3"/>
        <v>0</v>
      </c>
      <c r="T9" s="1"/>
    </row>
    <row r="10" spans="1:20" x14ac:dyDescent="0.25">
      <c r="A10" s="22" t="s">
        <v>21</v>
      </c>
      <c r="B10" s="22">
        <v>2024</v>
      </c>
      <c r="C10" s="28"/>
      <c r="D10" s="23">
        <f>SUM(D3:D9)</f>
        <v>0</v>
      </c>
      <c r="E10" s="23">
        <f>SUM(E3:E9)</f>
        <v>0</v>
      </c>
      <c r="F10" s="22">
        <v>21</v>
      </c>
      <c r="G10" s="22">
        <v>1</v>
      </c>
      <c r="H10" s="24" t="s">
        <v>23</v>
      </c>
      <c r="I10" s="16"/>
      <c r="J10" s="44">
        <v>0</v>
      </c>
      <c r="K10" s="1"/>
      <c r="L10" s="1"/>
      <c r="M10" s="41">
        <f t="shared" si="0"/>
        <v>0</v>
      </c>
      <c r="N10" s="42">
        <f t="shared" si="1"/>
        <v>0</v>
      </c>
      <c r="O10" s="4"/>
      <c r="P10" s="1"/>
      <c r="Q10" s="54">
        <f>SUM(Q3:Q9)</f>
        <v>0</v>
      </c>
      <c r="R10" s="54">
        <f>SUM(R3:R9)</f>
        <v>0</v>
      </c>
      <c r="S10" s="52">
        <f>SUM(S3:S9)</f>
        <v>0</v>
      </c>
      <c r="T10" s="1"/>
    </row>
    <row r="11" spans="1:20" x14ac:dyDescent="0.25">
      <c r="A11" s="30" t="s">
        <v>22</v>
      </c>
      <c r="B11" s="9"/>
      <c r="C11" s="31"/>
      <c r="D11" s="29"/>
      <c r="E11" s="29"/>
      <c r="F11" s="9">
        <v>21</v>
      </c>
      <c r="G11" s="9">
        <v>1</v>
      </c>
      <c r="H11" s="13" t="s">
        <v>23</v>
      </c>
      <c r="I11" s="16">
        <v>6</v>
      </c>
      <c r="J11" s="16"/>
      <c r="K11" s="1"/>
      <c r="L11" s="1"/>
      <c r="M11" s="4">
        <f t="shared" si="0"/>
        <v>0</v>
      </c>
      <c r="N11" s="4">
        <f t="shared" si="1"/>
        <v>0</v>
      </c>
      <c r="O11" s="4"/>
      <c r="P11" s="16">
        <v>1</v>
      </c>
      <c r="Q11" s="1">
        <f>D11</f>
        <v>0</v>
      </c>
      <c r="R11" s="1"/>
      <c r="S11" s="51">
        <f>Q11*0.2</f>
        <v>0</v>
      </c>
      <c r="T11" s="1"/>
    </row>
    <row r="12" spans="1:20" x14ac:dyDescent="0.25">
      <c r="A12" s="30" t="s">
        <v>22</v>
      </c>
      <c r="B12" s="9"/>
      <c r="C12" s="31"/>
      <c r="D12" s="29"/>
      <c r="E12" s="29"/>
      <c r="F12" s="9">
        <v>21</v>
      </c>
      <c r="G12" s="9">
        <v>1</v>
      </c>
      <c r="H12" s="13" t="s">
        <v>23</v>
      </c>
      <c r="I12" s="16">
        <v>6</v>
      </c>
      <c r="J12" s="16"/>
      <c r="K12" s="1"/>
      <c r="L12" s="1"/>
      <c r="M12" s="4">
        <f t="shared" si="0"/>
        <v>0</v>
      </c>
      <c r="N12" s="4">
        <f t="shared" si="1"/>
        <v>0</v>
      </c>
      <c r="O12" s="4"/>
      <c r="P12" s="16">
        <v>3</v>
      </c>
      <c r="Q12" s="1">
        <f t="shared" ref="Q12:Q19" si="4">D12</f>
        <v>0</v>
      </c>
      <c r="R12" s="1"/>
      <c r="S12" s="51">
        <f t="shared" ref="S12:S20" si="5">Q12*0.2</f>
        <v>0</v>
      </c>
      <c r="T12" s="1"/>
    </row>
    <row r="13" spans="1:20" x14ac:dyDescent="0.25">
      <c r="A13" s="30" t="s">
        <v>22</v>
      </c>
      <c r="B13" s="30"/>
      <c r="C13" s="31"/>
      <c r="D13" s="29"/>
      <c r="E13" s="29"/>
      <c r="F13" s="9">
        <v>21</v>
      </c>
      <c r="G13" s="9">
        <v>1</v>
      </c>
      <c r="H13" s="13" t="s">
        <v>23</v>
      </c>
      <c r="I13" s="16">
        <v>3</v>
      </c>
      <c r="J13" s="16"/>
      <c r="K13" s="1"/>
      <c r="L13" s="1"/>
      <c r="M13" s="4">
        <f t="shared" si="0"/>
        <v>0</v>
      </c>
      <c r="N13" s="4">
        <f t="shared" si="1"/>
        <v>0</v>
      </c>
      <c r="O13" s="4"/>
      <c r="P13" s="16">
        <v>6</v>
      </c>
      <c r="Q13" s="1">
        <f t="shared" si="4"/>
        <v>0</v>
      </c>
      <c r="R13" s="1"/>
      <c r="S13" s="51">
        <f t="shared" si="5"/>
        <v>0</v>
      </c>
      <c r="T13" s="1"/>
    </row>
    <row r="14" spans="1:20" x14ac:dyDescent="0.25">
      <c r="A14" s="30" t="s">
        <v>22</v>
      </c>
      <c r="C14" s="31"/>
      <c r="D14" s="29"/>
      <c r="E14" s="29"/>
      <c r="F14" s="9">
        <v>21</v>
      </c>
      <c r="G14" s="9">
        <v>1</v>
      </c>
      <c r="H14" s="13" t="s">
        <v>23</v>
      </c>
      <c r="I14" s="16">
        <v>7</v>
      </c>
      <c r="J14" s="16"/>
      <c r="K14" s="1"/>
      <c r="L14" s="1"/>
      <c r="M14" s="4">
        <f t="shared" si="0"/>
        <v>0</v>
      </c>
      <c r="N14" s="4">
        <f t="shared" si="1"/>
        <v>0</v>
      </c>
      <c r="O14" s="4"/>
      <c r="P14" s="16">
        <v>7</v>
      </c>
      <c r="Q14" s="1">
        <f t="shared" si="4"/>
        <v>0</v>
      </c>
      <c r="R14" s="1"/>
      <c r="S14" s="51">
        <f t="shared" si="5"/>
        <v>0</v>
      </c>
      <c r="T14" s="1"/>
    </row>
    <row r="15" spans="1:20" x14ac:dyDescent="0.25">
      <c r="A15" s="30" t="s">
        <v>22</v>
      </c>
      <c r="C15" s="31"/>
      <c r="D15" s="29"/>
      <c r="E15" s="29"/>
      <c r="F15" s="9">
        <v>21</v>
      </c>
      <c r="G15" s="9">
        <v>1</v>
      </c>
      <c r="H15" s="13" t="s">
        <v>23</v>
      </c>
      <c r="I15" s="16">
        <v>2</v>
      </c>
      <c r="J15" s="16"/>
      <c r="K15" s="1"/>
      <c r="L15" s="1"/>
      <c r="M15" s="4">
        <f t="shared" si="0"/>
        <v>0</v>
      </c>
      <c r="N15" s="4">
        <f t="shared" si="1"/>
        <v>0</v>
      </c>
      <c r="O15" s="4"/>
      <c r="P15" s="16">
        <v>2</v>
      </c>
      <c r="Q15" s="1">
        <f t="shared" si="4"/>
        <v>0</v>
      </c>
      <c r="R15" s="1"/>
      <c r="S15" s="51">
        <f t="shared" si="5"/>
        <v>0</v>
      </c>
      <c r="T15" s="1"/>
    </row>
    <row r="16" spans="1:20" x14ac:dyDescent="0.25">
      <c r="A16" s="30" t="s">
        <v>22</v>
      </c>
      <c r="B16" s="9"/>
      <c r="C16" s="31"/>
      <c r="D16" s="29"/>
      <c r="E16" s="29"/>
      <c r="F16" s="9">
        <v>21</v>
      </c>
      <c r="G16" s="9">
        <v>1</v>
      </c>
      <c r="H16" s="13" t="s">
        <v>23</v>
      </c>
      <c r="I16" s="16">
        <v>1</v>
      </c>
      <c r="J16" s="16"/>
      <c r="K16" s="1"/>
      <c r="L16" s="1"/>
      <c r="M16" s="4">
        <f t="shared" si="0"/>
        <v>0</v>
      </c>
      <c r="N16" s="4">
        <f t="shared" si="1"/>
        <v>0</v>
      </c>
      <c r="O16" s="4"/>
      <c r="P16" s="16">
        <v>2</v>
      </c>
      <c r="Q16" s="1">
        <f t="shared" si="4"/>
        <v>0</v>
      </c>
      <c r="R16" s="1"/>
      <c r="S16" s="51">
        <f t="shared" si="5"/>
        <v>0</v>
      </c>
      <c r="T16" s="1"/>
    </row>
    <row r="17" spans="1:20" x14ac:dyDescent="0.25">
      <c r="A17" s="30" t="s">
        <v>22</v>
      </c>
      <c r="B17" s="9"/>
      <c r="C17" s="31"/>
      <c r="D17" s="29"/>
      <c r="E17" s="29"/>
      <c r="F17" s="9">
        <v>21</v>
      </c>
      <c r="G17" s="9">
        <v>1</v>
      </c>
      <c r="H17" s="13" t="s">
        <v>23</v>
      </c>
      <c r="I17" s="16">
        <v>1</v>
      </c>
      <c r="J17" s="16"/>
      <c r="K17" s="1"/>
      <c r="L17" s="1"/>
      <c r="M17" s="4">
        <f t="shared" si="0"/>
        <v>0</v>
      </c>
      <c r="N17" s="4">
        <f t="shared" si="1"/>
        <v>0</v>
      </c>
      <c r="O17" s="4"/>
      <c r="P17" s="16">
        <v>8</v>
      </c>
      <c r="Q17" s="1">
        <f t="shared" si="4"/>
        <v>0</v>
      </c>
      <c r="R17" s="1"/>
      <c r="S17" s="51">
        <f t="shared" si="5"/>
        <v>0</v>
      </c>
      <c r="T17" s="1"/>
    </row>
    <row r="18" spans="1:20" x14ac:dyDescent="0.25">
      <c r="A18" s="30" t="s">
        <v>22</v>
      </c>
      <c r="C18" s="31"/>
      <c r="D18" s="29"/>
      <c r="E18" s="29"/>
      <c r="F18" s="9">
        <v>21</v>
      </c>
      <c r="G18" s="9">
        <v>1</v>
      </c>
      <c r="H18" s="13" t="s">
        <v>23</v>
      </c>
      <c r="I18" s="16">
        <v>5</v>
      </c>
      <c r="J18" s="16"/>
      <c r="K18" s="1"/>
      <c r="L18" s="1"/>
      <c r="M18" s="4">
        <f t="shared" si="0"/>
        <v>0</v>
      </c>
      <c r="N18" s="4">
        <f t="shared" si="1"/>
        <v>0</v>
      </c>
      <c r="O18" s="4"/>
      <c r="P18" s="16">
        <v>9</v>
      </c>
      <c r="Q18" s="1">
        <f t="shared" si="4"/>
        <v>0</v>
      </c>
      <c r="R18" s="1"/>
      <c r="S18" s="51">
        <f t="shared" si="5"/>
        <v>0</v>
      </c>
      <c r="T18" s="1"/>
    </row>
    <row r="19" spans="1:20" x14ac:dyDescent="0.25">
      <c r="A19" s="30" t="s">
        <v>22</v>
      </c>
      <c r="C19" s="31"/>
      <c r="D19" s="29"/>
      <c r="E19" s="29"/>
      <c r="F19">
        <v>21</v>
      </c>
      <c r="G19">
        <v>1</v>
      </c>
      <c r="H19" s="13" t="s">
        <v>23</v>
      </c>
      <c r="I19" s="16">
        <v>4</v>
      </c>
      <c r="J19" s="16"/>
      <c r="K19" s="1"/>
      <c r="L19" s="1"/>
      <c r="M19" s="4">
        <f t="shared" si="0"/>
        <v>0</v>
      </c>
      <c r="N19" s="4">
        <f t="shared" si="1"/>
        <v>0</v>
      </c>
      <c r="O19" s="4"/>
      <c r="P19" s="16">
        <v>5</v>
      </c>
      <c r="Q19" s="1">
        <f t="shared" si="4"/>
        <v>0</v>
      </c>
      <c r="R19" s="1"/>
      <c r="S19" s="51">
        <f t="shared" si="5"/>
        <v>0</v>
      </c>
      <c r="T19" s="1"/>
    </row>
    <row r="20" spans="1:20" x14ac:dyDescent="0.25">
      <c r="A20" s="22" t="s">
        <v>22</v>
      </c>
      <c r="B20" s="22">
        <v>2024</v>
      </c>
      <c r="C20" s="28"/>
      <c r="D20" s="23">
        <f>SUM(D11:D19)</f>
        <v>0</v>
      </c>
      <c r="E20" s="23">
        <f>SUM(E11:E19)</f>
        <v>0</v>
      </c>
      <c r="F20" s="22">
        <v>21</v>
      </c>
      <c r="G20" s="22">
        <v>1</v>
      </c>
      <c r="H20" s="24" t="s">
        <v>23</v>
      </c>
      <c r="I20" s="16"/>
      <c r="J20" s="44">
        <v>0</v>
      </c>
      <c r="K20" s="1"/>
      <c r="L20" s="1"/>
      <c r="M20" s="41">
        <f t="shared" si="0"/>
        <v>0</v>
      </c>
      <c r="N20" s="42">
        <f t="shared" si="1"/>
        <v>0</v>
      </c>
      <c r="O20" s="4"/>
      <c r="P20" s="1"/>
      <c r="Q20" s="54">
        <f>SUM(Q11:Q19)</f>
        <v>0</v>
      </c>
      <c r="R20" s="54">
        <f>SUM(R11:R19)</f>
        <v>0</v>
      </c>
      <c r="S20" s="52">
        <f t="shared" si="5"/>
        <v>0</v>
      </c>
      <c r="T20" s="1"/>
    </row>
    <row r="21" spans="1:20" x14ac:dyDescent="0.25">
      <c r="A21" t="s">
        <v>24</v>
      </c>
      <c r="C21" s="26"/>
      <c r="D21" s="4"/>
      <c r="E21" s="4"/>
      <c r="F21">
        <v>21</v>
      </c>
      <c r="G21">
        <v>1</v>
      </c>
      <c r="H21" s="17" t="s">
        <v>23</v>
      </c>
      <c r="I21" s="16">
        <v>3</v>
      </c>
      <c r="J21" s="16"/>
      <c r="K21" s="1"/>
      <c r="L21" s="1"/>
      <c r="M21" s="4">
        <f t="shared" si="0"/>
        <v>0</v>
      </c>
      <c r="N21" s="4">
        <f t="shared" si="1"/>
        <v>0</v>
      </c>
      <c r="O21" s="4"/>
      <c r="P21" s="16">
        <v>1</v>
      </c>
      <c r="Q21" s="1">
        <f>D21</f>
        <v>0</v>
      </c>
      <c r="R21" s="1"/>
      <c r="S21" s="51">
        <f>Q21*0.2</f>
        <v>0</v>
      </c>
      <c r="T21" s="1"/>
    </row>
    <row r="22" spans="1:20" x14ac:dyDescent="0.25">
      <c r="A22" t="s">
        <v>24</v>
      </c>
      <c r="B22" s="9"/>
      <c r="C22" s="26"/>
      <c r="D22" s="4"/>
      <c r="E22" s="4"/>
      <c r="F22">
        <v>21</v>
      </c>
      <c r="G22">
        <v>1</v>
      </c>
      <c r="H22" s="17" t="s">
        <v>23</v>
      </c>
      <c r="I22" s="16">
        <v>6</v>
      </c>
      <c r="J22" s="16"/>
      <c r="K22" s="1"/>
      <c r="L22" s="1"/>
      <c r="M22" s="4">
        <f t="shared" si="0"/>
        <v>0</v>
      </c>
      <c r="N22" s="4">
        <f t="shared" si="1"/>
        <v>0</v>
      </c>
      <c r="O22" s="4"/>
      <c r="P22" s="16">
        <v>3</v>
      </c>
      <c r="Q22" s="1">
        <f t="shared" ref="Q22:Q26" si="6">D22</f>
        <v>0</v>
      </c>
      <c r="R22" s="1"/>
      <c r="S22" s="51">
        <f t="shared" ref="S22:S35" si="7">Q22*0.2</f>
        <v>0</v>
      </c>
      <c r="T22" s="1"/>
    </row>
    <row r="23" spans="1:20" x14ac:dyDescent="0.25">
      <c r="A23" t="s">
        <v>24</v>
      </c>
      <c r="C23" s="26"/>
      <c r="D23" s="4"/>
      <c r="E23" s="4"/>
      <c r="F23">
        <v>21</v>
      </c>
      <c r="G23">
        <v>1</v>
      </c>
      <c r="H23" s="17" t="s">
        <v>23</v>
      </c>
      <c r="I23" s="16">
        <v>2</v>
      </c>
      <c r="J23" s="16"/>
      <c r="K23" s="1"/>
      <c r="L23" s="1"/>
      <c r="M23" s="4">
        <f t="shared" si="0"/>
        <v>0</v>
      </c>
      <c r="N23" s="4">
        <f t="shared" si="1"/>
        <v>0</v>
      </c>
      <c r="O23" s="4"/>
      <c r="P23" s="16">
        <v>6</v>
      </c>
      <c r="Q23" s="1">
        <f t="shared" si="6"/>
        <v>0</v>
      </c>
      <c r="R23" s="1"/>
      <c r="S23" s="51">
        <f t="shared" si="7"/>
        <v>0</v>
      </c>
      <c r="T23" s="1"/>
    </row>
    <row r="24" spans="1:20" x14ac:dyDescent="0.25">
      <c r="A24" t="s">
        <v>24</v>
      </c>
      <c r="B24" s="9"/>
      <c r="C24" s="26"/>
      <c r="D24" s="4"/>
      <c r="E24" s="4"/>
      <c r="F24">
        <v>21</v>
      </c>
      <c r="G24">
        <v>1</v>
      </c>
      <c r="H24" s="17" t="s">
        <v>23</v>
      </c>
      <c r="I24" s="16">
        <v>1</v>
      </c>
      <c r="J24" s="16"/>
      <c r="K24" s="1"/>
      <c r="L24" s="1"/>
      <c r="M24" s="4">
        <f t="shared" si="0"/>
        <v>0</v>
      </c>
      <c r="N24" s="4">
        <f t="shared" si="1"/>
        <v>0</v>
      </c>
      <c r="O24" s="4"/>
      <c r="P24" s="16">
        <v>2</v>
      </c>
      <c r="Q24" s="1">
        <f t="shared" si="6"/>
        <v>0</v>
      </c>
      <c r="R24" s="1"/>
      <c r="S24" s="51">
        <f t="shared" si="7"/>
        <v>0</v>
      </c>
      <c r="T24" s="1"/>
    </row>
    <row r="25" spans="1:20" x14ac:dyDescent="0.25">
      <c r="A25" t="s">
        <v>24</v>
      </c>
      <c r="B25" s="9"/>
      <c r="C25" s="26"/>
      <c r="D25" s="4"/>
      <c r="E25" s="4"/>
      <c r="F25">
        <v>21</v>
      </c>
      <c r="G25">
        <v>1</v>
      </c>
      <c r="H25" s="17" t="s">
        <v>23</v>
      </c>
      <c r="I25" s="16">
        <v>1</v>
      </c>
      <c r="J25" s="16"/>
      <c r="K25" s="1"/>
      <c r="L25" s="1"/>
      <c r="M25" s="4">
        <f t="shared" si="0"/>
        <v>0</v>
      </c>
      <c r="N25" s="4">
        <f t="shared" si="1"/>
        <v>0</v>
      </c>
      <c r="O25" s="4"/>
      <c r="P25" s="16">
        <v>2</v>
      </c>
      <c r="Q25" s="1">
        <f t="shared" si="6"/>
        <v>0</v>
      </c>
      <c r="R25" s="1"/>
      <c r="S25" s="51">
        <f t="shared" si="7"/>
        <v>0</v>
      </c>
      <c r="T25" s="1"/>
    </row>
    <row r="26" spans="1:20" x14ac:dyDescent="0.25">
      <c r="A26" t="s">
        <v>24</v>
      </c>
      <c r="C26" s="26"/>
      <c r="D26" s="4"/>
      <c r="E26" s="4"/>
      <c r="F26">
        <v>21</v>
      </c>
      <c r="G26">
        <v>1</v>
      </c>
      <c r="H26" s="17" t="s">
        <v>23</v>
      </c>
      <c r="I26" s="16">
        <v>5</v>
      </c>
      <c r="J26" s="16"/>
      <c r="K26" s="1"/>
      <c r="L26" s="1"/>
      <c r="M26" s="4">
        <f t="shared" si="0"/>
        <v>0</v>
      </c>
      <c r="N26" s="4">
        <f t="shared" si="1"/>
        <v>0</v>
      </c>
      <c r="O26" s="4"/>
      <c r="P26" s="16">
        <v>8</v>
      </c>
      <c r="Q26" s="1">
        <f t="shared" si="6"/>
        <v>0</v>
      </c>
      <c r="R26" s="1"/>
      <c r="S26" s="51">
        <f t="shared" si="7"/>
        <v>0</v>
      </c>
      <c r="T26" s="1"/>
    </row>
    <row r="27" spans="1:20" x14ac:dyDescent="0.25">
      <c r="A27" s="22" t="s">
        <v>24</v>
      </c>
      <c r="B27" s="22">
        <v>2024</v>
      </c>
      <c r="C27" s="23"/>
      <c r="D27" s="23">
        <f>SUM(D21:D26)</f>
        <v>0</v>
      </c>
      <c r="E27" s="23">
        <f>SUM(E21:E26)</f>
        <v>0</v>
      </c>
      <c r="F27" s="22">
        <v>21</v>
      </c>
      <c r="G27" s="22">
        <v>1</v>
      </c>
      <c r="H27" s="24" t="s">
        <v>23</v>
      </c>
      <c r="I27" s="16"/>
      <c r="J27" s="44">
        <v>0</v>
      </c>
      <c r="K27" s="1"/>
      <c r="L27" s="1"/>
      <c r="M27" s="41">
        <f t="shared" si="0"/>
        <v>0</v>
      </c>
      <c r="N27" s="42">
        <f t="shared" si="1"/>
        <v>0</v>
      </c>
      <c r="O27" s="4"/>
      <c r="P27" s="1"/>
      <c r="Q27" s="54">
        <f>SUM(Q21:Q26)</f>
        <v>0</v>
      </c>
      <c r="R27" s="54"/>
      <c r="S27" s="52">
        <f t="shared" si="7"/>
        <v>0</v>
      </c>
      <c r="T27" s="1"/>
    </row>
    <row r="28" spans="1:20" x14ac:dyDescent="0.25">
      <c r="A28" t="s">
        <v>25</v>
      </c>
      <c r="C28" s="12"/>
      <c r="D28" s="29"/>
      <c r="E28" s="29"/>
      <c r="F28" s="9">
        <v>21</v>
      </c>
      <c r="G28" s="9">
        <v>1</v>
      </c>
      <c r="H28" s="13" t="s">
        <v>23</v>
      </c>
      <c r="I28" s="16">
        <v>3</v>
      </c>
      <c r="J28" s="16"/>
      <c r="K28" s="1"/>
      <c r="L28" s="1"/>
      <c r="M28" s="4">
        <f t="shared" si="0"/>
        <v>0</v>
      </c>
      <c r="N28" s="4">
        <f t="shared" si="1"/>
        <v>0</v>
      </c>
      <c r="O28" s="4"/>
      <c r="P28" s="16">
        <v>1</v>
      </c>
      <c r="Q28" s="1">
        <f>D28</f>
        <v>0</v>
      </c>
      <c r="R28" s="1"/>
      <c r="S28" s="51">
        <f t="shared" si="7"/>
        <v>0</v>
      </c>
      <c r="T28" s="1"/>
    </row>
    <row r="29" spans="1:20" x14ac:dyDescent="0.25">
      <c r="A29" t="s">
        <v>25</v>
      </c>
      <c r="B29" s="30"/>
      <c r="C29" s="12"/>
      <c r="D29" s="29"/>
      <c r="E29" s="29"/>
      <c r="F29" s="9">
        <v>21</v>
      </c>
      <c r="G29" s="9">
        <v>1</v>
      </c>
      <c r="H29" s="13" t="s">
        <v>23</v>
      </c>
      <c r="I29" s="16">
        <v>8</v>
      </c>
      <c r="J29" s="16"/>
      <c r="K29" s="1"/>
      <c r="L29" s="1"/>
      <c r="M29" s="4">
        <f t="shared" si="0"/>
        <v>0</v>
      </c>
      <c r="N29" s="4">
        <f t="shared" si="1"/>
        <v>0</v>
      </c>
      <c r="O29" s="4"/>
      <c r="P29" s="16">
        <v>3</v>
      </c>
      <c r="Q29" s="1">
        <f t="shared" ref="Q29:Q35" si="8">D29</f>
        <v>0</v>
      </c>
      <c r="R29" s="1"/>
      <c r="S29" s="51">
        <f t="shared" si="7"/>
        <v>0</v>
      </c>
      <c r="T29" s="1"/>
    </row>
    <row r="30" spans="1:20" x14ac:dyDescent="0.25">
      <c r="A30" t="s">
        <v>25</v>
      </c>
      <c r="B30" s="30"/>
      <c r="C30" s="12"/>
      <c r="D30" s="29"/>
      <c r="E30" s="29"/>
      <c r="F30" s="9">
        <v>21</v>
      </c>
      <c r="G30" s="9">
        <v>1</v>
      </c>
      <c r="H30" s="13" t="s">
        <v>23</v>
      </c>
      <c r="I30" s="16">
        <v>1</v>
      </c>
      <c r="J30" s="16"/>
      <c r="K30" s="1"/>
      <c r="L30" s="1"/>
      <c r="M30" s="4">
        <f t="shared" si="0"/>
        <v>0</v>
      </c>
      <c r="N30" s="4">
        <f t="shared" si="1"/>
        <v>0</v>
      </c>
      <c r="O30" s="4"/>
      <c r="P30" s="16">
        <v>6</v>
      </c>
      <c r="Q30" s="1">
        <f t="shared" si="8"/>
        <v>0</v>
      </c>
      <c r="R30" s="1"/>
      <c r="S30" s="51">
        <f t="shared" si="7"/>
        <v>0</v>
      </c>
      <c r="T30" s="1"/>
    </row>
    <row r="31" spans="1:20" x14ac:dyDescent="0.25">
      <c r="A31" t="s">
        <v>25</v>
      </c>
      <c r="B31" s="30"/>
      <c r="C31" s="12"/>
      <c r="D31" s="29"/>
      <c r="E31" s="29"/>
      <c r="F31" s="9">
        <v>21</v>
      </c>
      <c r="G31" s="9">
        <v>1</v>
      </c>
      <c r="H31" s="13" t="s">
        <v>23</v>
      </c>
      <c r="I31" s="16">
        <v>1</v>
      </c>
      <c r="J31" s="16"/>
      <c r="K31" s="1"/>
      <c r="L31" s="1"/>
      <c r="M31" s="4">
        <f t="shared" si="0"/>
        <v>0</v>
      </c>
      <c r="N31" s="4">
        <f t="shared" si="1"/>
        <v>0</v>
      </c>
      <c r="O31" s="4"/>
      <c r="P31" s="16">
        <v>11</v>
      </c>
      <c r="Q31" s="1">
        <f t="shared" si="8"/>
        <v>0</v>
      </c>
      <c r="R31" s="1"/>
      <c r="S31" s="51">
        <f t="shared" si="7"/>
        <v>0</v>
      </c>
      <c r="T31" s="1"/>
    </row>
    <row r="32" spans="1:20" x14ac:dyDescent="0.25">
      <c r="A32" t="s">
        <v>25</v>
      </c>
      <c r="C32" s="12"/>
      <c r="D32" s="29"/>
      <c r="E32" s="29"/>
      <c r="F32" s="9">
        <v>21</v>
      </c>
      <c r="G32" s="9">
        <v>1</v>
      </c>
      <c r="H32" s="13" t="s">
        <v>23</v>
      </c>
      <c r="I32" s="16">
        <v>2</v>
      </c>
      <c r="J32" s="16"/>
      <c r="K32" s="1"/>
      <c r="L32" s="1"/>
      <c r="M32" s="4">
        <f t="shared" si="0"/>
        <v>0</v>
      </c>
      <c r="N32" s="4">
        <f t="shared" si="1"/>
        <v>0</v>
      </c>
      <c r="O32" s="4"/>
      <c r="P32" s="16">
        <v>2</v>
      </c>
      <c r="Q32" s="1">
        <f t="shared" si="8"/>
        <v>0</v>
      </c>
      <c r="R32" s="1"/>
      <c r="S32" s="51">
        <f t="shared" si="7"/>
        <v>0</v>
      </c>
      <c r="T32" s="1"/>
    </row>
    <row r="33" spans="1:20" x14ac:dyDescent="0.25">
      <c r="A33" t="s">
        <v>25</v>
      </c>
      <c r="C33" s="12"/>
      <c r="D33" s="29"/>
      <c r="E33" s="29"/>
      <c r="F33" s="9">
        <v>21</v>
      </c>
      <c r="G33" s="9">
        <v>1</v>
      </c>
      <c r="H33" s="13" t="s">
        <v>23</v>
      </c>
      <c r="I33" s="16">
        <v>5</v>
      </c>
      <c r="J33" s="16"/>
      <c r="K33" s="1"/>
      <c r="L33" s="1"/>
      <c r="M33" s="4">
        <f t="shared" si="0"/>
        <v>0</v>
      </c>
      <c r="N33" s="4">
        <f t="shared" si="1"/>
        <v>0</v>
      </c>
      <c r="O33" s="4"/>
      <c r="P33" s="16">
        <v>2</v>
      </c>
      <c r="Q33" s="1">
        <f t="shared" si="8"/>
        <v>0</v>
      </c>
      <c r="R33" s="1"/>
      <c r="S33" s="51">
        <f t="shared" si="7"/>
        <v>0</v>
      </c>
      <c r="T33" s="1"/>
    </row>
    <row r="34" spans="1:20" x14ac:dyDescent="0.25">
      <c r="A34" t="s">
        <v>25</v>
      </c>
      <c r="B34" s="30"/>
      <c r="C34" s="12"/>
      <c r="D34" s="29"/>
      <c r="E34" s="29"/>
      <c r="F34" s="9">
        <v>21</v>
      </c>
      <c r="G34" s="9">
        <v>1</v>
      </c>
      <c r="H34" s="13" t="s">
        <v>23</v>
      </c>
      <c r="I34" s="16">
        <v>6</v>
      </c>
      <c r="J34" s="16"/>
      <c r="K34" s="1"/>
      <c r="L34" s="1"/>
      <c r="M34" s="4">
        <f t="shared" si="0"/>
        <v>0</v>
      </c>
      <c r="N34" s="4">
        <f t="shared" si="1"/>
        <v>0</v>
      </c>
      <c r="O34" s="4"/>
      <c r="P34" s="16">
        <v>8</v>
      </c>
      <c r="Q34" s="1">
        <f t="shared" si="8"/>
        <v>0</v>
      </c>
      <c r="R34" s="1"/>
      <c r="S34" s="51">
        <f t="shared" si="7"/>
        <v>0</v>
      </c>
      <c r="T34" s="1"/>
    </row>
    <row r="35" spans="1:20" x14ac:dyDescent="0.25">
      <c r="A35" t="s">
        <v>25</v>
      </c>
      <c r="B35" s="30"/>
      <c r="C35" s="12"/>
      <c r="D35" s="29"/>
      <c r="E35" s="29"/>
      <c r="F35" s="9">
        <v>21</v>
      </c>
      <c r="G35" s="9">
        <v>1</v>
      </c>
      <c r="H35" s="13" t="s">
        <v>23</v>
      </c>
      <c r="I35" s="16">
        <v>9</v>
      </c>
      <c r="J35" s="16"/>
      <c r="K35" s="1"/>
      <c r="L35" s="1"/>
      <c r="M35" s="4">
        <f t="shared" si="0"/>
        <v>0</v>
      </c>
      <c r="N35" s="4">
        <f t="shared" si="1"/>
        <v>0</v>
      </c>
      <c r="O35" s="4"/>
      <c r="P35" s="16">
        <v>9</v>
      </c>
      <c r="Q35" s="1">
        <f t="shared" si="8"/>
        <v>0</v>
      </c>
      <c r="R35" s="1"/>
      <c r="S35" s="51">
        <f t="shared" si="7"/>
        <v>0</v>
      </c>
      <c r="T35" s="1"/>
    </row>
    <row r="36" spans="1:20" x14ac:dyDescent="0.25">
      <c r="A36" s="22" t="s">
        <v>25</v>
      </c>
      <c r="B36" s="22">
        <v>2024</v>
      </c>
      <c r="C36" s="20"/>
      <c r="D36" s="23">
        <f>SUM(D28:D35)</f>
        <v>0</v>
      </c>
      <c r="E36" s="23">
        <f>SUM(E28:E35)</f>
        <v>0</v>
      </c>
      <c r="F36" s="22">
        <v>21</v>
      </c>
      <c r="G36" s="22">
        <v>1</v>
      </c>
      <c r="H36" s="24" t="s">
        <v>23</v>
      </c>
      <c r="I36" s="16"/>
      <c r="J36" s="44">
        <v>0</v>
      </c>
      <c r="K36" s="1"/>
      <c r="L36" s="1"/>
      <c r="M36" s="41">
        <f t="shared" si="0"/>
        <v>0</v>
      </c>
      <c r="N36" s="42">
        <f t="shared" si="1"/>
        <v>0</v>
      </c>
      <c r="O36" s="4"/>
      <c r="P36" s="1"/>
      <c r="Q36" s="1"/>
      <c r="R36" s="1"/>
      <c r="S36" s="51"/>
      <c r="T36" s="1"/>
    </row>
    <row r="37" spans="1:20" x14ac:dyDescent="0.25">
      <c r="A37" s="30" t="s">
        <v>26</v>
      </c>
      <c r="B37" s="30" t="s">
        <v>17</v>
      </c>
      <c r="C37" s="29"/>
      <c r="D37" s="29">
        <f>'maj 2024'!N10</f>
        <v>186</v>
      </c>
      <c r="E37" s="29">
        <f>'maj 2024'!N12</f>
        <v>37</v>
      </c>
      <c r="F37" s="9">
        <v>21</v>
      </c>
      <c r="G37" s="9">
        <v>1</v>
      </c>
      <c r="H37" s="13" t="s">
        <v>23</v>
      </c>
      <c r="I37" s="16"/>
      <c r="J37" s="16"/>
      <c r="K37" s="1"/>
      <c r="L37" s="1"/>
      <c r="M37" s="4">
        <f t="shared" si="0"/>
        <v>37.200000000000003</v>
      </c>
      <c r="N37" s="4">
        <f t="shared" si="1"/>
        <v>0.20000000000000284</v>
      </c>
      <c r="O37" s="4"/>
      <c r="P37" s="16">
        <v>1</v>
      </c>
      <c r="Q37" s="1">
        <f>D37</f>
        <v>186</v>
      </c>
      <c r="R37" s="1"/>
      <c r="S37" s="51">
        <f>Q37*0.2</f>
        <v>37.200000000000003</v>
      </c>
      <c r="T37" s="1"/>
    </row>
    <row r="38" spans="1:20" x14ac:dyDescent="0.25">
      <c r="A38" s="30" t="s">
        <v>26</v>
      </c>
      <c r="B38" s="30" t="s">
        <v>60</v>
      </c>
      <c r="C38" s="29"/>
      <c r="D38" s="29">
        <f>'maj 2024'!N37</f>
        <v>3467</v>
      </c>
      <c r="E38" s="29">
        <f>'maj 2024'!N39</f>
        <v>693</v>
      </c>
      <c r="F38" s="9"/>
      <c r="G38" s="9"/>
      <c r="H38" s="13"/>
      <c r="I38" s="16"/>
      <c r="J38" s="16"/>
      <c r="K38" s="1"/>
      <c r="L38" s="1"/>
      <c r="M38" s="4">
        <f t="shared" si="0"/>
        <v>693.40000000000009</v>
      </c>
      <c r="N38" s="4">
        <f t="shared" si="1"/>
        <v>0.40000000000009095</v>
      </c>
      <c r="O38" s="4"/>
      <c r="P38" s="16">
        <v>3</v>
      </c>
      <c r="Q38" s="1">
        <f t="shared" ref="Q38:Q44" si="9">D38</f>
        <v>3467</v>
      </c>
      <c r="R38" s="1"/>
      <c r="S38" s="51">
        <f t="shared" ref="S38:S101" si="10">Q38*0.2</f>
        <v>693.40000000000009</v>
      </c>
      <c r="T38" s="1"/>
    </row>
    <row r="39" spans="1:20" x14ac:dyDescent="0.25">
      <c r="A39" s="30" t="s">
        <v>26</v>
      </c>
      <c r="B39" s="30"/>
      <c r="C39" s="29"/>
      <c r="D39" s="29"/>
      <c r="E39" s="29"/>
      <c r="F39" s="9">
        <v>21</v>
      </c>
      <c r="G39" s="9">
        <v>1</v>
      </c>
      <c r="H39" s="13" t="s">
        <v>23</v>
      </c>
      <c r="I39" s="16"/>
      <c r="J39" s="16"/>
      <c r="K39" s="1"/>
      <c r="L39" s="1"/>
      <c r="M39" s="4">
        <f t="shared" si="0"/>
        <v>0</v>
      </c>
      <c r="N39" s="4">
        <f t="shared" si="1"/>
        <v>0</v>
      </c>
      <c r="O39" s="4"/>
      <c r="P39" s="16">
        <v>12</v>
      </c>
      <c r="Q39" s="1">
        <f t="shared" si="9"/>
        <v>0</v>
      </c>
      <c r="R39" s="1"/>
      <c r="S39" s="51">
        <f t="shared" si="10"/>
        <v>0</v>
      </c>
      <c r="T39" s="1"/>
    </row>
    <row r="40" spans="1:20" x14ac:dyDescent="0.25">
      <c r="A40" s="30" t="s">
        <v>26</v>
      </c>
      <c r="B40" s="30"/>
      <c r="C40" s="29"/>
      <c r="D40" s="29"/>
      <c r="E40" s="29"/>
      <c r="F40" s="9">
        <v>21</v>
      </c>
      <c r="G40" s="9">
        <v>1</v>
      </c>
      <c r="H40" s="13" t="s">
        <v>23</v>
      </c>
      <c r="I40" s="16"/>
      <c r="J40" s="16"/>
      <c r="K40" s="1"/>
      <c r="L40" s="1"/>
      <c r="M40" s="4">
        <f t="shared" si="0"/>
        <v>0</v>
      </c>
      <c r="N40" s="4">
        <f t="shared" si="1"/>
        <v>0</v>
      </c>
      <c r="O40" s="4"/>
      <c r="P40" s="16">
        <v>8</v>
      </c>
      <c r="Q40" s="1">
        <f t="shared" si="9"/>
        <v>0</v>
      </c>
      <c r="R40" s="1"/>
      <c r="S40" s="51">
        <f t="shared" si="10"/>
        <v>0</v>
      </c>
      <c r="T40" s="1"/>
    </row>
    <row r="41" spans="1:20" x14ac:dyDescent="0.25">
      <c r="A41" s="30" t="s">
        <v>26</v>
      </c>
      <c r="B41" s="30"/>
      <c r="C41" s="29"/>
      <c r="D41" s="29"/>
      <c r="E41" s="29"/>
      <c r="F41" s="9">
        <v>21</v>
      </c>
      <c r="G41" s="9">
        <v>1</v>
      </c>
      <c r="H41" s="13" t="s">
        <v>23</v>
      </c>
      <c r="I41" s="16"/>
      <c r="J41" s="16"/>
      <c r="K41" s="1"/>
      <c r="L41" s="1"/>
      <c r="M41" s="4">
        <f t="shared" si="0"/>
        <v>0</v>
      </c>
      <c r="N41" s="4">
        <f t="shared" si="1"/>
        <v>0</v>
      </c>
      <c r="O41" s="4"/>
      <c r="P41" s="16">
        <v>9</v>
      </c>
      <c r="Q41" s="1">
        <f t="shared" si="9"/>
        <v>0</v>
      </c>
      <c r="R41" s="1"/>
      <c r="S41" s="51">
        <f t="shared" si="10"/>
        <v>0</v>
      </c>
      <c r="T41" s="1"/>
    </row>
    <row r="42" spans="1:20" x14ac:dyDescent="0.25">
      <c r="A42" s="30" t="s">
        <v>26</v>
      </c>
      <c r="B42" s="30"/>
      <c r="C42" s="29"/>
      <c r="D42" s="29"/>
      <c r="E42" s="29"/>
      <c r="F42" s="9">
        <v>21</v>
      </c>
      <c r="G42" s="9">
        <v>1</v>
      </c>
      <c r="H42" s="13" t="s">
        <v>23</v>
      </c>
      <c r="I42" s="16"/>
      <c r="J42" s="16"/>
      <c r="K42" s="1"/>
      <c r="L42" s="1"/>
      <c r="M42" s="4">
        <f t="shared" si="0"/>
        <v>0</v>
      </c>
      <c r="N42" s="4">
        <f t="shared" si="1"/>
        <v>0</v>
      </c>
      <c r="O42" s="4"/>
      <c r="P42" s="16">
        <v>2</v>
      </c>
      <c r="Q42" s="1">
        <f t="shared" si="9"/>
        <v>0</v>
      </c>
      <c r="R42" s="1"/>
      <c r="S42" s="51">
        <f t="shared" si="10"/>
        <v>0</v>
      </c>
      <c r="T42" s="1"/>
    </row>
    <row r="43" spans="1:20" x14ac:dyDescent="0.25">
      <c r="A43" s="30" t="s">
        <v>26</v>
      </c>
      <c r="B43" s="30"/>
      <c r="C43" s="29"/>
      <c r="D43" s="29"/>
      <c r="E43" s="29"/>
      <c r="F43" s="9">
        <v>21</v>
      </c>
      <c r="G43" s="9">
        <v>1</v>
      </c>
      <c r="H43" s="13" t="s">
        <v>23</v>
      </c>
      <c r="I43" s="16"/>
      <c r="J43" s="16"/>
      <c r="K43" s="1"/>
      <c r="L43" s="1"/>
      <c r="M43" s="4">
        <f t="shared" si="0"/>
        <v>0</v>
      </c>
      <c r="N43" s="4">
        <f t="shared" si="1"/>
        <v>0</v>
      </c>
      <c r="O43" s="4"/>
      <c r="P43" s="16">
        <v>2</v>
      </c>
      <c r="Q43" s="1">
        <f t="shared" si="9"/>
        <v>0</v>
      </c>
      <c r="R43" s="1"/>
      <c r="S43" s="51">
        <f t="shared" si="10"/>
        <v>0</v>
      </c>
      <c r="T43" s="1"/>
    </row>
    <row r="44" spans="1:20" x14ac:dyDescent="0.25">
      <c r="A44" s="30" t="s">
        <v>26</v>
      </c>
      <c r="B44" s="30"/>
      <c r="C44" s="29"/>
      <c r="D44" s="4"/>
      <c r="E44" s="12"/>
      <c r="F44" s="9">
        <v>21</v>
      </c>
      <c r="G44" s="9">
        <v>1</v>
      </c>
      <c r="H44" s="13" t="s">
        <v>23</v>
      </c>
      <c r="I44" s="16"/>
      <c r="J44" s="16"/>
      <c r="K44" s="1"/>
      <c r="L44" s="1"/>
      <c r="M44" s="4">
        <f t="shared" si="0"/>
        <v>0</v>
      </c>
      <c r="N44" s="4">
        <f t="shared" si="1"/>
        <v>0</v>
      </c>
      <c r="O44" s="4"/>
      <c r="P44" s="16">
        <v>6</v>
      </c>
      <c r="Q44" s="1">
        <f t="shared" si="9"/>
        <v>0</v>
      </c>
      <c r="R44" s="1"/>
      <c r="S44" s="51">
        <f t="shared" si="10"/>
        <v>0</v>
      </c>
      <c r="T44" s="1"/>
    </row>
    <row r="45" spans="1:20" x14ac:dyDescent="0.25">
      <c r="A45" s="22" t="s">
        <v>26</v>
      </c>
      <c r="B45" s="22">
        <v>2024</v>
      </c>
      <c r="C45" s="20"/>
      <c r="D45" s="23">
        <f>SUM(D37:D44)</f>
        <v>3653</v>
      </c>
      <c r="E45" s="23">
        <f>SUM(E37:E44)</f>
        <v>730</v>
      </c>
      <c r="F45" s="22">
        <v>21</v>
      </c>
      <c r="G45" s="22">
        <v>1</v>
      </c>
      <c r="H45" s="24" t="s">
        <v>23</v>
      </c>
      <c r="I45" s="16"/>
      <c r="J45" s="44">
        <v>730</v>
      </c>
      <c r="K45" s="1"/>
      <c r="L45" s="1"/>
      <c r="M45" s="41">
        <f t="shared" si="0"/>
        <v>730.6</v>
      </c>
      <c r="N45" s="42">
        <f t="shared" si="1"/>
        <v>0.60000000000002274</v>
      </c>
      <c r="O45" s="4"/>
      <c r="P45" s="1"/>
      <c r="Q45" s="54">
        <f>SUM(Q37:Q44)</f>
        <v>3653</v>
      </c>
      <c r="R45" s="54"/>
      <c r="S45" s="52">
        <f t="shared" si="10"/>
        <v>730.6</v>
      </c>
      <c r="T45" s="1"/>
    </row>
    <row r="46" spans="1:20" x14ac:dyDescent="0.25">
      <c r="A46" s="30" t="s">
        <v>27</v>
      </c>
      <c r="B46" s="30" t="s">
        <v>17</v>
      </c>
      <c r="C46" s="29"/>
      <c r="D46" s="29">
        <f>'czerwiec 2024'!N10</f>
        <v>161</v>
      </c>
      <c r="E46" s="29">
        <f>'czerwiec 2024'!N12</f>
        <v>32</v>
      </c>
      <c r="F46" s="9">
        <v>21</v>
      </c>
      <c r="G46" s="9">
        <v>1</v>
      </c>
      <c r="H46" s="13" t="s">
        <v>23</v>
      </c>
      <c r="I46" s="16"/>
      <c r="J46" s="16"/>
      <c r="K46" s="1"/>
      <c r="L46" s="1"/>
      <c r="M46" s="4">
        <f t="shared" si="0"/>
        <v>32.200000000000003</v>
      </c>
      <c r="N46" s="4">
        <f t="shared" si="1"/>
        <v>0.20000000000000284</v>
      </c>
      <c r="O46" s="4"/>
      <c r="P46" s="16">
        <v>1</v>
      </c>
      <c r="Q46" s="1">
        <f>D46</f>
        <v>161</v>
      </c>
      <c r="R46" s="1"/>
      <c r="S46" s="51">
        <f t="shared" si="10"/>
        <v>32.200000000000003</v>
      </c>
      <c r="T46" s="1"/>
    </row>
    <row r="47" spans="1:20" x14ac:dyDescent="0.25">
      <c r="A47" s="30" t="s">
        <v>27</v>
      </c>
      <c r="B47" s="30" t="s">
        <v>60</v>
      </c>
      <c r="C47" s="29"/>
      <c r="D47" s="29">
        <f>'czerwiec 2024'!N37</f>
        <v>5772</v>
      </c>
      <c r="E47" s="29">
        <f>'czerwiec 2024'!N39</f>
        <v>289</v>
      </c>
      <c r="F47" s="9">
        <v>21</v>
      </c>
      <c r="G47" s="9">
        <v>1</v>
      </c>
      <c r="H47" s="13" t="s">
        <v>23</v>
      </c>
      <c r="I47" s="16"/>
      <c r="J47" s="16"/>
      <c r="K47" s="1"/>
      <c r="L47" s="1"/>
      <c r="M47" s="4">
        <f>D47*5%</f>
        <v>288.60000000000002</v>
      </c>
      <c r="N47" s="4">
        <f t="shared" si="1"/>
        <v>-0.39999999999997726</v>
      </c>
      <c r="O47" s="4"/>
      <c r="P47" s="16">
        <v>3</v>
      </c>
      <c r="Q47" s="1">
        <f t="shared" ref="Q47:Q54" si="11">D47</f>
        <v>5772</v>
      </c>
      <c r="R47" s="1"/>
      <c r="S47" s="51">
        <f>Q47*0.05</f>
        <v>288.60000000000002</v>
      </c>
      <c r="T47" s="1"/>
    </row>
    <row r="48" spans="1:20" x14ac:dyDescent="0.25">
      <c r="A48" s="30" t="s">
        <v>27</v>
      </c>
      <c r="B48" s="30"/>
      <c r="C48" s="29"/>
      <c r="D48" s="29"/>
      <c r="E48" s="29"/>
      <c r="F48" s="9">
        <v>21</v>
      </c>
      <c r="G48" s="9">
        <v>1</v>
      </c>
      <c r="H48" s="13" t="s">
        <v>23</v>
      </c>
      <c r="I48" s="16"/>
      <c r="J48" s="16"/>
      <c r="K48" s="1"/>
      <c r="L48" s="1"/>
      <c r="M48" s="4">
        <f t="shared" si="0"/>
        <v>0</v>
      </c>
      <c r="N48" s="4">
        <f t="shared" si="1"/>
        <v>0</v>
      </c>
      <c r="O48" s="4"/>
      <c r="P48" s="16">
        <v>6</v>
      </c>
      <c r="Q48" s="1">
        <f t="shared" si="11"/>
        <v>0</v>
      </c>
      <c r="R48" s="1"/>
      <c r="S48" s="51">
        <f t="shared" si="10"/>
        <v>0</v>
      </c>
      <c r="T48" s="1"/>
    </row>
    <row r="49" spans="1:20" x14ac:dyDescent="0.25">
      <c r="A49" s="30" t="s">
        <v>27</v>
      </c>
      <c r="B49" s="30"/>
      <c r="C49" s="29"/>
      <c r="D49" s="29"/>
      <c r="E49" s="29"/>
      <c r="F49" s="9">
        <v>21</v>
      </c>
      <c r="G49" s="9">
        <v>1</v>
      </c>
      <c r="H49" s="13" t="s">
        <v>23</v>
      </c>
      <c r="I49" s="16"/>
      <c r="J49" s="16"/>
      <c r="K49" s="1"/>
      <c r="L49" s="1"/>
      <c r="M49" s="4">
        <f t="shared" si="0"/>
        <v>0</v>
      </c>
      <c r="N49" s="4">
        <f t="shared" si="1"/>
        <v>0</v>
      </c>
      <c r="O49" s="4"/>
      <c r="P49" s="16">
        <v>2</v>
      </c>
      <c r="Q49" s="1">
        <f t="shared" si="11"/>
        <v>0</v>
      </c>
      <c r="R49" s="1"/>
      <c r="S49" s="51">
        <f t="shared" si="10"/>
        <v>0</v>
      </c>
      <c r="T49" s="1"/>
    </row>
    <row r="50" spans="1:20" x14ac:dyDescent="0.25">
      <c r="A50" s="30" t="s">
        <v>27</v>
      </c>
      <c r="B50" s="30"/>
      <c r="C50" s="29"/>
      <c r="D50" s="29"/>
      <c r="E50" s="29"/>
      <c r="F50" s="9">
        <v>21</v>
      </c>
      <c r="G50" s="9">
        <v>1</v>
      </c>
      <c r="H50" s="13" t="s">
        <v>23</v>
      </c>
      <c r="I50" s="16"/>
      <c r="J50" s="16"/>
      <c r="K50" s="1"/>
      <c r="L50" s="1"/>
      <c r="M50" s="4">
        <f t="shared" si="0"/>
        <v>0</v>
      </c>
      <c r="N50" s="4">
        <f t="shared" si="1"/>
        <v>0</v>
      </c>
      <c r="O50" s="4"/>
      <c r="P50" s="16">
        <v>2</v>
      </c>
      <c r="Q50" s="1">
        <f t="shared" si="11"/>
        <v>0</v>
      </c>
      <c r="R50" s="1"/>
      <c r="S50" s="51">
        <f t="shared" si="10"/>
        <v>0</v>
      </c>
      <c r="T50" s="1"/>
    </row>
    <row r="51" spans="1:20" x14ac:dyDescent="0.25">
      <c r="A51" s="30" t="s">
        <v>27</v>
      </c>
      <c r="B51" s="30"/>
      <c r="C51" s="29"/>
      <c r="D51" s="29"/>
      <c r="E51" s="29"/>
      <c r="F51" s="32">
        <v>21</v>
      </c>
      <c r="G51" s="32">
        <v>1</v>
      </c>
      <c r="H51" s="40" t="s">
        <v>23</v>
      </c>
      <c r="I51" s="16"/>
      <c r="J51" s="16"/>
      <c r="K51" s="1"/>
      <c r="L51" s="1"/>
      <c r="M51" s="4">
        <f t="shared" si="0"/>
        <v>0</v>
      </c>
      <c r="N51" s="4">
        <f t="shared" si="1"/>
        <v>0</v>
      </c>
      <c r="O51" s="4"/>
      <c r="P51" s="16">
        <v>8</v>
      </c>
      <c r="Q51" s="1">
        <f t="shared" si="11"/>
        <v>0</v>
      </c>
      <c r="R51" s="1"/>
      <c r="S51" s="51">
        <f t="shared" si="10"/>
        <v>0</v>
      </c>
      <c r="T51" s="1"/>
    </row>
    <row r="52" spans="1:20" x14ac:dyDescent="0.25">
      <c r="A52" s="30" t="s">
        <v>27</v>
      </c>
      <c r="B52" s="30"/>
      <c r="C52" s="29"/>
      <c r="D52" s="29"/>
      <c r="E52" s="29"/>
      <c r="F52" s="32">
        <v>21</v>
      </c>
      <c r="G52" s="32">
        <v>1</v>
      </c>
      <c r="H52" s="40" t="s">
        <v>23</v>
      </c>
      <c r="I52" s="16"/>
      <c r="J52" s="16"/>
      <c r="K52" s="1"/>
      <c r="L52" s="1"/>
      <c r="M52" s="4">
        <f t="shared" si="0"/>
        <v>0</v>
      </c>
      <c r="N52" s="4">
        <f t="shared" si="1"/>
        <v>0</v>
      </c>
      <c r="O52" s="4"/>
      <c r="P52" s="16">
        <v>9</v>
      </c>
      <c r="Q52" s="1">
        <f t="shared" si="11"/>
        <v>0</v>
      </c>
      <c r="R52" s="1"/>
      <c r="S52" s="51">
        <f t="shared" si="10"/>
        <v>0</v>
      </c>
      <c r="T52" s="1"/>
    </row>
    <row r="53" spans="1:20" x14ac:dyDescent="0.25">
      <c r="A53" s="30" t="s">
        <v>27</v>
      </c>
      <c r="B53" s="30"/>
      <c r="C53" s="29"/>
      <c r="D53" s="29"/>
      <c r="E53" s="29"/>
      <c r="F53" s="9">
        <v>21</v>
      </c>
      <c r="G53" s="9">
        <v>1</v>
      </c>
      <c r="H53" s="13" t="s">
        <v>23</v>
      </c>
      <c r="I53" s="16"/>
      <c r="J53" s="16"/>
      <c r="K53" s="1"/>
      <c r="L53" s="1"/>
      <c r="M53" s="4">
        <f t="shared" si="0"/>
        <v>0</v>
      </c>
      <c r="N53" s="4">
        <f t="shared" si="1"/>
        <v>0</v>
      </c>
      <c r="O53" s="4"/>
      <c r="P53" s="16">
        <v>12</v>
      </c>
      <c r="Q53" s="1">
        <f t="shared" si="11"/>
        <v>0</v>
      </c>
      <c r="R53" s="1"/>
      <c r="S53" s="51">
        <f t="shared" si="10"/>
        <v>0</v>
      </c>
      <c r="T53" s="1"/>
    </row>
    <row r="54" spans="1:20" x14ac:dyDescent="0.25">
      <c r="A54" s="30" t="s">
        <v>27</v>
      </c>
      <c r="B54" s="30"/>
      <c r="C54" s="29"/>
      <c r="D54" s="29"/>
      <c r="E54" s="29"/>
      <c r="F54" s="9">
        <v>21</v>
      </c>
      <c r="G54" s="9">
        <v>1</v>
      </c>
      <c r="H54" s="33">
        <v>1</v>
      </c>
      <c r="I54" s="16"/>
      <c r="J54" s="16"/>
      <c r="K54" s="1"/>
      <c r="L54" s="1"/>
      <c r="M54" s="4">
        <f t="shared" si="0"/>
        <v>0</v>
      </c>
      <c r="N54" s="4">
        <f t="shared" si="1"/>
        <v>0</v>
      </c>
      <c r="O54" s="4"/>
      <c r="P54" s="1">
        <v>13</v>
      </c>
      <c r="Q54" s="1">
        <f t="shared" si="11"/>
        <v>0</v>
      </c>
      <c r="R54" s="1"/>
      <c r="S54" s="51">
        <f t="shared" si="10"/>
        <v>0</v>
      </c>
      <c r="T54" s="1"/>
    </row>
    <row r="55" spans="1:20" x14ac:dyDescent="0.25">
      <c r="A55" s="22" t="s">
        <v>27</v>
      </c>
      <c r="B55" s="22">
        <v>2024</v>
      </c>
      <c r="C55" s="23"/>
      <c r="D55" s="23">
        <f>SUM(D46:D54)</f>
        <v>5933</v>
      </c>
      <c r="E55" s="23">
        <f>SUM(E46:E54)</f>
        <v>321</v>
      </c>
      <c r="F55" s="23"/>
      <c r="G55" s="23"/>
      <c r="H55" s="27"/>
      <c r="I55" s="16"/>
      <c r="J55" s="44">
        <v>321</v>
      </c>
      <c r="K55" s="1"/>
      <c r="L55" s="1"/>
      <c r="M55" s="42">
        <f t="shared" si="0"/>
        <v>1186.6000000000001</v>
      </c>
      <c r="N55" s="42">
        <f>M55-E55</f>
        <v>865.60000000000014</v>
      </c>
      <c r="O55" s="4"/>
      <c r="P55" s="1"/>
      <c r="Q55" s="54">
        <f>SUM(Q46:Q54)</f>
        <v>5933</v>
      </c>
      <c r="R55" s="54"/>
      <c r="S55" s="52">
        <f t="shared" si="10"/>
        <v>1186.6000000000001</v>
      </c>
      <c r="T55" s="1"/>
    </row>
    <row r="56" spans="1:20" x14ac:dyDescent="0.25">
      <c r="A56" s="30" t="s">
        <v>28</v>
      </c>
      <c r="B56" s="29"/>
      <c r="C56" s="29"/>
      <c r="D56" s="29"/>
      <c r="E56" s="29"/>
      <c r="F56" s="9">
        <v>21</v>
      </c>
      <c r="G56" s="9">
        <v>1</v>
      </c>
      <c r="H56" s="13" t="s">
        <v>23</v>
      </c>
      <c r="I56" s="16"/>
      <c r="J56" s="16"/>
      <c r="K56" s="1"/>
      <c r="L56" s="1"/>
      <c r="M56" s="4">
        <f t="shared" si="0"/>
        <v>0</v>
      </c>
      <c r="N56" s="4">
        <f t="shared" si="1"/>
        <v>0</v>
      </c>
      <c r="O56" s="4"/>
      <c r="P56" s="16">
        <v>14</v>
      </c>
      <c r="Q56" s="1">
        <f>D56</f>
        <v>0</v>
      </c>
      <c r="R56" s="1"/>
      <c r="S56" s="51">
        <f t="shared" si="10"/>
        <v>0</v>
      </c>
      <c r="T56" s="1"/>
    </row>
    <row r="57" spans="1:20" x14ac:dyDescent="0.25">
      <c r="A57" s="30" t="s">
        <v>28</v>
      </c>
      <c r="B57" s="30"/>
      <c r="C57" s="29"/>
      <c r="D57" s="29"/>
      <c r="E57" s="29"/>
      <c r="F57" s="9">
        <v>21</v>
      </c>
      <c r="G57" s="9">
        <v>1</v>
      </c>
      <c r="H57" s="13" t="s">
        <v>23</v>
      </c>
      <c r="I57" s="16"/>
      <c r="J57" s="16"/>
      <c r="K57" s="1"/>
      <c r="L57" s="1"/>
      <c r="M57" s="4">
        <f t="shared" si="0"/>
        <v>0</v>
      </c>
      <c r="N57" s="4">
        <f t="shared" si="1"/>
        <v>0</v>
      </c>
      <c r="O57" s="4"/>
      <c r="P57" s="16">
        <v>1</v>
      </c>
      <c r="Q57" s="1">
        <f t="shared" ref="Q57:Q64" si="12">D57</f>
        <v>0</v>
      </c>
      <c r="R57" s="1"/>
      <c r="S57" s="51">
        <f t="shared" si="10"/>
        <v>0</v>
      </c>
      <c r="T57" s="1"/>
    </row>
    <row r="58" spans="1:20" x14ac:dyDescent="0.25">
      <c r="A58" s="30" t="s">
        <v>28</v>
      </c>
      <c r="B58" s="30"/>
      <c r="C58" s="29"/>
      <c r="D58" s="29"/>
      <c r="E58" s="29"/>
      <c r="F58" s="9">
        <v>21</v>
      </c>
      <c r="G58" s="9">
        <v>1</v>
      </c>
      <c r="H58" s="13" t="s">
        <v>23</v>
      </c>
      <c r="I58" s="16"/>
      <c r="J58" s="16"/>
      <c r="K58" s="1"/>
      <c r="L58" s="1"/>
      <c r="M58" s="4">
        <f t="shared" si="0"/>
        <v>0</v>
      </c>
      <c r="N58" s="4">
        <f t="shared" si="1"/>
        <v>0</v>
      </c>
      <c r="O58" s="4"/>
      <c r="P58" s="16">
        <v>3</v>
      </c>
      <c r="Q58" s="1">
        <f t="shared" si="12"/>
        <v>0</v>
      </c>
      <c r="R58" s="1"/>
      <c r="S58" s="51">
        <f t="shared" si="10"/>
        <v>0</v>
      </c>
      <c r="T58" s="1"/>
    </row>
    <row r="59" spans="1:20" x14ac:dyDescent="0.25">
      <c r="A59" s="30" t="s">
        <v>28</v>
      </c>
      <c r="B59" s="30"/>
      <c r="C59" s="29"/>
      <c r="D59" s="29"/>
      <c r="E59" s="29"/>
      <c r="F59" s="9">
        <v>21</v>
      </c>
      <c r="G59" s="9">
        <v>1</v>
      </c>
      <c r="H59" s="13" t="s">
        <v>23</v>
      </c>
      <c r="I59" s="16"/>
      <c r="J59" s="16"/>
      <c r="K59" s="1"/>
      <c r="L59" s="1"/>
      <c r="M59" s="4">
        <f t="shared" si="0"/>
        <v>0</v>
      </c>
      <c r="N59" s="4">
        <f t="shared" si="1"/>
        <v>0</v>
      </c>
      <c r="O59" s="4"/>
      <c r="P59" s="16">
        <v>6</v>
      </c>
      <c r="Q59" s="1">
        <f t="shared" si="12"/>
        <v>0</v>
      </c>
      <c r="R59" s="1"/>
      <c r="S59" s="51">
        <f t="shared" si="10"/>
        <v>0</v>
      </c>
      <c r="T59" s="1"/>
    </row>
    <row r="60" spans="1:20" x14ac:dyDescent="0.25">
      <c r="A60" s="30" t="s">
        <v>28</v>
      </c>
      <c r="B60" s="30"/>
      <c r="C60" s="29"/>
      <c r="D60" s="29"/>
      <c r="E60" s="29"/>
      <c r="F60" s="9">
        <v>21</v>
      </c>
      <c r="G60" s="9">
        <v>1</v>
      </c>
      <c r="H60" s="13" t="s">
        <v>23</v>
      </c>
      <c r="I60" s="16"/>
      <c r="J60" s="16"/>
      <c r="K60" s="1"/>
      <c r="L60" s="1"/>
      <c r="M60" s="4">
        <f t="shared" si="0"/>
        <v>0</v>
      </c>
      <c r="N60" s="4">
        <f t="shared" si="1"/>
        <v>0</v>
      </c>
      <c r="O60" s="4"/>
      <c r="P60" s="16">
        <v>2</v>
      </c>
      <c r="Q60" s="1">
        <f t="shared" si="12"/>
        <v>0</v>
      </c>
      <c r="R60" s="1"/>
      <c r="S60" s="51">
        <f t="shared" si="10"/>
        <v>0</v>
      </c>
      <c r="T60" s="1"/>
    </row>
    <row r="61" spans="1:20" x14ac:dyDescent="0.25">
      <c r="A61" s="30" t="s">
        <v>28</v>
      </c>
      <c r="B61" s="30"/>
      <c r="C61" s="29"/>
      <c r="D61" s="29"/>
      <c r="E61" s="29"/>
      <c r="F61" s="9">
        <v>21</v>
      </c>
      <c r="G61" s="9">
        <v>1</v>
      </c>
      <c r="H61" s="13" t="s">
        <v>23</v>
      </c>
      <c r="I61" s="16"/>
      <c r="J61" s="16"/>
      <c r="K61" s="1"/>
      <c r="L61" s="1"/>
      <c r="M61" s="4">
        <f t="shared" si="0"/>
        <v>0</v>
      </c>
      <c r="N61" s="4">
        <f t="shared" si="1"/>
        <v>0</v>
      </c>
      <c r="O61" s="4"/>
      <c r="P61" s="16">
        <v>2</v>
      </c>
      <c r="Q61" s="1">
        <f t="shared" si="12"/>
        <v>0</v>
      </c>
      <c r="R61" s="1"/>
      <c r="S61" s="51">
        <f t="shared" si="10"/>
        <v>0</v>
      </c>
      <c r="T61" s="1"/>
    </row>
    <row r="62" spans="1:20" x14ac:dyDescent="0.25">
      <c r="A62" s="30" t="s">
        <v>28</v>
      </c>
      <c r="B62" s="30"/>
      <c r="C62" s="29"/>
      <c r="D62" s="29"/>
      <c r="E62" s="29"/>
      <c r="F62" s="34">
        <v>21</v>
      </c>
      <c r="G62" s="34">
        <v>1</v>
      </c>
      <c r="H62" s="13" t="s">
        <v>23</v>
      </c>
      <c r="I62" s="16"/>
      <c r="J62" s="16"/>
      <c r="K62" s="1"/>
      <c r="L62" s="1"/>
      <c r="M62" s="4">
        <f t="shared" si="0"/>
        <v>0</v>
      </c>
      <c r="N62" s="4">
        <f t="shared" si="1"/>
        <v>0</v>
      </c>
      <c r="O62" s="4"/>
      <c r="P62" s="16">
        <v>12</v>
      </c>
      <c r="Q62" s="1">
        <f t="shared" si="12"/>
        <v>0</v>
      </c>
      <c r="R62" s="1"/>
      <c r="S62" s="51">
        <f t="shared" si="10"/>
        <v>0</v>
      </c>
      <c r="T62" s="1"/>
    </row>
    <row r="63" spans="1:20" x14ac:dyDescent="0.25">
      <c r="A63" s="30" t="s">
        <v>28</v>
      </c>
      <c r="B63" s="30"/>
      <c r="C63" s="29"/>
      <c r="D63" s="29"/>
      <c r="E63" s="29"/>
      <c r="F63" s="34">
        <v>21</v>
      </c>
      <c r="G63" s="34">
        <v>1</v>
      </c>
      <c r="H63" s="13" t="s">
        <v>23</v>
      </c>
      <c r="I63" s="16"/>
      <c r="J63" s="16"/>
      <c r="K63" s="1"/>
      <c r="L63" s="1"/>
      <c r="M63" s="4">
        <f t="shared" si="0"/>
        <v>0</v>
      </c>
      <c r="N63" s="4">
        <f t="shared" si="1"/>
        <v>0</v>
      </c>
      <c r="O63" s="4"/>
      <c r="P63" s="16">
        <v>8</v>
      </c>
      <c r="Q63" s="1">
        <f t="shared" si="12"/>
        <v>0</v>
      </c>
      <c r="R63" s="1"/>
      <c r="S63" s="51">
        <f t="shared" si="10"/>
        <v>0</v>
      </c>
      <c r="T63" s="1"/>
    </row>
    <row r="64" spans="1:20" x14ac:dyDescent="0.25">
      <c r="A64" s="30" t="s">
        <v>28</v>
      </c>
      <c r="B64" s="30"/>
      <c r="C64" s="29"/>
      <c r="D64" s="29"/>
      <c r="E64" s="29"/>
      <c r="F64" s="34">
        <v>21</v>
      </c>
      <c r="G64" s="34">
        <v>1</v>
      </c>
      <c r="H64" s="13" t="s">
        <v>23</v>
      </c>
      <c r="I64" s="16"/>
      <c r="J64" s="16"/>
      <c r="K64" s="1"/>
      <c r="L64" s="1"/>
      <c r="M64" s="4">
        <f t="shared" si="0"/>
        <v>0</v>
      </c>
      <c r="N64" s="4">
        <f t="shared" si="1"/>
        <v>0</v>
      </c>
      <c r="O64" s="4"/>
      <c r="P64" s="16">
        <v>9</v>
      </c>
      <c r="Q64" s="1">
        <f t="shared" si="12"/>
        <v>0</v>
      </c>
      <c r="R64" s="1"/>
      <c r="S64" s="51">
        <f t="shared" si="10"/>
        <v>0</v>
      </c>
      <c r="T64" s="1"/>
    </row>
    <row r="65" spans="1:20" x14ac:dyDescent="0.25">
      <c r="A65" s="22" t="s">
        <v>28</v>
      </c>
      <c r="B65" s="22">
        <v>2024</v>
      </c>
      <c r="C65" s="20"/>
      <c r="D65" s="23">
        <f>SUM(D56:D64)</f>
        <v>0</v>
      </c>
      <c r="E65" s="23">
        <f>SUM(E56:E64)</f>
        <v>0</v>
      </c>
      <c r="F65" s="19">
        <v>21</v>
      </c>
      <c r="G65" s="19">
        <v>1</v>
      </c>
      <c r="H65" s="21" t="s">
        <v>23</v>
      </c>
      <c r="I65" s="16"/>
      <c r="J65" s="44"/>
      <c r="K65" s="1"/>
      <c r="L65" s="1"/>
      <c r="M65" s="42">
        <f t="shared" si="0"/>
        <v>0</v>
      </c>
      <c r="N65" s="42">
        <f t="shared" si="1"/>
        <v>0</v>
      </c>
      <c r="O65" s="4"/>
      <c r="P65" s="1"/>
      <c r="Q65" s="54">
        <f>SUM(Q56:Q64)</f>
        <v>0</v>
      </c>
      <c r="R65" s="54"/>
      <c r="S65" s="52">
        <f t="shared" si="10"/>
        <v>0</v>
      </c>
      <c r="T65" s="1"/>
    </row>
    <row r="66" spans="1:20" x14ac:dyDescent="0.25">
      <c r="A66" s="30" t="s">
        <v>29</v>
      </c>
      <c r="B66" s="30"/>
      <c r="C66" s="29"/>
      <c r="D66" s="29"/>
      <c r="E66" s="29"/>
      <c r="F66" s="9">
        <v>21</v>
      </c>
      <c r="G66" s="9">
        <v>1</v>
      </c>
      <c r="H66" s="13" t="s">
        <v>23</v>
      </c>
      <c r="I66" s="16"/>
      <c r="J66" s="16"/>
      <c r="K66" s="1"/>
      <c r="L66" s="1"/>
      <c r="M66" s="4">
        <f t="shared" si="0"/>
        <v>0</v>
      </c>
      <c r="N66" s="4">
        <f t="shared" si="1"/>
        <v>0</v>
      </c>
      <c r="O66" s="4"/>
      <c r="P66" s="16">
        <v>1</v>
      </c>
      <c r="Q66" s="1">
        <f>D66</f>
        <v>0</v>
      </c>
      <c r="R66" s="1"/>
      <c r="S66" s="51">
        <f t="shared" si="10"/>
        <v>0</v>
      </c>
      <c r="T66" s="1"/>
    </row>
    <row r="67" spans="1:20" x14ac:dyDescent="0.25">
      <c r="A67" s="30" t="s">
        <v>29</v>
      </c>
      <c r="B67" s="30"/>
      <c r="C67" s="29"/>
      <c r="D67" s="29"/>
      <c r="E67" s="29"/>
      <c r="F67" s="9">
        <v>21</v>
      </c>
      <c r="G67" s="9">
        <v>1</v>
      </c>
      <c r="H67" s="13" t="s">
        <v>23</v>
      </c>
      <c r="I67" s="16"/>
      <c r="J67" s="16"/>
      <c r="K67" s="1"/>
      <c r="L67" s="1"/>
      <c r="M67" s="4">
        <f t="shared" si="0"/>
        <v>0</v>
      </c>
      <c r="N67" s="4">
        <f t="shared" si="1"/>
        <v>0</v>
      </c>
      <c r="O67" s="4"/>
      <c r="P67" s="16">
        <v>3</v>
      </c>
      <c r="Q67" s="1">
        <f t="shared" ref="Q67:Q72" si="13">D67</f>
        <v>0</v>
      </c>
      <c r="R67" s="1"/>
      <c r="S67" s="51">
        <f t="shared" si="10"/>
        <v>0</v>
      </c>
      <c r="T67" s="1"/>
    </row>
    <row r="68" spans="1:20" x14ac:dyDescent="0.25">
      <c r="A68" s="30" t="s">
        <v>29</v>
      </c>
      <c r="B68" s="30"/>
      <c r="C68" s="29"/>
      <c r="D68" s="29"/>
      <c r="E68" s="29"/>
      <c r="F68" s="9">
        <v>21</v>
      </c>
      <c r="G68" s="9">
        <v>1</v>
      </c>
      <c r="H68" s="13" t="s">
        <v>23</v>
      </c>
      <c r="I68" s="16"/>
      <c r="J68" s="16"/>
      <c r="K68" s="1"/>
      <c r="L68" s="1"/>
      <c r="M68" s="4">
        <f t="shared" si="0"/>
        <v>0</v>
      </c>
      <c r="N68" s="4">
        <f t="shared" si="1"/>
        <v>0</v>
      </c>
      <c r="O68" s="4"/>
      <c r="P68" s="16">
        <v>6</v>
      </c>
      <c r="Q68" s="1">
        <f t="shared" si="13"/>
        <v>0</v>
      </c>
      <c r="R68" s="1"/>
      <c r="S68" s="51">
        <f t="shared" si="10"/>
        <v>0</v>
      </c>
      <c r="T68" s="1"/>
    </row>
    <row r="69" spans="1:20" x14ac:dyDescent="0.25">
      <c r="A69" s="30" t="s">
        <v>29</v>
      </c>
      <c r="B69" s="30"/>
      <c r="C69" s="29"/>
      <c r="D69" s="29"/>
      <c r="E69" s="29"/>
      <c r="F69" s="9">
        <v>21</v>
      </c>
      <c r="G69" s="9">
        <v>1</v>
      </c>
      <c r="H69" s="13" t="s">
        <v>23</v>
      </c>
      <c r="I69" s="16"/>
      <c r="J69" s="16"/>
      <c r="K69" s="1"/>
      <c r="L69" s="1"/>
      <c r="M69" s="4">
        <f t="shared" si="0"/>
        <v>0</v>
      </c>
      <c r="N69" s="4">
        <f t="shared" si="1"/>
        <v>0</v>
      </c>
      <c r="O69" s="4"/>
      <c r="P69" s="16">
        <v>2</v>
      </c>
      <c r="Q69" s="1">
        <f t="shared" si="13"/>
        <v>0</v>
      </c>
      <c r="R69" s="1"/>
      <c r="S69" s="51">
        <f t="shared" si="10"/>
        <v>0</v>
      </c>
      <c r="T69" s="1"/>
    </row>
    <row r="70" spans="1:20" x14ac:dyDescent="0.25">
      <c r="A70" s="30" t="s">
        <v>29</v>
      </c>
      <c r="B70" s="30"/>
      <c r="C70" s="29"/>
      <c r="D70" s="29"/>
      <c r="E70" s="29"/>
      <c r="F70" s="9">
        <v>21</v>
      </c>
      <c r="G70" s="9">
        <v>1</v>
      </c>
      <c r="H70" s="13" t="s">
        <v>23</v>
      </c>
      <c r="I70" s="16"/>
      <c r="J70" s="16"/>
      <c r="K70" s="1"/>
      <c r="L70" s="1"/>
      <c r="M70" s="4">
        <f t="shared" si="0"/>
        <v>0</v>
      </c>
      <c r="N70" s="4">
        <f t="shared" si="1"/>
        <v>0</v>
      </c>
      <c r="O70" s="4"/>
      <c r="P70" s="16">
        <v>2</v>
      </c>
      <c r="Q70" s="1">
        <f t="shared" si="13"/>
        <v>0</v>
      </c>
      <c r="R70" s="1"/>
      <c r="S70" s="51">
        <f t="shared" si="10"/>
        <v>0</v>
      </c>
      <c r="T70" s="1"/>
    </row>
    <row r="71" spans="1:20" x14ac:dyDescent="0.25">
      <c r="A71" s="30" t="s">
        <v>29</v>
      </c>
      <c r="B71" s="30"/>
      <c r="C71" s="29"/>
      <c r="D71" s="29"/>
      <c r="E71" s="29"/>
      <c r="F71" s="9">
        <v>21</v>
      </c>
      <c r="G71" s="9">
        <v>1</v>
      </c>
      <c r="H71" s="13" t="s">
        <v>23</v>
      </c>
      <c r="I71" s="16"/>
      <c r="J71" s="16"/>
      <c r="K71" s="1"/>
      <c r="L71" s="1"/>
      <c r="M71" s="4">
        <f t="shared" si="0"/>
        <v>0</v>
      </c>
      <c r="N71" s="4">
        <f t="shared" si="1"/>
        <v>0</v>
      </c>
      <c r="O71" s="4"/>
      <c r="P71" s="16">
        <v>15</v>
      </c>
      <c r="Q71" s="1">
        <f t="shared" si="13"/>
        <v>0</v>
      </c>
      <c r="R71" s="1"/>
      <c r="S71" s="51">
        <f t="shared" si="10"/>
        <v>0</v>
      </c>
      <c r="T71" s="1"/>
    </row>
    <row r="72" spans="1:20" x14ac:dyDescent="0.25">
      <c r="A72" s="30" t="s">
        <v>29</v>
      </c>
      <c r="B72" s="30"/>
      <c r="C72" s="29"/>
      <c r="D72" s="29"/>
      <c r="E72" s="29"/>
      <c r="F72" s="9">
        <v>21</v>
      </c>
      <c r="G72" s="9">
        <v>1</v>
      </c>
      <c r="H72" s="13" t="s">
        <v>23</v>
      </c>
      <c r="I72" s="16"/>
      <c r="J72" s="16"/>
      <c r="K72" s="1"/>
      <c r="L72" s="1"/>
      <c r="M72" s="4">
        <f t="shared" si="0"/>
        <v>0</v>
      </c>
      <c r="N72" s="4">
        <f t="shared" si="1"/>
        <v>0</v>
      </c>
      <c r="O72" s="4"/>
      <c r="P72" s="16">
        <v>9</v>
      </c>
      <c r="Q72" s="1">
        <f t="shared" si="13"/>
        <v>0</v>
      </c>
      <c r="R72" s="1"/>
      <c r="S72" s="51">
        <f t="shared" si="10"/>
        <v>0</v>
      </c>
      <c r="T72" s="1"/>
    </row>
    <row r="73" spans="1:20" x14ac:dyDescent="0.25">
      <c r="A73" s="22" t="s">
        <v>29</v>
      </c>
      <c r="B73" s="22">
        <v>2024</v>
      </c>
      <c r="C73" s="23"/>
      <c r="D73" s="23">
        <f>SUM(D66:D72)</f>
        <v>0</v>
      </c>
      <c r="E73" s="23">
        <f>SUM(E66:E72)</f>
        <v>0</v>
      </c>
      <c r="F73" s="19">
        <v>21</v>
      </c>
      <c r="G73" s="19">
        <v>1</v>
      </c>
      <c r="H73" s="21" t="s">
        <v>23</v>
      </c>
      <c r="I73" s="16"/>
      <c r="J73" s="44"/>
      <c r="K73" s="1"/>
      <c r="L73" s="1"/>
      <c r="M73" s="42">
        <f t="shared" si="0"/>
        <v>0</v>
      </c>
      <c r="N73" s="42">
        <f t="shared" si="1"/>
        <v>0</v>
      </c>
      <c r="O73" s="4"/>
      <c r="P73" s="1"/>
      <c r="Q73" s="54">
        <f>SUM(Q66:Q72)</f>
        <v>0</v>
      </c>
      <c r="R73" s="54"/>
      <c r="S73" s="52">
        <f t="shared" si="10"/>
        <v>0</v>
      </c>
      <c r="T73" s="1"/>
    </row>
    <row r="74" spans="1:20" x14ac:dyDescent="0.25">
      <c r="A74" t="s">
        <v>30</v>
      </c>
      <c r="B74" s="30"/>
      <c r="C74" s="4"/>
      <c r="D74" s="4"/>
      <c r="E74" s="4"/>
      <c r="F74">
        <v>21</v>
      </c>
      <c r="G74">
        <v>1</v>
      </c>
      <c r="H74" s="17" t="s">
        <v>23</v>
      </c>
      <c r="I74" s="16"/>
      <c r="J74" s="16"/>
      <c r="K74" s="1"/>
      <c r="L74" s="1"/>
      <c r="M74" s="4">
        <f t="shared" si="0"/>
        <v>0</v>
      </c>
      <c r="N74" s="4">
        <f t="shared" si="1"/>
        <v>0</v>
      </c>
      <c r="O74" s="4"/>
      <c r="P74" s="16">
        <v>1</v>
      </c>
      <c r="Q74" s="1">
        <f>D74</f>
        <v>0</v>
      </c>
      <c r="R74" s="1"/>
      <c r="S74" s="51">
        <f t="shared" si="10"/>
        <v>0</v>
      </c>
      <c r="T74" s="1"/>
    </row>
    <row r="75" spans="1:20" x14ac:dyDescent="0.25">
      <c r="A75" t="s">
        <v>30</v>
      </c>
      <c r="B75" s="30"/>
      <c r="C75" s="4"/>
      <c r="D75" s="4"/>
      <c r="E75" s="4"/>
      <c r="F75" s="9">
        <v>21</v>
      </c>
      <c r="G75" s="9">
        <v>1</v>
      </c>
      <c r="H75" s="13" t="s">
        <v>23</v>
      </c>
      <c r="I75" s="16"/>
      <c r="J75" s="16"/>
      <c r="K75" s="1"/>
      <c r="L75" s="1"/>
      <c r="M75" s="4">
        <f t="shared" si="0"/>
        <v>0</v>
      </c>
      <c r="N75" s="4">
        <f t="shared" si="1"/>
        <v>0</v>
      </c>
      <c r="O75" s="4"/>
      <c r="P75" s="16">
        <v>3</v>
      </c>
      <c r="Q75" s="1">
        <f t="shared" ref="Q75:Q81" si="14">D75</f>
        <v>0</v>
      </c>
      <c r="R75" s="1"/>
      <c r="S75" s="51">
        <f t="shared" si="10"/>
        <v>0</v>
      </c>
      <c r="T75" s="1"/>
    </row>
    <row r="76" spans="1:20" x14ac:dyDescent="0.25">
      <c r="A76" t="s">
        <v>30</v>
      </c>
      <c r="B76" s="30"/>
      <c r="C76" s="4"/>
      <c r="D76" s="4"/>
      <c r="E76" s="4"/>
      <c r="F76" s="9">
        <v>21</v>
      </c>
      <c r="G76" s="9">
        <v>1</v>
      </c>
      <c r="H76" s="13" t="s">
        <v>23</v>
      </c>
      <c r="I76" s="16"/>
      <c r="J76" s="16"/>
      <c r="K76" s="1"/>
      <c r="L76" s="1"/>
      <c r="M76" s="4">
        <f t="shared" si="0"/>
        <v>0</v>
      </c>
      <c r="N76" s="4">
        <f t="shared" si="1"/>
        <v>0</v>
      </c>
      <c r="O76" s="4"/>
      <c r="P76" s="16">
        <v>6</v>
      </c>
      <c r="Q76" s="1">
        <f t="shared" si="14"/>
        <v>0</v>
      </c>
      <c r="R76" s="1"/>
      <c r="S76" s="51">
        <f t="shared" si="10"/>
        <v>0</v>
      </c>
      <c r="T76" s="1"/>
    </row>
    <row r="77" spans="1:20" x14ac:dyDescent="0.25">
      <c r="A77" t="s">
        <v>30</v>
      </c>
      <c r="B77" s="30"/>
      <c r="C77" s="4"/>
      <c r="D77" s="4"/>
      <c r="E77" s="4"/>
      <c r="F77" s="9">
        <v>21</v>
      </c>
      <c r="G77" s="9">
        <v>1</v>
      </c>
      <c r="H77" s="13" t="s">
        <v>23</v>
      </c>
      <c r="I77" s="16"/>
      <c r="J77" s="16"/>
      <c r="K77" s="1"/>
      <c r="L77" s="1"/>
      <c r="M77" s="4">
        <f t="shared" si="0"/>
        <v>0</v>
      </c>
      <c r="N77" s="4">
        <f t="shared" si="1"/>
        <v>0</v>
      </c>
      <c r="O77" s="4"/>
      <c r="P77" s="16">
        <v>2</v>
      </c>
      <c r="Q77" s="1">
        <f t="shared" si="14"/>
        <v>0</v>
      </c>
      <c r="R77" s="1"/>
      <c r="S77" s="51">
        <f t="shared" si="10"/>
        <v>0</v>
      </c>
      <c r="T77" s="1"/>
    </row>
    <row r="78" spans="1:20" x14ac:dyDescent="0.25">
      <c r="A78" t="s">
        <v>30</v>
      </c>
      <c r="B78" s="30"/>
      <c r="C78" s="4"/>
      <c r="D78" s="4"/>
      <c r="E78" s="4"/>
      <c r="F78" s="9">
        <v>21</v>
      </c>
      <c r="G78" s="9">
        <v>1</v>
      </c>
      <c r="H78" s="13" t="s">
        <v>23</v>
      </c>
      <c r="I78" s="16"/>
      <c r="J78" s="16"/>
      <c r="K78" s="1"/>
      <c r="L78" s="1"/>
      <c r="M78" s="4">
        <f t="shared" si="0"/>
        <v>0</v>
      </c>
      <c r="N78" s="4">
        <f t="shared" si="1"/>
        <v>0</v>
      </c>
      <c r="O78" s="4"/>
      <c r="P78" s="16">
        <v>2</v>
      </c>
      <c r="Q78" s="1">
        <f t="shared" si="14"/>
        <v>0</v>
      </c>
      <c r="R78" s="1"/>
      <c r="S78" s="51">
        <f t="shared" si="10"/>
        <v>0</v>
      </c>
      <c r="T78" s="1"/>
    </row>
    <row r="79" spans="1:20" x14ac:dyDescent="0.25">
      <c r="A79" t="s">
        <v>30</v>
      </c>
      <c r="B79" s="30"/>
      <c r="C79" s="4"/>
      <c r="D79" s="4"/>
      <c r="E79" s="4"/>
      <c r="F79">
        <v>21</v>
      </c>
      <c r="G79">
        <v>1</v>
      </c>
      <c r="H79" s="13" t="s">
        <v>23</v>
      </c>
      <c r="I79" s="16"/>
      <c r="J79" s="16"/>
      <c r="K79" s="1"/>
      <c r="L79" s="1"/>
      <c r="M79" s="4">
        <f t="shared" si="0"/>
        <v>0</v>
      </c>
      <c r="N79" s="4">
        <f t="shared" si="1"/>
        <v>0</v>
      </c>
      <c r="O79" s="4"/>
      <c r="P79" s="16">
        <v>15</v>
      </c>
      <c r="Q79" s="1">
        <f t="shared" si="14"/>
        <v>0</v>
      </c>
      <c r="R79" s="1"/>
      <c r="S79" s="51">
        <f t="shared" si="10"/>
        <v>0</v>
      </c>
      <c r="T79" s="1"/>
    </row>
    <row r="80" spans="1:20" x14ac:dyDescent="0.25">
      <c r="A80" t="s">
        <v>30</v>
      </c>
      <c r="B80" s="30"/>
      <c r="C80" s="4"/>
      <c r="D80" s="4"/>
      <c r="E80" s="4"/>
      <c r="F80">
        <v>21</v>
      </c>
      <c r="G80">
        <v>1</v>
      </c>
      <c r="H80" s="13" t="s">
        <v>23</v>
      </c>
      <c r="I80" s="16"/>
      <c r="J80" s="16"/>
      <c r="K80" s="1"/>
      <c r="L80" s="1"/>
      <c r="M80" s="4">
        <f t="shared" si="0"/>
        <v>0</v>
      </c>
      <c r="N80" s="4">
        <f t="shared" si="1"/>
        <v>0</v>
      </c>
      <c r="O80" s="4"/>
      <c r="P80" s="16">
        <v>9</v>
      </c>
      <c r="Q80" s="1">
        <f t="shared" si="14"/>
        <v>0</v>
      </c>
      <c r="R80" s="1"/>
      <c r="S80" s="51">
        <f t="shared" si="10"/>
        <v>0</v>
      </c>
      <c r="T80" s="1"/>
    </row>
    <row r="81" spans="1:20" x14ac:dyDescent="0.25">
      <c r="A81" t="s">
        <v>30</v>
      </c>
      <c r="B81" s="9"/>
      <c r="C81" s="4"/>
      <c r="D81" s="4"/>
      <c r="E81" s="4"/>
      <c r="F81">
        <v>21</v>
      </c>
      <c r="G81">
        <v>1</v>
      </c>
      <c r="H81" s="18">
        <v>1</v>
      </c>
      <c r="I81" s="16"/>
      <c r="J81" s="16"/>
      <c r="K81" s="1"/>
      <c r="L81" s="1"/>
      <c r="M81" s="4">
        <f t="shared" si="0"/>
        <v>0</v>
      </c>
      <c r="N81" s="4">
        <f t="shared" si="1"/>
        <v>0</v>
      </c>
      <c r="O81" s="4"/>
      <c r="P81" s="16">
        <v>5</v>
      </c>
      <c r="Q81" s="1">
        <f t="shared" si="14"/>
        <v>0</v>
      </c>
      <c r="R81" s="1"/>
      <c r="S81" s="51">
        <f t="shared" si="10"/>
        <v>0</v>
      </c>
      <c r="T81" s="1"/>
    </row>
    <row r="82" spans="1:20" x14ac:dyDescent="0.25">
      <c r="A82" s="22" t="s">
        <v>30</v>
      </c>
      <c r="B82" s="22">
        <v>2024</v>
      </c>
      <c r="C82" s="23"/>
      <c r="D82" s="23">
        <f>SUM(D74:D81)</f>
        <v>0</v>
      </c>
      <c r="E82" s="23">
        <f>SUM(E74:E81)</f>
        <v>0</v>
      </c>
      <c r="F82" s="22"/>
      <c r="G82" s="22"/>
      <c r="H82" s="25"/>
      <c r="I82" s="16"/>
      <c r="J82" s="44"/>
      <c r="K82" s="1"/>
      <c r="L82" s="1"/>
      <c r="M82" s="4">
        <f t="shared" si="0"/>
        <v>0</v>
      </c>
      <c r="N82" s="42">
        <f t="shared" si="1"/>
        <v>0</v>
      </c>
      <c r="O82" s="4"/>
      <c r="P82" s="1"/>
      <c r="Q82" s="54">
        <f>SUM(Q74:Q81)</f>
        <v>0</v>
      </c>
      <c r="R82" s="54"/>
      <c r="S82" s="52">
        <f t="shared" si="10"/>
        <v>0</v>
      </c>
      <c r="T82" s="1"/>
    </row>
    <row r="83" spans="1:20" x14ac:dyDescent="0.25">
      <c r="A83" s="30" t="s">
        <v>31</v>
      </c>
      <c r="B83" s="30"/>
      <c r="C83" s="29"/>
      <c r="D83" s="4"/>
      <c r="E83" s="12"/>
      <c r="F83" s="9">
        <v>21</v>
      </c>
      <c r="G83" s="9">
        <v>1</v>
      </c>
      <c r="H83" s="13" t="s">
        <v>23</v>
      </c>
      <c r="I83" s="16"/>
      <c r="J83" s="16"/>
      <c r="K83" s="1"/>
      <c r="L83" s="1"/>
      <c r="M83" s="4">
        <f t="shared" si="0"/>
        <v>0</v>
      </c>
      <c r="N83" s="4">
        <f t="shared" si="1"/>
        <v>0</v>
      </c>
      <c r="O83" s="4"/>
      <c r="P83" s="16">
        <v>1</v>
      </c>
      <c r="Q83" s="1">
        <f>D83</f>
        <v>0</v>
      </c>
      <c r="R83" s="1"/>
      <c r="S83" s="51">
        <f t="shared" si="10"/>
        <v>0</v>
      </c>
      <c r="T83" s="1"/>
    </row>
    <row r="84" spans="1:20" x14ac:dyDescent="0.25">
      <c r="A84" s="30" t="s">
        <v>31</v>
      </c>
      <c r="B84" s="30"/>
      <c r="C84" s="29"/>
      <c r="D84" s="29"/>
      <c r="E84" s="29"/>
      <c r="F84" s="9">
        <v>21</v>
      </c>
      <c r="G84" s="9">
        <v>1</v>
      </c>
      <c r="H84" s="13" t="s">
        <v>23</v>
      </c>
      <c r="I84" s="16"/>
      <c r="J84" s="16"/>
      <c r="K84" s="1"/>
      <c r="L84" s="1"/>
      <c r="M84" s="4">
        <f t="shared" ref="M84:M144" si="15">D84*20%</f>
        <v>0</v>
      </c>
      <c r="N84" s="4">
        <f t="shared" ref="N84:N145" si="16">M84-E84</f>
        <v>0</v>
      </c>
      <c r="O84" s="4"/>
      <c r="P84" s="16">
        <v>3</v>
      </c>
      <c r="Q84" s="1">
        <f t="shared" ref="Q84:Q94" si="17">D84</f>
        <v>0</v>
      </c>
      <c r="R84" s="1"/>
      <c r="S84" s="51">
        <f t="shared" si="10"/>
        <v>0</v>
      </c>
      <c r="T84" s="1"/>
    </row>
    <row r="85" spans="1:20" x14ac:dyDescent="0.25">
      <c r="A85" s="30" t="s">
        <v>31</v>
      </c>
      <c r="B85" s="30"/>
      <c r="C85" s="29"/>
      <c r="D85" s="29"/>
      <c r="E85" s="29"/>
      <c r="F85" s="9">
        <v>21</v>
      </c>
      <c r="G85" s="9">
        <v>1</v>
      </c>
      <c r="H85" s="13" t="s">
        <v>23</v>
      </c>
      <c r="I85" s="16"/>
      <c r="J85" s="16"/>
      <c r="K85" s="1"/>
      <c r="L85" s="1"/>
      <c r="M85" s="4">
        <f t="shared" si="15"/>
        <v>0</v>
      </c>
      <c r="N85" s="4">
        <f t="shared" si="16"/>
        <v>0</v>
      </c>
      <c r="O85" s="4"/>
      <c r="P85" s="16">
        <v>6</v>
      </c>
      <c r="Q85" s="1">
        <f t="shared" si="17"/>
        <v>0</v>
      </c>
      <c r="R85" s="1"/>
      <c r="S85" s="51">
        <f t="shared" si="10"/>
        <v>0</v>
      </c>
      <c r="T85" s="1"/>
    </row>
    <row r="86" spans="1:20" x14ac:dyDescent="0.25">
      <c r="A86" s="30" t="s">
        <v>31</v>
      </c>
      <c r="B86" s="30"/>
      <c r="C86" s="29"/>
      <c r="D86" s="29"/>
      <c r="E86" s="29"/>
      <c r="F86" s="9">
        <v>21</v>
      </c>
      <c r="G86" s="9">
        <v>1</v>
      </c>
      <c r="H86" s="13" t="s">
        <v>23</v>
      </c>
      <c r="I86" s="16"/>
      <c r="J86" s="16"/>
      <c r="K86" s="1"/>
      <c r="L86" s="1"/>
      <c r="M86" s="4">
        <f t="shared" si="15"/>
        <v>0</v>
      </c>
      <c r="N86" s="4">
        <f t="shared" si="16"/>
        <v>0</v>
      </c>
      <c r="O86" s="4"/>
      <c r="P86" s="16">
        <v>15</v>
      </c>
      <c r="Q86" s="1">
        <f t="shared" si="17"/>
        <v>0</v>
      </c>
      <c r="R86" s="1"/>
      <c r="S86" s="51">
        <f t="shared" si="10"/>
        <v>0</v>
      </c>
      <c r="T86" s="1"/>
    </row>
    <row r="87" spans="1:20" x14ac:dyDescent="0.25">
      <c r="A87" s="30" t="s">
        <v>31</v>
      </c>
      <c r="B87" s="30"/>
      <c r="C87" s="29"/>
      <c r="D87" s="29"/>
      <c r="E87" s="29"/>
      <c r="F87" s="9">
        <v>21</v>
      </c>
      <c r="G87" s="9">
        <v>1</v>
      </c>
      <c r="H87" s="13" t="s">
        <v>23</v>
      </c>
      <c r="I87" s="16"/>
      <c r="J87" s="16"/>
      <c r="K87" s="1"/>
      <c r="L87" s="1"/>
      <c r="M87" s="4">
        <f t="shared" si="15"/>
        <v>0</v>
      </c>
      <c r="N87" s="4">
        <f t="shared" si="16"/>
        <v>0</v>
      </c>
      <c r="O87" s="4"/>
      <c r="P87" s="16">
        <v>16</v>
      </c>
      <c r="Q87" s="1">
        <f t="shared" si="17"/>
        <v>0</v>
      </c>
      <c r="R87" s="1"/>
      <c r="S87" s="51">
        <f t="shared" si="10"/>
        <v>0</v>
      </c>
      <c r="T87" s="1"/>
    </row>
    <row r="88" spans="1:20" x14ac:dyDescent="0.25">
      <c r="A88" s="30" t="s">
        <v>31</v>
      </c>
      <c r="B88" s="30"/>
      <c r="C88" s="29"/>
      <c r="D88" s="29"/>
      <c r="E88" s="29"/>
      <c r="F88" s="9">
        <v>21</v>
      </c>
      <c r="G88" s="9">
        <v>1</v>
      </c>
      <c r="H88" s="13" t="s">
        <v>23</v>
      </c>
      <c r="I88" s="16"/>
      <c r="J88" s="16"/>
      <c r="K88" s="1"/>
      <c r="L88" s="1"/>
      <c r="M88" s="4">
        <f t="shared" si="15"/>
        <v>0</v>
      </c>
      <c r="N88" s="4">
        <f t="shared" si="16"/>
        <v>0</v>
      </c>
      <c r="O88" s="4"/>
      <c r="P88" s="16">
        <v>16</v>
      </c>
      <c r="Q88" s="1">
        <f t="shared" si="17"/>
        <v>0</v>
      </c>
      <c r="R88" s="1"/>
      <c r="S88" s="51">
        <f t="shared" si="10"/>
        <v>0</v>
      </c>
      <c r="T88" s="1"/>
    </row>
    <row r="89" spans="1:20" x14ac:dyDescent="0.25">
      <c r="A89" s="30" t="s">
        <v>31</v>
      </c>
      <c r="B89" s="30"/>
      <c r="C89" s="29"/>
      <c r="D89" s="29"/>
      <c r="E89" s="29"/>
      <c r="F89" s="9">
        <v>21</v>
      </c>
      <c r="G89" s="9">
        <v>1</v>
      </c>
      <c r="H89" s="13" t="s">
        <v>23</v>
      </c>
      <c r="I89" s="16"/>
      <c r="J89" s="16"/>
      <c r="K89" s="1"/>
      <c r="L89" s="1"/>
      <c r="M89" s="4">
        <f t="shared" si="15"/>
        <v>0</v>
      </c>
      <c r="N89" s="4">
        <f t="shared" si="16"/>
        <v>0</v>
      </c>
      <c r="O89" s="4"/>
      <c r="P89" s="16">
        <v>16</v>
      </c>
      <c r="Q89" s="1">
        <f t="shared" si="17"/>
        <v>0</v>
      </c>
      <c r="R89" s="1"/>
      <c r="S89" s="51">
        <f t="shared" si="10"/>
        <v>0</v>
      </c>
      <c r="T89" s="1"/>
    </row>
    <row r="90" spans="1:20" x14ac:dyDescent="0.25">
      <c r="A90" s="30" t="s">
        <v>31</v>
      </c>
      <c r="B90" s="30"/>
      <c r="C90" s="29"/>
      <c r="D90" s="29"/>
      <c r="E90" s="29"/>
      <c r="F90" s="9">
        <v>21</v>
      </c>
      <c r="G90" s="9">
        <v>1</v>
      </c>
      <c r="H90" s="13" t="s">
        <v>23</v>
      </c>
      <c r="I90" s="16"/>
      <c r="J90" s="16"/>
      <c r="K90" s="1"/>
      <c r="L90" s="1"/>
      <c r="M90" s="4">
        <f t="shared" si="15"/>
        <v>0</v>
      </c>
      <c r="N90" s="4">
        <f t="shared" si="16"/>
        <v>0</v>
      </c>
      <c r="O90" s="4"/>
      <c r="P90" s="16">
        <v>2</v>
      </c>
      <c r="Q90" s="1">
        <f t="shared" si="17"/>
        <v>0</v>
      </c>
      <c r="R90" s="1"/>
      <c r="S90" s="51">
        <f t="shared" si="10"/>
        <v>0</v>
      </c>
      <c r="T90" s="1"/>
    </row>
    <row r="91" spans="1:20" x14ac:dyDescent="0.25">
      <c r="A91" s="30" t="s">
        <v>31</v>
      </c>
      <c r="B91" s="30"/>
      <c r="C91" s="29"/>
      <c r="D91" s="29"/>
      <c r="E91" s="29"/>
      <c r="F91" s="9">
        <v>21</v>
      </c>
      <c r="G91" s="9">
        <v>1</v>
      </c>
      <c r="H91" s="13" t="s">
        <v>23</v>
      </c>
      <c r="I91" s="16"/>
      <c r="J91" s="16"/>
      <c r="K91" s="1"/>
      <c r="L91" s="1"/>
      <c r="M91" s="4">
        <f t="shared" si="15"/>
        <v>0</v>
      </c>
      <c r="N91" s="4">
        <f t="shared" si="16"/>
        <v>0</v>
      </c>
      <c r="O91" s="4"/>
      <c r="P91" s="16">
        <v>2</v>
      </c>
      <c r="Q91" s="1">
        <f t="shared" si="17"/>
        <v>0</v>
      </c>
      <c r="R91" s="1"/>
      <c r="S91" s="51">
        <f t="shared" si="10"/>
        <v>0</v>
      </c>
      <c r="T91" s="1"/>
    </row>
    <row r="92" spans="1:20" x14ac:dyDescent="0.25">
      <c r="A92" s="30" t="s">
        <v>31</v>
      </c>
      <c r="B92" s="30"/>
      <c r="C92" s="29"/>
      <c r="D92" s="29"/>
      <c r="E92" s="29"/>
      <c r="F92" s="9">
        <v>21</v>
      </c>
      <c r="G92" s="9">
        <v>1</v>
      </c>
      <c r="H92" s="13" t="s">
        <v>23</v>
      </c>
      <c r="I92" s="16"/>
      <c r="J92" s="16"/>
      <c r="K92" s="1"/>
      <c r="L92" s="1"/>
      <c r="M92" s="4">
        <f t="shared" si="15"/>
        <v>0</v>
      </c>
      <c r="N92" s="4">
        <f t="shared" si="16"/>
        <v>0</v>
      </c>
      <c r="O92" s="4"/>
      <c r="P92" s="16">
        <v>9</v>
      </c>
      <c r="Q92" s="1">
        <f t="shared" si="17"/>
        <v>0</v>
      </c>
      <c r="R92" s="1"/>
      <c r="S92" s="51">
        <f t="shared" si="10"/>
        <v>0</v>
      </c>
      <c r="T92" s="1"/>
    </row>
    <row r="93" spans="1:20" x14ac:dyDescent="0.25">
      <c r="A93" s="30" t="s">
        <v>31</v>
      </c>
      <c r="B93" s="30"/>
      <c r="C93" s="29"/>
      <c r="D93" s="29"/>
      <c r="E93" s="29"/>
      <c r="F93" s="9">
        <v>21</v>
      </c>
      <c r="G93" s="9">
        <v>1</v>
      </c>
      <c r="H93" s="13" t="s">
        <v>23</v>
      </c>
      <c r="I93" s="16"/>
      <c r="J93" s="16"/>
      <c r="K93" s="1"/>
      <c r="L93" s="1"/>
      <c r="M93" s="4">
        <f t="shared" si="15"/>
        <v>0</v>
      </c>
      <c r="N93" s="4">
        <f t="shared" si="16"/>
        <v>0</v>
      </c>
      <c r="O93" s="4"/>
      <c r="P93" s="16">
        <v>17</v>
      </c>
      <c r="Q93" s="1">
        <f t="shared" si="17"/>
        <v>0</v>
      </c>
      <c r="R93" s="1"/>
      <c r="S93" s="51">
        <f t="shared" si="10"/>
        <v>0</v>
      </c>
      <c r="T93" s="1"/>
    </row>
    <row r="94" spans="1:20" x14ac:dyDescent="0.25">
      <c r="A94" s="30" t="s">
        <v>31</v>
      </c>
      <c r="B94" s="30"/>
      <c r="C94" s="29"/>
      <c r="D94" s="29"/>
      <c r="E94" s="29"/>
      <c r="F94">
        <v>21</v>
      </c>
      <c r="G94">
        <v>1</v>
      </c>
      <c r="H94" s="18">
        <v>1</v>
      </c>
      <c r="I94" s="16"/>
      <c r="J94" s="16"/>
      <c r="K94" s="1"/>
      <c r="L94" s="1"/>
      <c r="M94" s="4">
        <f t="shared" si="15"/>
        <v>0</v>
      </c>
      <c r="N94" s="4">
        <f t="shared" si="16"/>
        <v>0</v>
      </c>
      <c r="O94" s="4"/>
      <c r="P94" s="16">
        <v>18</v>
      </c>
      <c r="Q94" s="1">
        <f t="shared" si="17"/>
        <v>0</v>
      </c>
      <c r="R94" s="1"/>
      <c r="S94" s="51">
        <f t="shared" si="10"/>
        <v>0</v>
      </c>
      <c r="T94" s="1"/>
    </row>
    <row r="95" spans="1:20" x14ac:dyDescent="0.25">
      <c r="A95" s="22" t="s">
        <v>31</v>
      </c>
      <c r="B95" s="22">
        <v>2024</v>
      </c>
      <c r="C95" s="23"/>
      <c r="D95" s="23">
        <f>SUM(D83:D94)</f>
        <v>0</v>
      </c>
      <c r="E95" s="23">
        <f>SUM(E83:E94)</f>
        <v>0</v>
      </c>
      <c r="F95" s="19">
        <v>21</v>
      </c>
      <c r="G95" s="19">
        <v>1</v>
      </c>
      <c r="H95" s="21" t="s">
        <v>23</v>
      </c>
      <c r="I95" s="16"/>
      <c r="J95" s="44"/>
      <c r="K95" s="1"/>
      <c r="L95" s="1"/>
      <c r="M95" s="4">
        <f t="shared" si="15"/>
        <v>0</v>
      </c>
      <c r="N95" s="42">
        <f t="shared" si="16"/>
        <v>0</v>
      </c>
      <c r="O95" s="4"/>
      <c r="P95" s="1"/>
      <c r="Q95" s="54">
        <f>SUM(Q83:Q94)</f>
        <v>0</v>
      </c>
      <c r="R95" s="54"/>
      <c r="S95" s="52">
        <f t="shared" si="10"/>
        <v>0</v>
      </c>
      <c r="T95" s="1"/>
    </row>
    <row r="96" spans="1:20" x14ac:dyDescent="0.25">
      <c r="A96" s="30" t="s">
        <v>32</v>
      </c>
      <c r="B96" s="30"/>
      <c r="C96" s="29"/>
      <c r="D96" s="29"/>
      <c r="E96" s="29"/>
      <c r="F96" s="9">
        <v>21</v>
      </c>
      <c r="G96" s="9">
        <v>1</v>
      </c>
      <c r="H96" s="13" t="s">
        <v>23</v>
      </c>
      <c r="I96" s="16"/>
      <c r="J96" s="16"/>
      <c r="K96" s="1"/>
      <c r="L96" s="1"/>
      <c r="M96" s="4">
        <f t="shared" si="15"/>
        <v>0</v>
      </c>
      <c r="N96" s="4">
        <f t="shared" si="16"/>
        <v>0</v>
      </c>
      <c r="O96" s="4"/>
      <c r="P96" s="16">
        <v>1</v>
      </c>
      <c r="Q96" s="1">
        <f>D96</f>
        <v>0</v>
      </c>
      <c r="R96" s="1"/>
      <c r="S96" s="51">
        <f t="shared" si="10"/>
        <v>0</v>
      </c>
      <c r="T96" s="1"/>
    </row>
    <row r="97" spans="1:20" x14ac:dyDescent="0.25">
      <c r="A97" s="30" t="s">
        <v>32</v>
      </c>
      <c r="B97" s="30"/>
      <c r="C97" s="29"/>
      <c r="D97" s="29"/>
      <c r="E97" s="29"/>
      <c r="F97" s="9">
        <v>21</v>
      </c>
      <c r="G97" s="9">
        <v>1</v>
      </c>
      <c r="H97" s="13" t="s">
        <v>23</v>
      </c>
      <c r="I97" s="16"/>
      <c r="J97" s="16"/>
      <c r="K97" s="1"/>
      <c r="L97" s="1"/>
      <c r="M97" s="4">
        <f t="shared" si="15"/>
        <v>0</v>
      </c>
      <c r="N97" s="4">
        <f t="shared" si="16"/>
        <v>0</v>
      </c>
      <c r="O97" s="4"/>
      <c r="P97" s="16">
        <v>3</v>
      </c>
      <c r="Q97" s="1">
        <f t="shared" ref="Q97:Q107" si="18">D97</f>
        <v>0</v>
      </c>
      <c r="R97" s="1"/>
      <c r="S97" s="51">
        <f t="shared" si="10"/>
        <v>0</v>
      </c>
      <c r="T97" s="1"/>
    </row>
    <row r="98" spans="1:20" x14ac:dyDescent="0.25">
      <c r="A98" s="30" t="s">
        <v>32</v>
      </c>
      <c r="B98" s="30"/>
      <c r="C98" s="29"/>
      <c r="D98" s="29"/>
      <c r="E98" s="29"/>
      <c r="F98" s="9">
        <v>21</v>
      </c>
      <c r="G98" s="9">
        <v>1</v>
      </c>
      <c r="H98" s="13" t="s">
        <v>23</v>
      </c>
      <c r="I98" s="16"/>
      <c r="J98" s="16"/>
      <c r="K98" s="1"/>
      <c r="L98" s="1"/>
      <c r="M98" s="4">
        <f t="shared" si="15"/>
        <v>0</v>
      </c>
      <c r="N98" s="4">
        <f t="shared" si="16"/>
        <v>0</v>
      </c>
      <c r="O98" s="4"/>
      <c r="P98" s="16">
        <v>6</v>
      </c>
      <c r="Q98" s="1">
        <f t="shared" si="18"/>
        <v>0</v>
      </c>
      <c r="R98" s="1"/>
      <c r="S98" s="51">
        <f t="shared" si="10"/>
        <v>0</v>
      </c>
      <c r="T98" s="1"/>
    </row>
    <row r="99" spans="1:20" x14ac:dyDescent="0.25">
      <c r="A99" s="30" t="s">
        <v>32</v>
      </c>
      <c r="C99" s="29"/>
      <c r="D99" s="29"/>
      <c r="E99" s="29"/>
      <c r="F99" s="9">
        <v>21</v>
      </c>
      <c r="G99" s="9">
        <v>1</v>
      </c>
      <c r="H99" s="13" t="s">
        <v>23</v>
      </c>
      <c r="I99" s="16"/>
      <c r="J99" s="16"/>
      <c r="K99" s="1"/>
      <c r="L99" s="1"/>
      <c r="M99" s="4">
        <f t="shared" si="15"/>
        <v>0</v>
      </c>
      <c r="N99" s="4">
        <f t="shared" si="16"/>
        <v>0</v>
      </c>
      <c r="O99" s="4"/>
      <c r="P99" s="16">
        <v>15</v>
      </c>
      <c r="Q99" s="1">
        <f t="shared" si="18"/>
        <v>0</v>
      </c>
      <c r="R99" s="1"/>
      <c r="S99" s="51">
        <f t="shared" si="10"/>
        <v>0</v>
      </c>
      <c r="T99" s="1"/>
    </row>
    <row r="100" spans="1:20" x14ac:dyDescent="0.25">
      <c r="A100" s="30" t="s">
        <v>32</v>
      </c>
      <c r="B100" s="30"/>
      <c r="C100" s="29"/>
      <c r="D100" s="29"/>
      <c r="E100" s="29"/>
      <c r="F100" s="9">
        <v>21</v>
      </c>
      <c r="G100" s="9">
        <v>1</v>
      </c>
      <c r="H100" s="13" t="s">
        <v>23</v>
      </c>
      <c r="I100" s="16"/>
      <c r="J100" s="16"/>
      <c r="K100" s="1"/>
      <c r="L100" s="1"/>
      <c r="M100" s="4">
        <f t="shared" si="15"/>
        <v>0</v>
      </c>
      <c r="N100" s="4">
        <f t="shared" si="16"/>
        <v>0</v>
      </c>
      <c r="O100" s="4"/>
      <c r="P100" s="49">
        <v>16</v>
      </c>
      <c r="Q100" s="1">
        <f t="shared" si="18"/>
        <v>0</v>
      </c>
      <c r="R100" s="1"/>
      <c r="S100" s="51">
        <f t="shared" si="10"/>
        <v>0</v>
      </c>
      <c r="T100" s="1"/>
    </row>
    <row r="101" spans="1:20" x14ac:dyDescent="0.25">
      <c r="A101" s="30" t="s">
        <v>32</v>
      </c>
      <c r="B101" s="30"/>
      <c r="C101" s="29"/>
      <c r="D101" s="29"/>
      <c r="E101" s="29"/>
      <c r="F101" s="9">
        <v>21</v>
      </c>
      <c r="G101" s="9">
        <v>1</v>
      </c>
      <c r="H101" s="13" t="s">
        <v>23</v>
      </c>
      <c r="I101" s="16"/>
      <c r="J101" s="16"/>
      <c r="K101" s="1"/>
      <c r="L101" s="1"/>
      <c r="M101" s="4">
        <f t="shared" si="15"/>
        <v>0</v>
      </c>
      <c r="N101" s="4">
        <f t="shared" si="16"/>
        <v>0</v>
      </c>
      <c r="O101" s="4"/>
      <c r="P101" s="49">
        <v>2</v>
      </c>
      <c r="Q101" s="1">
        <f t="shared" si="18"/>
        <v>0</v>
      </c>
      <c r="R101" s="1"/>
      <c r="S101" s="51">
        <f t="shared" si="10"/>
        <v>0</v>
      </c>
      <c r="T101" s="1"/>
    </row>
    <row r="102" spans="1:20" x14ac:dyDescent="0.25">
      <c r="A102" s="30" t="s">
        <v>32</v>
      </c>
      <c r="B102" s="30"/>
      <c r="C102" s="29"/>
      <c r="D102" s="29"/>
      <c r="E102" s="29"/>
      <c r="F102" s="9">
        <v>21</v>
      </c>
      <c r="G102" s="9">
        <v>1</v>
      </c>
      <c r="H102" s="13" t="s">
        <v>23</v>
      </c>
      <c r="I102" s="16"/>
      <c r="J102" s="16"/>
      <c r="K102" s="1"/>
      <c r="L102" s="1"/>
      <c r="M102" s="4">
        <f t="shared" si="15"/>
        <v>0</v>
      </c>
      <c r="N102" s="4">
        <f t="shared" si="16"/>
        <v>0</v>
      </c>
      <c r="O102" s="4"/>
      <c r="P102" s="49">
        <v>2</v>
      </c>
      <c r="Q102" s="1">
        <f t="shared" si="18"/>
        <v>0</v>
      </c>
      <c r="R102" s="1"/>
      <c r="S102" s="51">
        <f t="shared" ref="S102:S117" si="19">Q102*0.2</f>
        <v>0</v>
      </c>
      <c r="T102" s="1"/>
    </row>
    <row r="103" spans="1:20" x14ac:dyDescent="0.25">
      <c r="A103" s="30" t="s">
        <v>32</v>
      </c>
      <c r="B103" s="30"/>
      <c r="C103" s="29"/>
      <c r="D103" s="29"/>
      <c r="E103" s="29"/>
      <c r="F103" s="9">
        <v>21</v>
      </c>
      <c r="G103" s="9">
        <v>1</v>
      </c>
      <c r="H103" s="13" t="s">
        <v>23</v>
      </c>
      <c r="I103" s="16"/>
      <c r="J103" s="16"/>
      <c r="K103" s="1"/>
      <c r="L103" s="1"/>
      <c r="M103" s="4">
        <f t="shared" si="15"/>
        <v>0</v>
      </c>
      <c r="N103" s="4">
        <f t="shared" si="16"/>
        <v>0</v>
      </c>
      <c r="O103" s="4"/>
      <c r="P103" s="49">
        <v>9</v>
      </c>
      <c r="Q103" s="1">
        <f t="shared" si="18"/>
        <v>0</v>
      </c>
      <c r="R103" s="1"/>
      <c r="S103" s="51">
        <f t="shared" si="19"/>
        <v>0</v>
      </c>
      <c r="T103" s="1"/>
    </row>
    <row r="104" spans="1:20" x14ac:dyDescent="0.25">
      <c r="A104" s="30" t="s">
        <v>32</v>
      </c>
      <c r="B104" s="30"/>
      <c r="C104" s="29"/>
      <c r="D104" s="29"/>
      <c r="E104" s="29"/>
      <c r="F104" s="9">
        <v>21</v>
      </c>
      <c r="G104" s="9">
        <v>1</v>
      </c>
      <c r="H104" s="13" t="s">
        <v>23</v>
      </c>
      <c r="I104" s="16"/>
      <c r="J104" s="16"/>
      <c r="K104" s="1"/>
      <c r="L104" s="1"/>
      <c r="M104" s="4">
        <f t="shared" si="15"/>
        <v>0</v>
      </c>
      <c r="N104" s="4">
        <f t="shared" si="16"/>
        <v>0</v>
      </c>
      <c r="O104" s="4"/>
      <c r="P104" s="49">
        <v>17</v>
      </c>
      <c r="Q104" s="1">
        <f t="shared" si="18"/>
        <v>0</v>
      </c>
      <c r="R104" s="1"/>
      <c r="S104" s="51">
        <f t="shared" si="19"/>
        <v>0</v>
      </c>
      <c r="T104" s="1"/>
    </row>
    <row r="105" spans="1:20" x14ac:dyDescent="0.25">
      <c r="A105" s="30" t="s">
        <v>32</v>
      </c>
      <c r="B105" s="30"/>
      <c r="C105" s="29"/>
      <c r="D105" s="29"/>
      <c r="E105" s="29"/>
      <c r="F105" s="9">
        <v>21</v>
      </c>
      <c r="G105" s="9">
        <v>1</v>
      </c>
      <c r="H105" s="13" t="s">
        <v>23</v>
      </c>
      <c r="I105" s="16"/>
      <c r="J105" s="16"/>
      <c r="K105" s="1"/>
      <c r="L105" s="1"/>
      <c r="M105" s="4">
        <f t="shared" si="15"/>
        <v>0</v>
      </c>
      <c r="N105" s="4">
        <f t="shared" si="16"/>
        <v>0</v>
      </c>
      <c r="O105" s="4"/>
      <c r="P105" s="49">
        <v>19</v>
      </c>
      <c r="Q105" s="1">
        <f t="shared" si="18"/>
        <v>0</v>
      </c>
      <c r="R105" s="1"/>
      <c r="S105" s="51">
        <f t="shared" si="19"/>
        <v>0</v>
      </c>
      <c r="T105" s="1"/>
    </row>
    <row r="106" spans="1:20" x14ac:dyDescent="0.25">
      <c r="A106" s="30" t="s">
        <v>32</v>
      </c>
      <c r="B106" s="30"/>
      <c r="C106" s="29"/>
      <c r="D106" s="29"/>
      <c r="E106" s="29"/>
      <c r="F106" s="9">
        <v>21</v>
      </c>
      <c r="G106" s="9">
        <v>1</v>
      </c>
      <c r="H106" s="13" t="s">
        <v>23</v>
      </c>
      <c r="I106" s="16"/>
      <c r="J106" s="16"/>
      <c r="K106" s="1"/>
      <c r="L106" s="1"/>
      <c r="M106" s="4">
        <f t="shared" si="15"/>
        <v>0</v>
      </c>
      <c r="N106" s="4">
        <f>M106-E106</f>
        <v>0</v>
      </c>
      <c r="O106" s="4"/>
      <c r="P106" s="49">
        <v>12</v>
      </c>
      <c r="Q106" s="1">
        <f t="shared" si="18"/>
        <v>0</v>
      </c>
      <c r="R106" s="1"/>
      <c r="S106" s="51">
        <f t="shared" si="19"/>
        <v>0</v>
      </c>
      <c r="T106" s="1"/>
    </row>
    <row r="107" spans="1:20" x14ac:dyDescent="0.25">
      <c r="A107" s="30"/>
      <c r="C107" s="29"/>
      <c r="D107" s="29"/>
      <c r="E107" s="29"/>
      <c r="F107">
        <v>21</v>
      </c>
      <c r="G107">
        <v>1</v>
      </c>
      <c r="H107" s="18">
        <v>1</v>
      </c>
      <c r="I107" s="16"/>
      <c r="J107" s="16"/>
      <c r="K107" s="1"/>
      <c r="L107" s="1"/>
      <c r="M107" s="4">
        <f t="shared" si="15"/>
        <v>0</v>
      </c>
      <c r="N107" s="4">
        <f t="shared" ref="N107:N108" si="20">M107-E107</f>
        <v>0</v>
      </c>
      <c r="O107" s="4"/>
      <c r="P107" s="49">
        <v>5</v>
      </c>
      <c r="Q107" s="1">
        <f t="shared" si="18"/>
        <v>0</v>
      </c>
      <c r="R107" s="1"/>
      <c r="S107" s="51">
        <f t="shared" si="19"/>
        <v>0</v>
      </c>
      <c r="T107" s="1"/>
    </row>
    <row r="108" spans="1:20" x14ac:dyDescent="0.25">
      <c r="A108" s="22" t="s">
        <v>32</v>
      </c>
      <c r="B108" s="22">
        <v>2024</v>
      </c>
      <c r="C108" s="22"/>
      <c r="D108" s="23">
        <f>SUM(D96:D107)</f>
        <v>0</v>
      </c>
      <c r="E108" s="23">
        <f>SUM(E96:E107)</f>
        <v>0</v>
      </c>
      <c r="F108" s="19">
        <v>21</v>
      </c>
      <c r="G108" s="19">
        <v>1</v>
      </c>
      <c r="H108" s="21" t="s">
        <v>23</v>
      </c>
      <c r="I108" s="17"/>
      <c r="J108" s="44"/>
      <c r="M108" s="4">
        <f t="shared" si="15"/>
        <v>0</v>
      </c>
      <c r="N108" s="4">
        <f t="shared" si="20"/>
        <v>0</v>
      </c>
      <c r="O108" s="9"/>
      <c r="P108" s="9"/>
      <c r="Q108" s="54">
        <f>SUM(Q96:Q107)</f>
        <v>0</v>
      </c>
      <c r="R108" s="56"/>
      <c r="S108" s="52">
        <f t="shared" si="19"/>
        <v>0</v>
      </c>
    </row>
    <row r="109" spans="1:20" x14ac:dyDescent="0.25">
      <c r="A109" t="s">
        <v>33</v>
      </c>
      <c r="B109" s="30"/>
      <c r="D109" s="1"/>
      <c r="E109" s="4"/>
      <c r="F109">
        <v>21</v>
      </c>
      <c r="G109">
        <v>1</v>
      </c>
      <c r="H109" s="17" t="s">
        <v>23</v>
      </c>
      <c r="I109" s="17"/>
      <c r="J109" s="17"/>
      <c r="M109" s="4">
        <f t="shared" si="15"/>
        <v>0</v>
      </c>
      <c r="N109" s="4">
        <f t="shared" si="16"/>
        <v>0</v>
      </c>
      <c r="O109" s="9"/>
      <c r="P109" s="13">
        <v>1</v>
      </c>
      <c r="Q109" s="1">
        <f>D109</f>
        <v>0</v>
      </c>
      <c r="S109" s="51">
        <f t="shared" si="19"/>
        <v>0</v>
      </c>
    </row>
    <row r="110" spans="1:20" x14ac:dyDescent="0.25">
      <c r="A110" t="s">
        <v>33</v>
      </c>
      <c r="B110" s="30"/>
      <c r="D110" s="1"/>
      <c r="E110" s="4"/>
      <c r="F110" s="9">
        <v>21</v>
      </c>
      <c r="G110" s="9">
        <v>1</v>
      </c>
      <c r="H110" s="13" t="s">
        <v>23</v>
      </c>
      <c r="I110" s="17"/>
      <c r="J110" s="17"/>
      <c r="M110" s="4">
        <f t="shared" si="15"/>
        <v>0</v>
      </c>
      <c r="N110" s="4">
        <f t="shared" si="16"/>
        <v>0</v>
      </c>
      <c r="O110" s="9"/>
      <c r="P110" s="13">
        <v>15</v>
      </c>
      <c r="Q110" s="1">
        <f t="shared" ref="Q110:Q115" si="21">D110</f>
        <v>0</v>
      </c>
      <c r="S110" s="51">
        <f t="shared" si="19"/>
        <v>0</v>
      </c>
    </row>
    <row r="111" spans="1:20" x14ac:dyDescent="0.25">
      <c r="A111" t="s">
        <v>33</v>
      </c>
      <c r="D111" s="1"/>
      <c r="E111" s="4"/>
      <c r="F111" s="9">
        <v>21</v>
      </c>
      <c r="G111" s="9">
        <v>1</v>
      </c>
      <c r="H111" s="13" t="s">
        <v>23</v>
      </c>
      <c r="I111" s="17"/>
      <c r="J111" s="17"/>
      <c r="M111" s="4">
        <f t="shared" si="15"/>
        <v>0</v>
      </c>
      <c r="N111" s="4">
        <f t="shared" si="16"/>
        <v>0</v>
      </c>
      <c r="O111" s="9"/>
      <c r="P111" s="13">
        <v>15</v>
      </c>
      <c r="Q111" s="1">
        <f t="shared" si="21"/>
        <v>0</v>
      </c>
      <c r="S111" s="51">
        <f t="shared" si="19"/>
        <v>0</v>
      </c>
    </row>
    <row r="112" spans="1:20" x14ac:dyDescent="0.25">
      <c r="A112" t="s">
        <v>33</v>
      </c>
      <c r="B112" s="30"/>
      <c r="D112" s="1"/>
      <c r="E112" s="4"/>
      <c r="F112" s="9">
        <v>21</v>
      </c>
      <c r="G112" s="9">
        <v>1</v>
      </c>
      <c r="H112" s="13" t="s">
        <v>23</v>
      </c>
      <c r="I112" s="13"/>
      <c r="J112" s="17"/>
      <c r="M112" s="4">
        <f t="shared" si="15"/>
        <v>0</v>
      </c>
      <c r="N112" s="4">
        <f t="shared" si="16"/>
        <v>0</v>
      </c>
      <c r="O112" s="9"/>
      <c r="P112" s="13">
        <v>19</v>
      </c>
      <c r="Q112" s="1">
        <f t="shared" si="21"/>
        <v>0</v>
      </c>
      <c r="S112" s="51">
        <f t="shared" si="19"/>
        <v>0</v>
      </c>
    </row>
    <row r="113" spans="1:19" x14ac:dyDescent="0.25">
      <c r="A113" t="s">
        <v>33</v>
      </c>
      <c r="D113" s="1"/>
      <c r="E113" s="4"/>
      <c r="F113">
        <v>21</v>
      </c>
      <c r="G113">
        <v>1</v>
      </c>
      <c r="H113" s="17" t="s">
        <v>23</v>
      </c>
      <c r="I113" s="13"/>
      <c r="J113" s="17"/>
      <c r="M113" s="4">
        <f t="shared" si="15"/>
        <v>0</v>
      </c>
      <c r="N113" s="4">
        <f t="shared" si="16"/>
        <v>0</v>
      </c>
      <c r="O113" s="9"/>
      <c r="P113" s="13">
        <v>2</v>
      </c>
      <c r="Q113" s="1">
        <f t="shared" si="21"/>
        <v>0</v>
      </c>
      <c r="S113" s="51">
        <f t="shared" si="19"/>
        <v>0</v>
      </c>
    </row>
    <row r="114" spans="1:19" x14ac:dyDescent="0.25">
      <c r="A114" t="s">
        <v>33</v>
      </c>
      <c r="C114" s="1"/>
      <c r="D114" s="1"/>
      <c r="E114" s="4"/>
      <c r="F114">
        <v>21</v>
      </c>
      <c r="G114">
        <v>1</v>
      </c>
      <c r="H114" s="17" t="s">
        <v>23</v>
      </c>
      <c r="I114" s="13"/>
      <c r="J114" s="17"/>
      <c r="M114" s="4">
        <f t="shared" si="15"/>
        <v>0</v>
      </c>
      <c r="N114" s="4">
        <f t="shared" si="16"/>
        <v>0</v>
      </c>
      <c r="O114" s="9"/>
      <c r="P114" s="13">
        <v>9</v>
      </c>
      <c r="Q114" s="1">
        <f t="shared" si="21"/>
        <v>0</v>
      </c>
      <c r="S114" s="51">
        <f t="shared" si="19"/>
        <v>0</v>
      </c>
    </row>
    <row r="115" spans="1:19" x14ac:dyDescent="0.25">
      <c r="A115" t="s">
        <v>33</v>
      </c>
      <c r="C115" s="1"/>
      <c r="D115" s="1"/>
      <c r="E115" s="4"/>
      <c r="F115">
        <v>21</v>
      </c>
      <c r="G115">
        <v>1</v>
      </c>
      <c r="H115" s="17" t="s">
        <v>23</v>
      </c>
      <c r="I115" s="13"/>
      <c r="J115" s="17"/>
      <c r="M115" s="4">
        <f t="shared" si="15"/>
        <v>0</v>
      </c>
      <c r="N115" s="4">
        <f t="shared" si="16"/>
        <v>0</v>
      </c>
      <c r="O115" s="9"/>
      <c r="P115" s="13">
        <v>17</v>
      </c>
      <c r="Q115" s="1">
        <f t="shared" si="21"/>
        <v>0</v>
      </c>
      <c r="S115" s="51">
        <f t="shared" si="19"/>
        <v>0</v>
      </c>
    </row>
    <row r="116" spans="1:19" x14ac:dyDescent="0.25">
      <c r="A116" s="22" t="s">
        <v>33</v>
      </c>
      <c r="B116" s="22">
        <v>2024</v>
      </c>
      <c r="C116" s="22"/>
      <c r="D116" s="23">
        <f>SUM(D109:D115)</f>
        <v>0</v>
      </c>
      <c r="E116" s="23">
        <f>SUM(E109:E115)</f>
        <v>0</v>
      </c>
      <c r="F116" s="22">
        <v>21</v>
      </c>
      <c r="G116" s="22">
        <v>1</v>
      </c>
      <c r="H116" s="24" t="s">
        <v>23</v>
      </c>
      <c r="I116" s="17"/>
      <c r="J116" s="45"/>
      <c r="M116" s="4">
        <f t="shared" si="15"/>
        <v>0</v>
      </c>
      <c r="N116" s="4">
        <f t="shared" si="16"/>
        <v>0</v>
      </c>
      <c r="O116" s="9"/>
      <c r="P116" s="9"/>
      <c r="Q116" s="54">
        <f>SUM(Q109:Q115)</f>
        <v>0</v>
      </c>
      <c r="R116" s="56"/>
      <c r="S116" s="55">
        <f t="shared" si="19"/>
        <v>0</v>
      </c>
    </row>
    <row r="117" spans="1:19" x14ac:dyDescent="0.25">
      <c r="A117" s="22"/>
      <c r="B117" s="22"/>
      <c r="C117" s="22"/>
      <c r="D117" s="23"/>
      <c r="E117" s="23"/>
      <c r="F117" s="22"/>
      <c r="G117" s="22"/>
      <c r="H117" s="24"/>
      <c r="I117" s="17"/>
      <c r="J117" s="17"/>
      <c r="M117" s="4">
        <f t="shared" si="15"/>
        <v>0</v>
      </c>
      <c r="N117" s="4">
        <f t="shared" si="16"/>
        <v>0</v>
      </c>
      <c r="O117" s="9"/>
      <c r="P117" s="9"/>
      <c r="Q117" s="7" t="e">
        <f>Q116+Q108+Q95+Q82+Q73+Q65+Q55+Q45+#REF!+Q27+Q20+Q10</f>
        <v>#REF!</v>
      </c>
      <c r="R117" s="37"/>
      <c r="S117" s="53" t="e">
        <f t="shared" si="19"/>
        <v>#REF!</v>
      </c>
    </row>
    <row r="118" spans="1:19" x14ac:dyDescent="0.25">
      <c r="A118" s="22" t="s">
        <v>46</v>
      </c>
      <c r="B118" s="22"/>
      <c r="C118" s="22"/>
      <c r="D118" s="23">
        <f>D116+D108+D95+D82+D73+D65+D55+D45+D36+D27+D20+D10</f>
        <v>9586</v>
      </c>
      <c r="E118" s="23">
        <f>E116+E108+E95+E82+E73+E65+E55+E45+E36+E27+E20+E10</f>
        <v>1051</v>
      </c>
      <c r="F118" s="22"/>
      <c r="G118" s="22"/>
      <c r="H118" s="24"/>
      <c r="I118" s="17"/>
      <c r="J118" s="17"/>
      <c r="M118" s="4">
        <f t="shared" si="15"/>
        <v>1917.2</v>
      </c>
      <c r="N118" s="4">
        <f t="shared" si="16"/>
        <v>866.2</v>
      </c>
      <c r="O118" s="9"/>
      <c r="P118" s="4">
        <f>N116+N108+N102+N95+N82+N73+N65+N55+N45+N36+N27+N20+N10</f>
        <v>866.20000000000016</v>
      </c>
    </row>
    <row r="119" spans="1:19" x14ac:dyDescent="0.25">
      <c r="A119" s="22"/>
      <c r="B119" s="22"/>
      <c r="C119" s="22"/>
      <c r="D119" s="23"/>
      <c r="E119" s="23"/>
      <c r="F119" s="22"/>
      <c r="G119" s="22"/>
      <c r="H119" s="24"/>
      <c r="I119" s="17"/>
      <c r="J119" s="17"/>
      <c r="M119" s="4">
        <f t="shared" si="15"/>
        <v>0</v>
      </c>
      <c r="N119" s="4">
        <f t="shared" si="16"/>
        <v>0</v>
      </c>
      <c r="O119" s="9"/>
      <c r="P119" s="9"/>
    </row>
    <row r="120" spans="1:19" x14ac:dyDescent="0.25">
      <c r="H120" s="17"/>
      <c r="I120" s="17"/>
      <c r="J120" s="17"/>
      <c r="M120" s="4">
        <f t="shared" si="15"/>
        <v>0</v>
      </c>
      <c r="N120" s="4">
        <f t="shared" si="16"/>
        <v>0</v>
      </c>
      <c r="O120" s="9"/>
    </row>
    <row r="121" spans="1:19" x14ac:dyDescent="0.25">
      <c r="A121" s="6">
        <f>1</f>
        <v>1</v>
      </c>
      <c r="B121" s="9" t="s">
        <v>17</v>
      </c>
      <c r="D121" s="1">
        <f>D37+D46</f>
        <v>347</v>
      </c>
      <c r="E121" s="1">
        <f>E37+E46</f>
        <v>69</v>
      </c>
      <c r="F121">
        <v>21</v>
      </c>
      <c r="G121">
        <v>1</v>
      </c>
      <c r="H121" s="17" t="s">
        <v>23</v>
      </c>
      <c r="I121" s="17"/>
      <c r="J121" s="17"/>
      <c r="M121" s="4">
        <f>D121*20%</f>
        <v>69.400000000000006</v>
      </c>
      <c r="N121" s="4">
        <f t="shared" si="16"/>
        <v>0.40000000000000568</v>
      </c>
      <c r="O121" s="6">
        <f>1</f>
        <v>1</v>
      </c>
      <c r="P121" s="9" t="s">
        <v>40</v>
      </c>
      <c r="Q121" s="1">
        <f>D3</f>
        <v>0</v>
      </c>
      <c r="R121" s="1">
        <f>Q121*0.2</f>
        <v>0</v>
      </c>
      <c r="S121" s="51">
        <f>Q121*0.2</f>
        <v>0</v>
      </c>
    </row>
    <row r="122" spans="1:19" x14ac:dyDescent="0.25">
      <c r="A122" s="6"/>
      <c r="D122" s="1"/>
      <c r="E122" s="1"/>
      <c r="F122">
        <v>21</v>
      </c>
      <c r="G122">
        <v>1</v>
      </c>
      <c r="H122" s="17" t="s">
        <v>23</v>
      </c>
      <c r="I122" s="17"/>
      <c r="J122" s="17"/>
      <c r="M122" s="4">
        <f t="shared" si="15"/>
        <v>0</v>
      </c>
      <c r="N122" s="4">
        <f t="shared" si="16"/>
        <v>0</v>
      </c>
      <c r="O122" s="6">
        <f>O121+1</f>
        <v>2</v>
      </c>
      <c r="P122" t="s">
        <v>42</v>
      </c>
      <c r="Q122" s="1">
        <f>D4</f>
        <v>0</v>
      </c>
      <c r="R122" s="1">
        <f t="shared" ref="R122:R140" si="22">Q122*0.2</f>
        <v>0</v>
      </c>
      <c r="S122" s="51">
        <f t="shared" ref="S122:S143" si="23">Q122*0.2</f>
        <v>0</v>
      </c>
    </row>
    <row r="123" spans="1:19" x14ac:dyDescent="0.25">
      <c r="A123" s="6"/>
      <c r="C123" s="1"/>
      <c r="D123" s="1"/>
      <c r="E123" s="1"/>
      <c r="F123">
        <v>21</v>
      </c>
      <c r="G123">
        <v>1</v>
      </c>
      <c r="H123" s="17" t="s">
        <v>23</v>
      </c>
      <c r="I123" s="17"/>
      <c r="J123" s="17"/>
      <c r="M123" s="4">
        <f t="shared" si="15"/>
        <v>0</v>
      </c>
      <c r="N123" s="4">
        <f t="shared" si="16"/>
        <v>0</v>
      </c>
      <c r="O123" s="6">
        <f t="shared" ref="O123:O124" si="24">O122+1</f>
        <v>3</v>
      </c>
      <c r="P123" t="s">
        <v>45</v>
      </c>
      <c r="Q123" s="1">
        <f>D5</f>
        <v>0</v>
      </c>
      <c r="R123" s="1">
        <f t="shared" si="22"/>
        <v>0</v>
      </c>
      <c r="S123" s="51">
        <f t="shared" si="23"/>
        <v>0</v>
      </c>
    </row>
    <row r="124" spans="1:19" x14ac:dyDescent="0.25">
      <c r="A124" s="6"/>
      <c r="B124" s="9"/>
      <c r="D124" s="1"/>
      <c r="E124" s="1"/>
      <c r="F124">
        <v>21</v>
      </c>
      <c r="G124">
        <v>1</v>
      </c>
      <c r="H124" s="17" t="s">
        <v>23</v>
      </c>
      <c r="I124" s="17"/>
      <c r="J124" s="17"/>
      <c r="M124" s="4">
        <f t="shared" si="15"/>
        <v>0</v>
      </c>
      <c r="N124" s="4">
        <f t="shared" si="16"/>
        <v>0</v>
      </c>
      <c r="O124" s="6">
        <f t="shared" si="24"/>
        <v>4</v>
      </c>
      <c r="P124" t="s">
        <v>43</v>
      </c>
      <c r="Q124" s="1">
        <f>D6+D7</f>
        <v>0</v>
      </c>
      <c r="R124" s="1">
        <f t="shared" si="22"/>
        <v>0</v>
      </c>
      <c r="S124" s="51">
        <f t="shared" si="23"/>
        <v>0</v>
      </c>
    </row>
    <row r="125" spans="1:19" x14ac:dyDescent="0.25">
      <c r="A125" s="6"/>
      <c r="D125" s="1"/>
      <c r="E125" s="1"/>
      <c r="F125">
        <v>21</v>
      </c>
      <c r="G125">
        <v>1</v>
      </c>
      <c r="H125" s="17" t="s">
        <v>23</v>
      </c>
      <c r="I125" s="17"/>
      <c r="J125" s="17"/>
      <c r="M125" s="4">
        <f t="shared" si="15"/>
        <v>0</v>
      </c>
      <c r="N125" s="4">
        <f t="shared" si="16"/>
        <v>0</v>
      </c>
      <c r="O125" s="6">
        <v>6</v>
      </c>
      <c r="Q125" s="1">
        <f t="shared" ref="Q125:Q140" si="25">D125</f>
        <v>0</v>
      </c>
      <c r="R125" s="1">
        <f t="shared" si="22"/>
        <v>0</v>
      </c>
      <c r="S125" s="51">
        <f t="shared" si="23"/>
        <v>0</v>
      </c>
    </row>
    <row r="126" spans="1:19" x14ac:dyDescent="0.25">
      <c r="A126" s="6"/>
      <c r="D126" s="1"/>
      <c r="E126" s="1"/>
      <c r="F126">
        <v>21</v>
      </c>
      <c r="G126">
        <v>1</v>
      </c>
      <c r="H126" s="17" t="s">
        <v>23</v>
      </c>
      <c r="I126" s="17"/>
      <c r="J126" s="17"/>
      <c r="M126" s="4">
        <f t="shared" si="15"/>
        <v>0</v>
      </c>
      <c r="N126" s="4">
        <f t="shared" si="16"/>
        <v>0</v>
      </c>
      <c r="O126" s="6">
        <f>O125+1</f>
        <v>7</v>
      </c>
      <c r="Q126" s="1">
        <f t="shared" si="25"/>
        <v>0</v>
      </c>
      <c r="R126" s="1">
        <f t="shared" si="22"/>
        <v>0</v>
      </c>
      <c r="S126" s="51">
        <f t="shared" si="23"/>
        <v>0</v>
      </c>
    </row>
    <row r="127" spans="1:19" x14ac:dyDescent="0.25">
      <c r="A127" s="6"/>
      <c r="D127" s="1"/>
      <c r="E127" s="1"/>
      <c r="F127">
        <v>21</v>
      </c>
      <c r="G127">
        <v>1</v>
      </c>
      <c r="H127" s="17" t="s">
        <v>23</v>
      </c>
      <c r="I127" s="17"/>
      <c r="J127" s="17"/>
      <c r="M127" s="4">
        <f t="shared" si="15"/>
        <v>0</v>
      </c>
      <c r="N127" s="4">
        <f t="shared" si="16"/>
        <v>0</v>
      </c>
      <c r="O127" s="6">
        <v>8</v>
      </c>
      <c r="Q127" s="1">
        <f t="shared" si="25"/>
        <v>0</v>
      </c>
      <c r="R127" s="1">
        <f t="shared" si="22"/>
        <v>0</v>
      </c>
      <c r="S127" s="51">
        <f t="shared" si="23"/>
        <v>0</v>
      </c>
    </row>
    <row r="128" spans="1:19" x14ac:dyDescent="0.25">
      <c r="A128" s="6"/>
      <c r="D128" s="1"/>
      <c r="E128" s="1"/>
      <c r="F128">
        <v>21</v>
      </c>
      <c r="G128">
        <v>1</v>
      </c>
      <c r="H128" s="17" t="s">
        <v>23</v>
      </c>
      <c r="I128" s="17"/>
      <c r="J128" s="17"/>
      <c r="M128" s="4">
        <f t="shared" si="15"/>
        <v>0</v>
      </c>
      <c r="N128" s="4">
        <f t="shared" si="16"/>
        <v>0</v>
      </c>
      <c r="O128" s="6">
        <f>O127+1</f>
        <v>9</v>
      </c>
      <c r="Q128" s="1">
        <f t="shared" si="25"/>
        <v>0</v>
      </c>
      <c r="R128" s="1">
        <f t="shared" si="22"/>
        <v>0</v>
      </c>
      <c r="S128" s="51">
        <f t="shared" si="23"/>
        <v>0</v>
      </c>
    </row>
    <row r="129" spans="1:19" x14ac:dyDescent="0.25">
      <c r="A129" s="6"/>
      <c r="B129" s="1"/>
      <c r="D129" s="1"/>
      <c r="E129" s="1"/>
      <c r="F129">
        <v>21</v>
      </c>
      <c r="G129">
        <v>1</v>
      </c>
      <c r="H129" s="17" t="s">
        <v>23</v>
      </c>
      <c r="I129" s="17"/>
      <c r="J129" s="17"/>
      <c r="M129" s="4">
        <f t="shared" si="15"/>
        <v>0</v>
      </c>
      <c r="N129" s="4">
        <f t="shared" si="16"/>
        <v>0</v>
      </c>
      <c r="O129" s="6">
        <f>O128+1</f>
        <v>10</v>
      </c>
      <c r="P129" s="1"/>
      <c r="Q129" s="1">
        <f t="shared" si="25"/>
        <v>0</v>
      </c>
      <c r="R129" s="1">
        <f t="shared" si="22"/>
        <v>0</v>
      </c>
      <c r="S129" s="51">
        <f t="shared" si="23"/>
        <v>0</v>
      </c>
    </row>
    <row r="130" spans="1:19" x14ac:dyDescent="0.25">
      <c r="A130" s="6"/>
      <c r="B130" s="1"/>
      <c r="D130" s="1"/>
      <c r="E130" s="1"/>
      <c r="F130">
        <v>21</v>
      </c>
      <c r="G130">
        <v>1</v>
      </c>
      <c r="H130" s="17" t="s">
        <v>23</v>
      </c>
      <c r="I130" s="17"/>
      <c r="J130" s="17"/>
      <c r="M130" s="4">
        <f t="shared" si="15"/>
        <v>0</v>
      </c>
      <c r="N130" s="4">
        <f t="shared" si="16"/>
        <v>0</v>
      </c>
      <c r="O130" s="6">
        <v>11</v>
      </c>
      <c r="P130" s="1"/>
      <c r="Q130" s="1">
        <f t="shared" si="25"/>
        <v>0</v>
      </c>
      <c r="R130" s="1">
        <f t="shared" si="22"/>
        <v>0</v>
      </c>
      <c r="S130" s="51">
        <f t="shared" si="23"/>
        <v>0</v>
      </c>
    </row>
    <row r="131" spans="1:19" x14ac:dyDescent="0.25">
      <c r="B131" s="1"/>
      <c r="D131" s="1"/>
      <c r="E131" s="1"/>
      <c r="F131">
        <v>21</v>
      </c>
      <c r="G131">
        <v>1</v>
      </c>
      <c r="H131" s="17" t="s">
        <v>23</v>
      </c>
      <c r="I131" s="17"/>
      <c r="J131" s="17"/>
      <c r="M131" s="4">
        <f t="shared" si="15"/>
        <v>0</v>
      </c>
      <c r="N131" s="4">
        <f t="shared" si="16"/>
        <v>0</v>
      </c>
      <c r="O131">
        <v>12</v>
      </c>
      <c r="P131" s="1"/>
      <c r="Q131" s="1">
        <f t="shared" si="25"/>
        <v>0</v>
      </c>
      <c r="R131" s="1">
        <f t="shared" si="22"/>
        <v>0</v>
      </c>
      <c r="S131" s="51">
        <f t="shared" si="23"/>
        <v>0</v>
      </c>
    </row>
    <row r="132" spans="1:19" x14ac:dyDescent="0.25">
      <c r="A132" s="6"/>
      <c r="B132" s="29"/>
      <c r="D132" s="1"/>
      <c r="E132" s="1"/>
      <c r="F132">
        <v>21</v>
      </c>
      <c r="G132">
        <v>1</v>
      </c>
      <c r="H132" s="17" t="s">
        <v>23</v>
      </c>
      <c r="I132" s="17"/>
      <c r="J132" s="17"/>
      <c r="M132" s="4">
        <f t="shared" si="15"/>
        <v>0</v>
      </c>
      <c r="N132" s="4">
        <f t="shared" si="16"/>
        <v>0</v>
      </c>
      <c r="O132" s="6">
        <v>14</v>
      </c>
      <c r="P132" s="29"/>
      <c r="Q132" s="1">
        <f t="shared" si="25"/>
        <v>0</v>
      </c>
      <c r="R132" s="1">
        <f t="shared" si="22"/>
        <v>0</v>
      </c>
      <c r="S132" s="51">
        <f t="shared" si="23"/>
        <v>0</v>
      </c>
    </row>
    <row r="133" spans="1:19" x14ac:dyDescent="0.25">
      <c r="A133" s="6"/>
      <c r="B133" s="30"/>
      <c r="D133" s="1"/>
      <c r="E133" s="1"/>
      <c r="F133">
        <v>21</v>
      </c>
      <c r="G133">
        <v>1</v>
      </c>
      <c r="H133" s="17" t="s">
        <v>23</v>
      </c>
      <c r="I133" s="17"/>
      <c r="J133" s="17"/>
      <c r="M133" s="4">
        <f t="shared" si="15"/>
        <v>0</v>
      </c>
      <c r="N133" s="4">
        <f t="shared" si="16"/>
        <v>0</v>
      </c>
      <c r="O133" s="6">
        <v>15</v>
      </c>
      <c r="P133" s="30"/>
      <c r="Q133" s="1">
        <f t="shared" si="25"/>
        <v>0</v>
      </c>
      <c r="R133" s="1">
        <f t="shared" si="22"/>
        <v>0</v>
      </c>
      <c r="S133" s="51">
        <f t="shared" si="23"/>
        <v>0</v>
      </c>
    </row>
    <row r="134" spans="1:19" x14ac:dyDescent="0.25">
      <c r="A134" s="6"/>
      <c r="B134" s="30"/>
      <c r="D134" s="1"/>
      <c r="E134" s="1"/>
      <c r="F134">
        <v>21</v>
      </c>
      <c r="G134">
        <v>1</v>
      </c>
      <c r="H134" s="17" t="s">
        <v>23</v>
      </c>
      <c r="I134" s="17"/>
      <c r="J134" s="17"/>
      <c r="M134" s="4">
        <f t="shared" si="15"/>
        <v>0</v>
      </c>
      <c r="N134" s="4">
        <f t="shared" si="16"/>
        <v>0</v>
      </c>
      <c r="O134" s="6">
        <v>16</v>
      </c>
      <c r="P134" s="30"/>
      <c r="Q134" s="1">
        <f t="shared" si="25"/>
        <v>0</v>
      </c>
      <c r="R134" s="1">
        <f t="shared" si="22"/>
        <v>0</v>
      </c>
      <c r="S134" s="51">
        <f t="shared" si="23"/>
        <v>0</v>
      </c>
    </row>
    <row r="135" spans="1:19" x14ac:dyDescent="0.25">
      <c r="A135" s="6"/>
      <c r="B135" s="30"/>
      <c r="D135" s="1"/>
      <c r="E135" s="1"/>
      <c r="F135">
        <v>21</v>
      </c>
      <c r="G135">
        <v>1</v>
      </c>
      <c r="H135" s="17" t="s">
        <v>23</v>
      </c>
      <c r="I135" s="17"/>
      <c r="J135" s="17"/>
      <c r="M135" s="4">
        <f t="shared" si="15"/>
        <v>0</v>
      </c>
      <c r="N135" s="4">
        <f t="shared" si="16"/>
        <v>0</v>
      </c>
      <c r="O135" s="6">
        <v>17</v>
      </c>
      <c r="P135" s="30"/>
      <c r="Q135" s="1">
        <f t="shared" si="25"/>
        <v>0</v>
      </c>
      <c r="R135" s="1">
        <f t="shared" si="22"/>
        <v>0</v>
      </c>
      <c r="S135" s="51">
        <f t="shared" si="23"/>
        <v>0</v>
      </c>
    </row>
    <row r="136" spans="1:19" x14ac:dyDescent="0.25">
      <c r="A136" s="6"/>
      <c r="B136" s="30"/>
      <c r="D136" s="1"/>
      <c r="E136" s="1"/>
      <c r="F136">
        <v>21</v>
      </c>
      <c r="G136">
        <v>1</v>
      </c>
      <c r="H136" s="17" t="s">
        <v>23</v>
      </c>
      <c r="I136" s="17"/>
      <c r="J136" s="17"/>
      <c r="M136" s="4">
        <f t="shared" si="15"/>
        <v>0</v>
      </c>
      <c r="N136" s="4">
        <f t="shared" si="16"/>
        <v>0</v>
      </c>
      <c r="O136" s="6">
        <v>19</v>
      </c>
      <c r="P136" s="30"/>
      <c r="Q136" s="1">
        <f t="shared" si="25"/>
        <v>0</v>
      </c>
      <c r="R136" s="1">
        <f t="shared" si="22"/>
        <v>0</v>
      </c>
      <c r="S136" s="51">
        <f t="shared" si="23"/>
        <v>0</v>
      </c>
    </row>
    <row r="137" spans="1:19" x14ac:dyDescent="0.25">
      <c r="B137" s="22">
        <v>2024</v>
      </c>
      <c r="C137" s="22"/>
      <c r="D137" s="23">
        <f>SUM(D121:D136)</f>
        <v>347</v>
      </c>
      <c r="E137" s="23">
        <f>SUM(E121:E136)</f>
        <v>69</v>
      </c>
      <c r="F137" s="22">
        <v>21</v>
      </c>
      <c r="G137" s="22">
        <v>1</v>
      </c>
      <c r="H137" s="24" t="s">
        <v>23</v>
      </c>
      <c r="I137" s="17"/>
      <c r="J137" s="17"/>
      <c r="M137" s="4">
        <f t="shared" si="15"/>
        <v>69.400000000000006</v>
      </c>
      <c r="N137" s="4">
        <f t="shared" si="16"/>
        <v>0.40000000000000568</v>
      </c>
      <c r="P137" s="22">
        <v>2023</v>
      </c>
      <c r="Q137" s="38">
        <f>SUM(Q121:Q136)</f>
        <v>0</v>
      </c>
      <c r="R137" s="38">
        <f>SUM(R121:R136)</f>
        <v>0</v>
      </c>
      <c r="S137" s="52">
        <f t="shared" si="23"/>
        <v>0</v>
      </c>
    </row>
    <row r="138" spans="1:19" x14ac:dyDescent="0.25">
      <c r="A138" s="6">
        <v>2</v>
      </c>
      <c r="B138" s="30" t="s">
        <v>60</v>
      </c>
      <c r="D138" s="1">
        <f>D38</f>
        <v>3467</v>
      </c>
      <c r="E138" s="1">
        <f>E38</f>
        <v>693</v>
      </c>
      <c r="H138" s="35"/>
      <c r="I138" s="17"/>
      <c r="J138" s="17">
        <v>173</v>
      </c>
      <c r="M138" s="4">
        <f t="shared" si="15"/>
        <v>693.40000000000009</v>
      </c>
      <c r="N138" s="4">
        <f t="shared" si="16"/>
        <v>0.40000000000009095</v>
      </c>
      <c r="O138" s="6">
        <v>18</v>
      </c>
      <c r="P138" s="30"/>
      <c r="Q138" s="1">
        <f t="shared" si="25"/>
        <v>3467</v>
      </c>
      <c r="R138" s="1">
        <f t="shared" si="22"/>
        <v>693.40000000000009</v>
      </c>
      <c r="S138" s="51">
        <f t="shared" si="23"/>
        <v>693.40000000000009</v>
      </c>
    </row>
    <row r="139" spans="1:19" x14ac:dyDescent="0.25">
      <c r="A139" s="6"/>
      <c r="B139" s="30" t="s">
        <v>60</v>
      </c>
      <c r="D139" s="1">
        <f>D47</f>
        <v>5772</v>
      </c>
      <c r="E139" s="1">
        <f>E47</f>
        <v>289</v>
      </c>
      <c r="H139" s="35"/>
      <c r="I139" s="17"/>
      <c r="J139" s="17">
        <v>289</v>
      </c>
      <c r="M139" s="4">
        <f t="shared" si="15"/>
        <v>1154.4000000000001</v>
      </c>
      <c r="N139" s="4">
        <f t="shared" si="16"/>
        <v>865.40000000000009</v>
      </c>
      <c r="O139" s="6">
        <v>5</v>
      </c>
      <c r="P139" s="1"/>
      <c r="Q139" s="1">
        <f t="shared" si="25"/>
        <v>5772</v>
      </c>
      <c r="R139" s="1">
        <f t="shared" si="22"/>
        <v>1154.4000000000001</v>
      </c>
      <c r="S139" s="51">
        <f t="shared" si="23"/>
        <v>1154.4000000000001</v>
      </c>
    </row>
    <row r="140" spans="1:19" x14ac:dyDescent="0.25">
      <c r="A140" s="6"/>
      <c r="D140" s="1"/>
      <c r="E140" s="1"/>
      <c r="H140" s="35"/>
      <c r="I140" s="17"/>
      <c r="J140" s="17">
        <f>SUM(J138:J139)</f>
        <v>462</v>
      </c>
      <c r="M140" s="4">
        <f t="shared" si="15"/>
        <v>0</v>
      </c>
      <c r="N140" s="4">
        <f t="shared" si="16"/>
        <v>0</v>
      </c>
      <c r="O140" s="6">
        <v>13</v>
      </c>
      <c r="Q140" s="1">
        <f t="shared" si="25"/>
        <v>0</v>
      </c>
      <c r="R140" s="1">
        <f t="shared" si="22"/>
        <v>0</v>
      </c>
      <c r="S140" s="51">
        <f t="shared" si="23"/>
        <v>0</v>
      </c>
    </row>
    <row r="141" spans="1:19" x14ac:dyDescent="0.25">
      <c r="B141" s="22">
        <v>2024</v>
      </c>
      <c r="C141" s="22"/>
      <c r="D141" s="23">
        <f>SUM(D138:D140)</f>
        <v>9239</v>
      </c>
      <c r="E141" s="23">
        <f>SUM(E138:E140)</f>
        <v>982</v>
      </c>
      <c r="F141" s="22"/>
      <c r="G141" s="22"/>
      <c r="H141" s="36"/>
      <c r="I141" s="17"/>
      <c r="J141" s="16">
        <f>E121</f>
        <v>69</v>
      </c>
      <c r="M141" s="4">
        <f t="shared" si="15"/>
        <v>1847.8000000000002</v>
      </c>
      <c r="N141" s="4">
        <f t="shared" si="16"/>
        <v>865.80000000000018</v>
      </c>
      <c r="P141" s="22">
        <v>2023</v>
      </c>
      <c r="Q141" s="7">
        <f>SUM(Q138:Q140)</f>
        <v>9239</v>
      </c>
      <c r="R141" s="7">
        <f>SUM(R138:R140)</f>
        <v>1847.8000000000002</v>
      </c>
      <c r="S141" s="53">
        <f t="shared" si="23"/>
        <v>1847.8000000000002</v>
      </c>
    </row>
    <row r="142" spans="1:19" x14ac:dyDescent="0.25">
      <c r="H142" s="17"/>
      <c r="I142" s="17"/>
      <c r="J142" s="16">
        <f>J140+J141</f>
        <v>531</v>
      </c>
      <c r="M142" s="4">
        <f t="shared" si="15"/>
        <v>0</v>
      </c>
      <c r="N142" s="4">
        <f t="shared" si="16"/>
        <v>0</v>
      </c>
      <c r="O142" s="9"/>
      <c r="S142" s="51">
        <f t="shared" si="23"/>
        <v>0</v>
      </c>
    </row>
    <row r="143" spans="1:19" x14ac:dyDescent="0.25">
      <c r="H143" s="17"/>
      <c r="I143" s="17"/>
      <c r="J143" s="17"/>
      <c r="M143" s="4">
        <f t="shared" si="15"/>
        <v>0</v>
      </c>
      <c r="N143" s="4">
        <f t="shared" si="16"/>
        <v>0</v>
      </c>
      <c r="O143" s="9"/>
      <c r="Q143" s="38">
        <f>Q137+Q141</f>
        <v>9239</v>
      </c>
      <c r="R143" s="38">
        <f>R137+R141</f>
        <v>1847.8000000000002</v>
      </c>
      <c r="S143" s="52">
        <f t="shared" si="23"/>
        <v>1847.8000000000002</v>
      </c>
    </row>
    <row r="144" spans="1:19" x14ac:dyDescent="0.25">
      <c r="D144" s="8">
        <f>D141+D137</f>
        <v>9586</v>
      </c>
      <c r="E144" s="8">
        <f>E141+E137</f>
        <v>1051</v>
      </c>
      <c r="G144" s="7">
        <f>D137*0.2</f>
        <v>69.400000000000006</v>
      </c>
      <c r="H144" s="17"/>
      <c r="I144" s="17"/>
      <c r="J144" s="46">
        <f>J55+J45+J36+J27+J20+J10+J65+J73+J82+J95+J108+J116</f>
        <v>1051</v>
      </c>
      <c r="M144" s="4">
        <f t="shared" si="15"/>
        <v>1917.2</v>
      </c>
      <c r="N144" s="4">
        <f t="shared" si="16"/>
        <v>866.2</v>
      </c>
      <c r="O144" s="9"/>
    </row>
    <row r="145" spans="2:19" x14ac:dyDescent="0.25">
      <c r="G145">
        <f>D141*0.05</f>
        <v>461.95000000000005</v>
      </c>
      <c r="H145" s="17"/>
      <c r="I145" s="17"/>
      <c r="J145" s="17"/>
      <c r="M145" s="9"/>
      <c r="N145" s="4">
        <f t="shared" si="16"/>
        <v>0</v>
      </c>
      <c r="O145" s="9"/>
    </row>
    <row r="146" spans="2:19" x14ac:dyDescent="0.25">
      <c r="D146" s="1"/>
      <c r="E146" s="1"/>
      <c r="H146" s="17"/>
      <c r="I146" s="17"/>
      <c r="J146" s="16"/>
      <c r="M146" s="9"/>
      <c r="N146" s="9"/>
      <c r="O146" s="9"/>
    </row>
    <row r="147" spans="2:19" x14ac:dyDescent="0.25">
      <c r="E147" s="1">
        <f>E141+E137</f>
        <v>1051</v>
      </c>
      <c r="G147" s="1">
        <f>SUM(G144:G146)</f>
        <v>531.35</v>
      </c>
      <c r="H147" s="17"/>
      <c r="I147" s="17"/>
      <c r="J147" s="17"/>
      <c r="M147" s="9"/>
      <c r="N147" s="9"/>
      <c r="O147" s="9"/>
    </row>
    <row r="148" spans="2:19" x14ac:dyDescent="0.25">
      <c r="H148" s="17"/>
      <c r="I148" s="17"/>
      <c r="J148" s="17"/>
      <c r="M148" s="9"/>
      <c r="N148" s="9"/>
      <c r="O148" s="9"/>
    </row>
    <row r="149" spans="2:19" x14ac:dyDescent="0.25">
      <c r="E149" s="1">
        <f>E147-E118</f>
        <v>0</v>
      </c>
      <c r="H149" s="17"/>
      <c r="I149" s="17"/>
      <c r="J149" s="17"/>
      <c r="M149" s="9"/>
      <c r="N149" s="9"/>
      <c r="O149" s="9"/>
    </row>
    <row r="150" spans="2:19" x14ac:dyDescent="0.25">
      <c r="H150" s="17"/>
      <c r="I150" s="17"/>
      <c r="J150" s="17"/>
      <c r="M150" s="9"/>
      <c r="N150" s="9"/>
      <c r="O150" s="9"/>
    </row>
    <row r="151" spans="2:19" x14ac:dyDescent="0.25">
      <c r="H151" s="17"/>
      <c r="I151" s="17"/>
      <c r="J151" s="17"/>
      <c r="M151" s="9"/>
      <c r="N151" s="9"/>
      <c r="O151" s="9"/>
    </row>
    <row r="152" spans="2:19" x14ac:dyDescent="0.25">
      <c r="H152" s="17"/>
      <c r="I152" s="17"/>
      <c r="J152" s="17"/>
      <c r="M152" s="9"/>
      <c r="N152" s="9"/>
      <c r="O152" s="9"/>
    </row>
    <row r="153" spans="2:19" x14ac:dyDescent="0.25">
      <c r="H153" s="17"/>
      <c r="I153" s="17"/>
      <c r="J153" s="17"/>
      <c r="M153" s="9"/>
      <c r="N153" s="9"/>
      <c r="O153" s="9"/>
    </row>
    <row r="154" spans="2:19" x14ac:dyDescent="0.25">
      <c r="H154" s="17"/>
      <c r="I154" s="17"/>
      <c r="J154" s="17"/>
      <c r="M154" s="9"/>
      <c r="N154" s="9"/>
      <c r="O154" s="9"/>
    </row>
    <row r="155" spans="2:19" x14ac:dyDescent="0.25">
      <c r="H155" s="17"/>
      <c r="I155" s="17"/>
      <c r="J155" s="17"/>
      <c r="M155" s="9"/>
      <c r="N155" s="9"/>
      <c r="O155" s="9"/>
    </row>
    <row r="156" spans="2:19" x14ac:dyDescent="0.25">
      <c r="B156" s="9"/>
      <c r="C156" s="9"/>
      <c r="D156" s="9"/>
      <c r="E156" s="9"/>
      <c r="F156" s="9"/>
      <c r="G156" s="9"/>
      <c r="H156" s="17"/>
      <c r="I156" s="17"/>
      <c r="J156" s="17"/>
      <c r="M156" s="9"/>
      <c r="N156" s="9"/>
      <c r="O156" s="9"/>
      <c r="S156">
        <v>526</v>
      </c>
    </row>
    <row r="157" spans="2:19" x14ac:dyDescent="0.25">
      <c r="H157" s="17"/>
      <c r="I157" s="17"/>
      <c r="J157" s="17"/>
      <c r="M157" s="9"/>
      <c r="N157" s="9"/>
      <c r="O157" s="9"/>
      <c r="S157">
        <v>1685</v>
      </c>
    </row>
    <row r="158" spans="2:19" x14ac:dyDescent="0.25">
      <c r="C158" s="1"/>
      <c r="H158" s="17"/>
      <c r="I158" s="17"/>
      <c r="J158" s="17"/>
      <c r="M158" s="9"/>
      <c r="N158" s="9"/>
      <c r="O158" s="9"/>
      <c r="S158">
        <v>258</v>
      </c>
    </row>
    <row r="159" spans="2:19" x14ac:dyDescent="0.25">
      <c r="C159" s="1"/>
      <c r="H159" s="17"/>
      <c r="I159" s="17"/>
      <c r="J159" s="17"/>
      <c r="M159" s="9"/>
      <c r="N159" s="9"/>
      <c r="O159" s="9"/>
      <c r="S159">
        <v>313</v>
      </c>
    </row>
    <row r="160" spans="2:19" x14ac:dyDescent="0.25">
      <c r="C160" s="1"/>
      <c r="H160" s="17"/>
      <c r="I160" s="17"/>
      <c r="J160" s="17"/>
      <c r="M160" s="9"/>
      <c r="N160" s="9"/>
      <c r="O160" s="9"/>
      <c r="S160">
        <v>3895</v>
      </c>
    </row>
    <row r="161" spans="2:19" x14ac:dyDescent="0.25">
      <c r="C161" s="1"/>
      <c r="H161" s="17"/>
      <c r="I161" s="17"/>
      <c r="J161" s="17"/>
      <c r="M161" s="9"/>
      <c r="N161" s="9"/>
      <c r="O161" s="9"/>
      <c r="S161">
        <v>4111</v>
      </c>
    </row>
    <row r="162" spans="2:19" x14ac:dyDescent="0.25">
      <c r="C162" s="1"/>
      <c r="H162" s="17"/>
      <c r="I162" s="17"/>
      <c r="J162" s="17"/>
      <c r="M162" s="9"/>
      <c r="N162" s="9"/>
      <c r="O162" s="9"/>
      <c r="S162">
        <v>3982</v>
      </c>
    </row>
    <row r="163" spans="2:19" x14ac:dyDescent="0.25">
      <c r="C163" s="1"/>
      <c r="H163" s="17"/>
      <c r="I163" s="17"/>
      <c r="J163" s="17"/>
      <c r="M163" s="9"/>
      <c r="N163" s="9"/>
      <c r="O163" s="9"/>
      <c r="S163">
        <v>1395</v>
      </c>
    </row>
    <row r="164" spans="2:19" x14ac:dyDescent="0.25">
      <c r="C164" s="1"/>
      <c r="H164" s="17"/>
      <c r="I164" s="17"/>
      <c r="J164" s="17"/>
      <c r="M164" s="9"/>
      <c r="N164" s="9"/>
      <c r="O164" s="9"/>
      <c r="S164">
        <v>600</v>
      </c>
    </row>
    <row r="165" spans="2:19" x14ac:dyDescent="0.25">
      <c r="C165" s="1"/>
      <c r="H165" s="17"/>
      <c r="I165" s="17"/>
      <c r="J165" s="17"/>
      <c r="M165" s="9"/>
      <c r="N165" s="9"/>
      <c r="O165" s="9"/>
      <c r="S165">
        <v>501</v>
      </c>
    </row>
    <row r="166" spans="2:19" x14ac:dyDescent="0.25">
      <c r="C166" s="1"/>
      <c r="H166" s="17"/>
      <c r="I166" s="17"/>
      <c r="J166" s="17"/>
      <c r="M166" s="9"/>
      <c r="N166" s="9"/>
      <c r="O166" s="9"/>
      <c r="S166">
        <v>5009</v>
      </c>
    </row>
    <row r="167" spans="2:19" x14ac:dyDescent="0.25">
      <c r="C167" s="1"/>
      <c r="H167" s="17"/>
      <c r="I167" s="17"/>
      <c r="J167" s="17"/>
      <c r="M167" s="9"/>
      <c r="N167" s="9"/>
      <c r="O167" s="9"/>
      <c r="S167">
        <v>1491</v>
      </c>
    </row>
    <row r="168" spans="2:19" x14ac:dyDescent="0.25">
      <c r="B168" s="1"/>
      <c r="C168" s="1"/>
      <c r="D168" s="1"/>
      <c r="E168" s="1"/>
      <c r="H168" s="17"/>
      <c r="I168" s="17"/>
      <c r="J168" s="17"/>
      <c r="M168" s="9"/>
      <c r="N168" s="9"/>
      <c r="O168" s="9"/>
      <c r="S168">
        <f>SUM(S156:S167)</f>
        <v>23766</v>
      </c>
    </row>
    <row r="169" spans="2:19" x14ac:dyDescent="0.25">
      <c r="H169" s="17"/>
      <c r="I169" s="17"/>
      <c r="J169" s="17"/>
      <c r="M169" s="9"/>
      <c r="N169" s="9"/>
      <c r="O169" s="9"/>
    </row>
    <row r="170" spans="2:19" x14ac:dyDescent="0.25">
      <c r="H170" s="17"/>
      <c r="I170" s="17"/>
      <c r="J170" s="17"/>
      <c r="M170" s="9"/>
      <c r="N170" s="9"/>
      <c r="O170" s="9"/>
    </row>
    <row r="171" spans="2:19" x14ac:dyDescent="0.25">
      <c r="H171" s="17"/>
      <c r="I171" s="17"/>
      <c r="J171" s="17"/>
      <c r="M171" s="9"/>
      <c r="N171" s="9"/>
      <c r="O171" s="9"/>
    </row>
    <row r="172" spans="2:19" x14ac:dyDescent="0.25">
      <c r="H172" s="17"/>
      <c r="I172" s="17"/>
      <c r="J172" s="17"/>
      <c r="M172" s="9"/>
      <c r="N172" s="9"/>
      <c r="O172" s="9"/>
    </row>
    <row r="173" spans="2:19" x14ac:dyDescent="0.25">
      <c r="H173" s="17"/>
      <c r="I173" s="17"/>
      <c r="J173" s="17"/>
    </row>
    <row r="174" spans="2:19" x14ac:dyDescent="0.25">
      <c r="H174" s="17"/>
      <c r="I174" s="17"/>
      <c r="J174" s="17"/>
    </row>
    <row r="175" spans="2:19" x14ac:dyDescent="0.25">
      <c r="H175" s="17"/>
      <c r="I175" s="17"/>
      <c r="J175" s="17"/>
    </row>
    <row r="176" spans="2:19" x14ac:dyDescent="0.25">
      <c r="H176" s="17"/>
      <c r="I176" s="17"/>
      <c r="J176" s="17"/>
    </row>
    <row r="177" spans="8:10" x14ac:dyDescent="0.25">
      <c r="H177" s="17"/>
      <c r="I177" s="17"/>
      <c r="J177" s="17"/>
    </row>
    <row r="178" spans="8:10" x14ac:dyDescent="0.25">
      <c r="H178" s="17"/>
      <c r="I178" s="17"/>
      <c r="J178" s="17"/>
    </row>
    <row r="179" spans="8:10" x14ac:dyDescent="0.25">
      <c r="H179" s="17"/>
      <c r="I179" s="17"/>
      <c r="J179" s="17"/>
    </row>
    <row r="180" spans="8:10" x14ac:dyDescent="0.25">
      <c r="H180" s="17"/>
      <c r="I180" s="17"/>
      <c r="J180" s="17"/>
    </row>
    <row r="181" spans="8:10" x14ac:dyDescent="0.25">
      <c r="H181" s="17"/>
      <c r="I181" s="17"/>
      <c r="J181" s="17"/>
    </row>
    <row r="182" spans="8:10" x14ac:dyDescent="0.25">
      <c r="H182" s="17"/>
      <c r="I182" s="17"/>
      <c r="J182" s="17"/>
    </row>
    <row r="183" spans="8:10" x14ac:dyDescent="0.25">
      <c r="H183" s="17"/>
      <c r="I183" s="17"/>
      <c r="J183" s="17"/>
    </row>
    <row r="184" spans="8:10" x14ac:dyDescent="0.25">
      <c r="H184" s="17"/>
      <c r="I184" s="17"/>
      <c r="J184" s="17"/>
    </row>
    <row r="185" spans="8:10" x14ac:dyDescent="0.25">
      <c r="H185" s="17"/>
      <c r="I185" s="17"/>
      <c r="J185" s="17"/>
    </row>
    <row r="186" spans="8:10" x14ac:dyDescent="0.25">
      <c r="H186" s="17"/>
      <c r="I186" s="17"/>
      <c r="J186" s="17"/>
    </row>
    <row r="187" spans="8:10" x14ac:dyDescent="0.25">
      <c r="H187" s="17"/>
      <c r="I187" s="17"/>
      <c r="J187" s="17"/>
    </row>
    <row r="188" spans="8:10" x14ac:dyDescent="0.25">
      <c r="H188" s="17"/>
      <c r="I188" s="17"/>
      <c r="J188" s="17"/>
    </row>
    <row r="189" spans="8:10" x14ac:dyDescent="0.25">
      <c r="H189" s="17"/>
      <c r="I189" s="17"/>
      <c r="J189" s="17"/>
    </row>
    <row r="190" spans="8:10" x14ac:dyDescent="0.25">
      <c r="H190" s="17"/>
      <c r="I190" s="17"/>
      <c r="J190" s="17"/>
    </row>
    <row r="191" spans="8:10" x14ac:dyDescent="0.25">
      <c r="H191" s="17"/>
      <c r="I191" s="17"/>
      <c r="J191" s="17"/>
    </row>
    <row r="192" spans="8:10" x14ac:dyDescent="0.25">
      <c r="H192" s="17"/>
      <c r="I192" s="17"/>
      <c r="J192" s="17"/>
    </row>
    <row r="193" spans="8:10" x14ac:dyDescent="0.25">
      <c r="H193" s="17"/>
      <c r="I193" s="17"/>
      <c r="J193" s="17"/>
    </row>
    <row r="194" spans="8:10" x14ac:dyDescent="0.25">
      <c r="H194" s="17"/>
      <c r="I194" s="17"/>
      <c r="J194" s="17"/>
    </row>
    <row r="195" spans="8:10" x14ac:dyDescent="0.25">
      <c r="H195" s="17"/>
      <c r="I195" s="17"/>
      <c r="J195" s="17"/>
    </row>
    <row r="196" spans="8:10" x14ac:dyDescent="0.25">
      <c r="H196" s="17"/>
      <c r="I196" s="17"/>
      <c r="J196" s="17"/>
    </row>
  </sheetData>
  <phoneticPr fontId="6" type="noConversion"/>
  <pageMargins left="0.7" right="0.7" top="0.75" bottom="0.75" header="0.3" footer="0.3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6E1F5-64E2-47EE-A3E2-FE408528CC94}">
  <sheetPr>
    <pageSetUpPr fitToPage="1"/>
  </sheetPr>
  <dimension ref="A1:S246"/>
  <sheetViews>
    <sheetView topLeftCell="A221" workbookViewId="0">
      <selection activeCell="F178" sqref="F178"/>
    </sheetView>
  </sheetViews>
  <sheetFormatPr defaultRowHeight="15" x14ac:dyDescent="0.25"/>
  <cols>
    <col min="1" max="1" width="17.85546875" customWidth="1"/>
    <col min="2" max="2" width="27.5703125" customWidth="1"/>
    <col min="3" max="3" width="13" customWidth="1"/>
    <col min="8" max="8" width="45.28515625" customWidth="1"/>
    <col min="10" max="10" width="13.710937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>
    <row r="1" spans="1:17" x14ac:dyDescent="0.25">
      <c r="A1" s="32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7" x14ac:dyDescent="0.25">
      <c r="A2" s="32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7" x14ac:dyDescent="0.25">
      <c r="A3" s="9"/>
      <c r="B3" s="9"/>
      <c r="C3" s="9"/>
      <c r="D3" s="9"/>
      <c r="E3" s="9"/>
      <c r="F3" s="9" t="s">
        <v>8</v>
      </c>
      <c r="G3" s="9"/>
      <c r="H3" s="9"/>
      <c r="I3" s="9"/>
      <c r="J3" s="9"/>
      <c r="K3" s="9"/>
      <c r="L3" s="9"/>
      <c r="M3" s="9"/>
      <c r="N3" s="9"/>
      <c r="O3" s="9"/>
    </row>
    <row r="4" spans="1:17" x14ac:dyDescent="0.25">
      <c r="A4" s="9"/>
      <c r="B4" s="9" t="s">
        <v>162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</v>
      </c>
    </row>
    <row r="5" spans="1:17" x14ac:dyDescent="0.25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>
        <v>0.2</v>
      </c>
      <c r="P5" s="1"/>
      <c r="Q5" s="1" t="s">
        <v>3</v>
      </c>
    </row>
    <row r="6" spans="1:17" ht="45.75" thickBot="1" x14ac:dyDescent="0.3">
      <c r="A6" s="9" t="s">
        <v>45</v>
      </c>
      <c r="B6" s="4" t="s">
        <v>0</v>
      </c>
      <c r="C6" s="26" t="s">
        <v>149</v>
      </c>
      <c r="D6" s="4"/>
      <c r="E6" s="4">
        <v>390.68</v>
      </c>
      <c r="F6" s="4" t="s">
        <v>94</v>
      </c>
      <c r="G6" s="43"/>
      <c r="H6" s="47"/>
      <c r="I6" s="4"/>
      <c r="J6" s="4"/>
      <c r="K6" s="4"/>
      <c r="L6" s="4"/>
      <c r="M6" s="11" t="s">
        <v>7</v>
      </c>
      <c r="N6" s="4">
        <f>E6</f>
        <v>390.68</v>
      </c>
      <c r="O6" s="4"/>
      <c r="P6" s="1"/>
      <c r="Q6" s="1" t="s">
        <v>6</v>
      </c>
    </row>
    <row r="7" spans="1:17" ht="15.75" thickBot="1" x14ac:dyDescent="0.3">
      <c r="A7" s="9"/>
      <c r="B7" s="4"/>
      <c r="C7" s="4"/>
      <c r="D7" s="4"/>
      <c r="E7" s="4"/>
      <c r="F7" s="4"/>
      <c r="G7" s="4"/>
      <c r="H7" s="48"/>
      <c r="I7" s="48"/>
      <c r="J7" s="48"/>
      <c r="K7" s="4"/>
      <c r="L7" s="4"/>
      <c r="M7" s="4"/>
      <c r="N7" s="61">
        <v>391</v>
      </c>
      <c r="O7" s="4"/>
      <c r="P7" s="1"/>
      <c r="Q7" s="1" t="s">
        <v>11</v>
      </c>
    </row>
    <row r="8" spans="1:17" x14ac:dyDescent="0.25">
      <c r="A8" s="9"/>
      <c r="B8" s="39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4">
        <f>N7/0.8</f>
        <v>488.75</v>
      </c>
      <c r="O8" s="9" t="s">
        <v>14</v>
      </c>
    </row>
    <row r="9" spans="1:17" x14ac:dyDescent="0.2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61">
        <v>489</v>
      </c>
      <c r="O9" s="4" t="s">
        <v>15</v>
      </c>
      <c r="P9" s="1"/>
      <c r="Q9" s="1"/>
    </row>
    <row r="10" spans="1:17" x14ac:dyDescent="0.2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f>N9*20%</f>
        <v>97.800000000000011</v>
      </c>
      <c r="O10" s="4" t="s">
        <v>5</v>
      </c>
      <c r="P10" s="4"/>
      <c r="Q10" s="1"/>
    </row>
    <row r="11" spans="1:17" x14ac:dyDescent="0.2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62">
        <v>98</v>
      </c>
      <c r="O11" s="4" t="s">
        <v>16</v>
      </c>
      <c r="P11" s="1"/>
      <c r="Q11" s="1"/>
    </row>
    <row r="12" spans="1:17" x14ac:dyDescent="0.2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"/>
      <c r="Q12" s="1"/>
    </row>
    <row r="13" spans="1:17" x14ac:dyDescent="0.2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</row>
    <row r="14" spans="1:17" x14ac:dyDescent="0.25">
      <c r="A14" s="9" t="s">
        <v>35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 t="s">
        <v>163</v>
      </c>
      <c r="N14" s="4"/>
      <c r="O14" s="4">
        <f>N11</f>
        <v>98</v>
      </c>
      <c r="P14" s="1"/>
      <c r="Q14" s="1"/>
    </row>
    <row r="15" spans="1:17" x14ac:dyDescent="0.2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</row>
    <row r="16" spans="1:17" x14ac:dyDescent="0.25">
      <c r="A16" s="9" t="s">
        <v>96</v>
      </c>
      <c r="B16" s="4"/>
      <c r="C16" s="4"/>
      <c r="D16" s="4"/>
      <c r="E16" s="4"/>
      <c r="F16" s="4"/>
      <c r="G16" s="4" t="s">
        <v>9</v>
      </c>
      <c r="H16" s="4"/>
      <c r="I16" s="4"/>
      <c r="J16" s="4"/>
      <c r="K16" s="4"/>
      <c r="L16" s="4"/>
      <c r="M16" s="4"/>
      <c r="N16" s="4"/>
      <c r="O16" s="4"/>
      <c r="P16" s="1"/>
      <c r="Q16" s="1"/>
    </row>
    <row r="17" spans="1:17" x14ac:dyDescent="0.25">
      <c r="A17" s="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"/>
      <c r="Q17" s="1"/>
    </row>
    <row r="18" spans="1:1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7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7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7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7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7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7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7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7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7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7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7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7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7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9" x14ac:dyDescent="0.25">
      <c r="A33" s="9"/>
      <c r="B33" s="9"/>
      <c r="C33" s="9"/>
      <c r="D33" s="9"/>
      <c r="E33" s="9"/>
      <c r="F33" s="9"/>
    </row>
    <row r="34" spans="1:19" x14ac:dyDescent="0.25">
      <c r="A34" s="9"/>
      <c r="B34" s="9"/>
      <c r="C34" s="9"/>
      <c r="D34" s="9"/>
      <c r="E34" s="9"/>
      <c r="F34" s="9"/>
    </row>
    <row r="44" spans="1:19" x14ac:dyDescent="0.25">
      <c r="A44" s="32" t="s">
        <v>12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9" x14ac:dyDescent="0.25">
      <c r="A45" s="32" t="s">
        <v>34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9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9" x14ac:dyDescent="0.25">
      <c r="A47" s="9"/>
      <c r="B47" s="9" t="s">
        <v>164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 t="s">
        <v>4</v>
      </c>
    </row>
    <row r="48" spans="1:19" x14ac:dyDescent="0.25">
      <c r="A48" s="9"/>
      <c r="B48" s="4"/>
      <c r="C48" s="4"/>
      <c r="D48" s="4"/>
      <c r="E48" s="4"/>
      <c r="F48" s="4"/>
      <c r="G48" s="4"/>
      <c r="H48" s="4" t="s">
        <v>13</v>
      </c>
      <c r="I48" s="4"/>
      <c r="J48" s="4"/>
      <c r="K48" s="4"/>
      <c r="L48" s="4"/>
      <c r="M48" s="4"/>
      <c r="N48" s="4"/>
      <c r="O48" s="10">
        <v>0.05</v>
      </c>
      <c r="P48" s="1"/>
      <c r="Q48" s="1" t="s">
        <v>3</v>
      </c>
      <c r="R48" s="1"/>
      <c r="S48" s="1"/>
    </row>
    <row r="49" spans="1:19" ht="45" x14ac:dyDescent="0.25">
      <c r="A49" s="9" t="s">
        <v>49</v>
      </c>
      <c r="B49" s="4" t="s">
        <v>50</v>
      </c>
      <c r="C49" s="26" t="s">
        <v>165</v>
      </c>
      <c r="D49" s="4"/>
      <c r="E49" s="4">
        <v>643.47</v>
      </c>
      <c r="F49" s="4" t="s">
        <v>1</v>
      </c>
      <c r="G49" s="43">
        <f>J51</f>
        <v>4.2899000000000003</v>
      </c>
      <c r="H49" s="4" t="s">
        <v>13</v>
      </c>
      <c r="I49" s="4"/>
      <c r="J49" s="4"/>
      <c r="K49" s="4"/>
      <c r="L49" s="4"/>
      <c r="M49" s="11" t="s">
        <v>7</v>
      </c>
      <c r="N49" s="4">
        <f>E49*G49</f>
        <v>2760.4219530000005</v>
      </c>
      <c r="O49" s="4"/>
      <c r="P49" s="1"/>
      <c r="Q49" s="1" t="s">
        <v>56</v>
      </c>
      <c r="R49" s="1"/>
      <c r="S49" s="1"/>
    </row>
    <row r="50" spans="1:19" ht="15.75" thickBot="1" x14ac:dyDescent="0.3">
      <c r="A50" s="9"/>
      <c r="B50" s="4"/>
      <c r="C50" s="4"/>
      <c r="D50" s="4"/>
      <c r="E50" s="4"/>
      <c r="F50" s="4"/>
      <c r="G50" s="4"/>
      <c r="H50" s="47" t="s">
        <v>166</v>
      </c>
      <c r="I50" s="4"/>
      <c r="J50" s="4"/>
      <c r="K50" s="4"/>
      <c r="L50" s="4"/>
      <c r="M50" s="4"/>
      <c r="N50" s="61">
        <v>2760</v>
      </c>
      <c r="O50" s="4"/>
      <c r="P50" s="1"/>
      <c r="Q50" s="1" t="s">
        <v>11</v>
      </c>
      <c r="R50" s="1"/>
      <c r="S50" s="1"/>
    </row>
    <row r="51" spans="1:19" ht="15.75" thickBot="1" x14ac:dyDescent="0.3">
      <c r="A51" s="9"/>
      <c r="B51" s="39"/>
      <c r="C51" s="26"/>
      <c r="D51" s="4"/>
      <c r="E51" s="4"/>
      <c r="F51" s="4"/>
      <c r="G51" s="4"/>
      <c r="H51" s="48" t="s">
        <v>2</v>
      </c>
      <c r="I51" s="48" t="s">
        <v>41</v>
      </c>
      <c r="J51" s="48">
        <v>4.2899000000000003</v>
      </c>
      <c r="K51" s="4"/>
      <c r="L51" s="4"/>
      <c r="M51" s="4"/>
      <c r="N51" s="4">
        <f>N50/0.95</f>
        <v>2905.2631578947371</v>
      </c>
      <c r="O51" s="9" t="s">
        <v>14</v>
      </c>
      <c r="R51" s="1"/>
      <c r="S51" s="1"/>
    </row>
    <row r="52" spans="1:19" x14ac:dyDescent="0.25">
      <c r="A52" s="9"/>
      <c r="B52" s="39"/>
      <c r="C52" s="26"/>
      <c r="D52" s="4"/>
      <c r="E52" s="4"/>
      <c r="F52" s="4"/>
      <c r="G52" s="4"/>
      <c r="H52" s="4"/>
      <c r="I52" s="4"/>
      <c r="J52" s="4"/>
      <c r="K52" s="4"/>
      <c r="L52" s="4"/>
      <c r="M52" s="4"/>
      <c r="N52" s="61">
        <v>2905</v>
      </c>
      <c r="O52" s="4" t="s">
        <v>15</v>
      </c>
      <c r="P52" s="1"/>
      <c r="Q52" s="1"/>
      <c r="R52" s="1"/>
      <c r="S52" s="1"/>
    </row>
    <row r="53" spans="1:19" x14ac:dyDescent="0.25">
      <c r="A53" s="9"/>
      <c r="B53" s="39"/>
      <c r="C53" s="26"/>
      <c r="D53" s="4"/>
      <c r="E53" s="4"/>
      <c r="F53" s="4"/>
      <c r="G53" s="4"/>
      <c r="H53" s="4"/>
      <c r="I53" s="4"/>
      <c r="J53" s="4"/>
      <c r="K53" s="4"/>
      <c r="L53" s="4"/>
      <c r="M53" s="4"/>
      <c r="N53" s="4">
        <f>N52*5%</f>
        <v>145.25</v>
      </c>
      <c r="O53" s="4" t="s">
        <v>5</v>
      </c>
      <c r="P53" s="4"/>
      <c r="Q53" s="1"/>
      <c r="R53" s="1"/>
      <c r="S53" s="1"/>
    </row>
    <row r="54" spans="1:19" x14ac:dyDescent="0.25">
      <c r="A54" s="9"/>
      <c r="B54" s="39"/>
      <c r="C54" s="26"/>
      <c r="D54" s="4"/>
      <c r="E54" s="4"/>
      <c r="F54" s="4"/>
      <c r="G54" s="4"/>
      <c r="H54" s="4"/>
      <c r="I54" s="4"/>
      <c r="J54" s="4"/>
      <c r="K54" s="4"/>
      <c r="L54" s="4"/>
      <c r="M54" s="4"/>
      <c r="N54" s="62">
        <v>145</v>
      </c>
      <c r="O54" s="4" t="s">
        <v>16</v>
      </c>
      <c r="P54" s="1"/>
      <c r="Q54" s="1"/>
      <c r="R54" s="1"/>
      <c r="S54" s="1"/>
    </row>
    <row r="55" spans="1:19" x14ac:dyDescent="0.25">
      <c r="A55" s="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1"/>
      <c r="R55" s="1"/>
      <c r="S55" s="1"/>
    </row>
    <row r="56" spans="1:19" x14ac:dyDescent="0.25">
      <c r="A56" s="9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"/>
      <c r="R56" s="1"/>
      <c r="S56" s="1"/>
    </row>
    <row r="57" spans="1:19" x14ac:dyDescent="0.25">
      <c r="A57" s="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"/>
      <c r="R57" s="1"/>
      <c r="S57" s="1"/>
    </row>
    <row r="58" spans="1:19" x14ac:dyDescent="0.25">
      <c r="A58" s="9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1"/>
      <c r="R58" s="1"/>
      <c r="S58" s="1"/>
    </row>
    <row r="59" spans="1:19" x14ac:dyDescent="0.25">
      <c r="A59" s="9" t="s">
        <v>35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 t="s">
        <v>163</v>
      </c>
      <c r="N59" s="4"/>
      <c r="O59" s="4">
        <f>N54</f>
        <v>145</v>
      </c>
      <c r="P59" s="4"/>
      <c r="Q59" s="1"/>
      <c r="R59" s="1"/>
      <c r="S59" s="1"/>
    </row>
    <row r="60" spans="1:19" x14ac:dyDescent="0.25">
      <c r="A60" s="9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1"/>
      <c r="R60" s="1"/>
      <c r="S60" s="1"/>
    </row>
    <row r="61" spans="1:19" x14ac:dyDescent="0.25">
      <c r="A61" s="9" t="s">
        <v>51</v>
      </c>
      <c r="B61" s="4"/>
      <c r="C61" s="4"/>
      <c r="D61" s="4"/>
      <c r="E61" s="4"/>
      <c r="F61" s="4"/>
      <c r="G61" s="4" t="s">
        <v>9</v>
      </c>
      <c r="H61" s="4"/>
      <c r="I61" s="4"/>
      <c r="J61" s="4"/>
      <c r="K61" s="4"/>
      <c r="L61" s="4"/>
      <c r="M61" s="4"/>
      <c r="N61" s="4"/>
      <c r="O61" s="4"/>
      <c r="P61" s="1"/>
      <c r="Q61" s="1"/>
      <c r="R61" s="1"/>
      <c r="S61" s="1"/>
    </row>
    <row r="62" spans="1:19" x14ac:dyDescent="0.25">
      <c r="A62" s="9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1"/>
      <c r="Q62" s="1"/>
      <c r="R62" s="1"/>
      <c r="S62" s="1"/>
    </row>
    <row r="63" spans="1:19" x14ac:dyDescent="0.25">
      <c r="A63" s="9" t="s">
        <v>37</v>
      </c>
      <c r="B63" s="4"/>
      <c r="C63" s="4"/>
      <c r="D63" s="4"/>
      <c r="E63" s="4"/>
      <c r="F63" s="4"/>
      <c r="G63" s="4" t="s">
        <v>10</v>
      </c>
      <c r="H63" s="4"/>
      <c r="I63" s="4"/>
      <c r="J63" s="4"/>
      <c r="K63" s="4"/>
      <c r="L63" s="4"/>
      <c r="M63" s="4"/>
      <c r="N63" s="4"/>
      <c r="O63" s="12"/>
      <c r="P63" s="1"/>
      <c r="Q63" s="1"/>
      <c r="R63" s="1"/>
      <c r="S63" s="1"/>
    </row>
    <row r="64" spans="1:19" x14ac:dyDescent="0.25">
      <c r="A64" s="9"/>
      <c r="B64" s="9"/>
      <c r="C64" s="9"/>
      <c r="D64" s="9"/>
      <c r="E64" s="9"/>
      <c r="F64" s="9"/>
      <c r="G64" s="9"/>
      <c r="H64" s="13"/>
      <c r="I64" s="13"/>
      <c r="J64" s="13"/>
      <c r="K64" s="9"/>
      <c r="L64" s="9"/>
      <c r="M64" s="9"/>
      <c r="N64" s="9"/>
      <c r="O64" s="9"/>
    </row>
    <row r="65" spans="1:15" x14ac:dyDescent="0.25">
      <c r="A65" s="9"/>
      <c r="B65" s="9"/>
      <c r="C65" s="9"/>
      <c r="D65" s="9"/>
      <c r="E65" s="9"/>
      <c r="F65" s="9"/>
      <c r="G65" s="9"/>
      <c r="H65" s="13"/>
      <c r="I65" s="13"/>
      <c r="J65" s="13"/>
      <c r="K65" s="9"/>
      <c r="L65" s="9"/>
      <c r="M65" s="9"/>
      <c r="N65" s="9"/>
      <c r="O65" s="9"/>
    </row>
    <row r="66" spans="1:15" x14ac:dyDescent="0.25">
      <c r="A66" s="9" t="s">
        <v>52</v>
      </c>
      <c r="B66" s="9"/>
      <c r="C66" s="9"/>
      <c r="D66" s="9"/>
      <c r="E66" s="9"/>
      <c r="F66" s="9"/>
      <c r="G66" s="9"/>
      <c r="H66" s="13"/>
      <c r="I66" s="13"/>
      <c r="J66" s="13"/>
      <c r="K66" s="9"/>
      <c r="L66" s="9"/>
      <c r="M66" s="9"/>
      <c r="N66" s="9"/>
      <c r="O66" s="9"/>
    </row>
    <row r="67" spans="1:15" x14ac:dyDescent="0.25">
      <c r="A67" t="s">
        <v>53</v>
      </c>
    </row>
    <row r="69" spans="1:15" x14ac:dyDescent="0.25">
      <c r="A69" t="s">
        <v>54</v>
      </c>
    </row>
    <row r="93" spans="1:15" x14ac:dyDescent="0.25">
      <c r="A93" s="32" t="s">
        <v>12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x14ac:dyDescent="0.25">
      <c r="A94" s="32" t="s">
        <v>34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x14ac:dyDescent="0.25">
      <c r="A95" s="9"/>
      <c r="B95" s="9"/>
      <c r="C95" s="9"/>
      <c r="D95" s="9"/>
      <c r="E95" s="9"/>
      <c r="F95" s="9" t="s">
        <v>8</v>
      </c>
      <c r="G95" s="9"/>
      <c r="H95" s="9"/>
      <c r="I95" s="9"/>
      <c r="J95" s="9"/>
      <c r="K95" s="9"/>
      <c r="L95" s="9"/>
      <c r="M95" s="9"/>
      <c r="N95" s="9"/>
      <c r="O95" s="9"/>
    </row>
    <row r="96" spans="1:15" x14ac:dyDescent="0.25">
      <c r="A96" s="9"/>
      <c r="B96" s="9" t="s">
        <v>168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 t="s">
        <v>4</v>
      </c>
    </row>
    <row r="97" spans="1:18" x14ac:dyDescent="0.25">
      <c r="A97" s="9"/>
      <c r="B97" s="4"/>
      <c r="C97" s="4"/>
      <c r="D97" s="4"/>
      <c r="E97" s="4"/>
      <c r="F97" s="4"/>
      <c r="G97" s="4"/>
      <c r="H97" s="4" t="s">
        <v>13</v>
      </c>
      <c r="I97" s="4"/>
      <c r="J97" s="4"/>
      <c r="K97" s="4"/>
      <c r="L97" s="4"/>
      <c r="M97" s="4"/>
      <c r="N97" s="4"/>
      <c r="O97" s="10">
        <v>0.2</v>
      </c>
      <c r="P97" s="1"/>
      <c r="Q97" s="1" t="s">
        <v>3</v>
      </c>
      <c r="R97" s="1"/>
    </row>
    <row r="98" spans="1:18" ht="45.75" thickBot="1" x14ac:dyDescent="0.3">
      <c r="A98" s="9" t="s">
        <v>72</v>
      </c>
      <c r="B98" s="4" t="s">
        <v>0</v>
      </c>
      <c r="C98" s="26" t="s">
        <v>167</v>
      </c>
      <c r="D98" s="4"/>
      <c r="E98" s="4">
        <v>21.75</v>
      </c>
      <c r="F98" s="4" t="s">
        <v>1</v>
      </c>
      <c r="G98" s="43">
        <f>J99</f>
        <v>4.2694999999999999</v>
      </c>
      <c r="H98" s="47" t="s">
        <v>169</v>
      </c>
      <c r="I98" s="4"/>
      <c r="J98" s="4"/>
      <c r="K98" s="4"/>
      <c r="L98" s="4"/>
      <c r="M98" s="11" t="s">
        <v>7</v>
      </c>
      <c r="N98" s="4">
        <f>E98*G98</f>
        <v>92.861625000000004</v>
      </c>
      <c r="O98" s="4"/>
      <c r="P98" s="1"/>
      <c r="Q98" s="1" t="s">
        <v>6</v>
      </c>
      <c r="R98" s="1"/>
    </row>
    <row r="99" spans="1:18" ht="15.75" thickBot="1" x14ac:dyDescent="0.3">
      <c r="A99" s="9"/>
      <c r="B99" s="4"/>
      <c r="C99" s="4"/>
      <c r="D99" s="4"/>
      <c r="E99" s="4"/>
      <c r="F99" s="4"/>
      <c r="G99" s="4"/>
      <c r="H99" s="48" t="s">
        <v>2</v>
      </c>
      <c r="I99" s="48" t="s">
        <v>41</v>
      </c>
      <c r="J99" s="48">
        <v>4.2694999999999999</v>
      </c>
      <c r="K99" s="4"/>
      <c r="L99" s="4"/>
      <c r="M99" s="4"/>
      <c r="N99" s="61">
        <v>93</v>
      </c>
      <c r="O99" s="4"/>
      <c r="P99" s="1"/>
      <c r="Q99" s="1" t="s">
        <v>11</v>
      </c>
      <c r="R99" s="1"/>
    </row>
    <row r="100" spans="1:18" x14ac:dyDescent="0.25">
      <c r="A100" s="9"/>
      <c r="B100" s="39"/>
      <c r="C100" s="2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>
        <f>N99/0.8</f>
        <v>116.25</v>
      </c>
      <c r="O100" s="9" t="s">
        <v>14</v>
      </c>
      <c r="R100" s="1"/>
    </row>
    <row r="101" spans="1:18" x14ac:dyDescent="0.25">
      <c r="A101" s="9"/>
      <c r="B101" s="39"/>
      <c r="C101" s="2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61">
        <v>116</v>
      </c>
      <c r="O101" s="4" t="s">
        <v>15</v>
      </c>
      <c r="P101" s="1"/>
      <c r="Q101" s="1"/>
      <c r="R101" s="1"/>
    </row>
    <row r="102" spans="1:18" x14ac:dyDescent="0.25">
      <c r="A102" s="9"/>
      <c r="B102" s="39"/>
      <c r="C102" s="2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>
        <f>N101*20%</f>
        <v>23.200000000000003</v>
      </c>
      <c r="O102" s="4" t="s">
        <v>5</v>
      </c>
      <c r="P102" s="4"/>
      <c r="Q102" s="1"/>
      <c r="R102" s="1"/>
    </row>
    <row r="103" spans="1:18" x14ac:dyDescent="0.25">
      <c r="A103" s="9"/>
      <c r="B103" s="39"/>
      <c r="C103" s="2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62">
        <v>23</v>
      </c>
      <c r="O103" s="4" t="s">
        <v>16</v>
      </c>
      <c r="P103" s="1"/>
      <c r="Q103" s="1"/>
      <c r="R103" s="1"/>
    </row>
    <row r="104" spans="1:18" x14ac:dyDescent="0.25">
      <c r="A104" s="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1"/>
      <c r="Q104" s="1"/>
      <c r="R104" s="1"/>
    </row>
    <row r="105" spans="1:18" x14ac:dyDescent="0.25">
      <c r="A105" s="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1"/>
      <c r="Q105" s="1"/>
      <c r="R105" s="1"/>
    </row>
    <row r="106" spans="1:18" x14ac:dyDescent="0.25">
      <c r="A106" s="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1"/>
      <c r="Q106" s="1"/>
      <c r="R106" s="1"/>
    </row>
    <row r="107" spans="1:18" x14ac:dyDescent="0.25">
      <c r="A107" s="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1"/>
      <c r="Q107" s="1"/>
      <c r="R107" s="1"/>
    </row>
    <row r="108" spans="1:18" x14ac:dyDescent="0.25">
      <c r="A108" s="9" t="s">
        <v>35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 t="s">
        <v>163</v>
      </c>
      <c r="N108" s="4"/>
      <c r="O108" s="4">
        <f>N103</f>
        <v>23</v>
      </c>
      <c r="P108" s="1"/>
      <c r="Q108" s="1"/>
      <c r="R108" s="1"/>
    </row>
    <row r="109" spans="1:18" x14ac:dyDescent="0.25">
      <c r="A109" s="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1"/>
      <c r="Q109" s="1"/>
      <c r="R109" s="1"/>
    </row>
    <row r="110" spans="1:18" x14ac:dyDescent="0.25">
      <c r="A110" s="9" t="s">
        <v>87</v>
      </c>
      <c r="B110" s="4"/>
      <c r="C110" s="4"/>
      <c r="D110" s="4"/>
      <c r="E110" s="4"/>
      <c r="F110" s="4"/>
      <c r="G110" s="4" t="s">
        <v>9</v>
      </c>
      <c r="H110" s="4"/>
      <c r="I110" s="4"/>
      <c r="J110" s="4"/>
      <c r="K110" s="4"/>
      <c r="L110" s="4"/>
      <c r="M110" s="4"/>
      <c r="N110" s="4"/>
      <c r="O110" s="4"/>
      <c r="P110" s="1"/>
      <c r="Q110" s="1"/>
      <c r="R110" s="1"/>
    </row>
    <row r="111" spans="1:18" x14ac:dyDescent="0.25">
      <c r="A111" s="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1"/>
      <c r="R111" s="1"/>
    </row>
    <row r="112" spans="1:18" x14ac:dyDescent="0.25">
      <c r="A112" s="9" t="s">
        <v>37</v>
      </c>
      <c r="B112" s="4"/>
      <c r="C112" s="4"/>
      <c r="D112" s="4"/>
      <c r="E112" s="4"/>
      <c r="F112" s="4"/>
      <c r="G112" s="4" t="s">
        <v>10</v>
      </c>
      <c r="H112" s="4"/>
      <c r="I112" s="4"/>
      <c r="J112" s="4"/>
      <c r="K112" s="4"/>
      <c r="L112" s="4"/>
      <c r="M112" s="4"/>
      <c r="N112" s="4"/>
      <c r="O112" s="12"/>
      <c r="P112" s="1"/>
      <c r="Q112" s="1"/>
      <c r="R112" s="1"/>
    </row>
    <row r="137" spans="1:19" x14ac:dyDescent="0.25">
      <c r="A137" s="32" t="s">
        <v>12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1:19" x14ac:dyDescent="0.25">
      <c r="A138" s="32" t="s">
        <v>34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19" x14ac:dyDescent="0.25">
      <c r="A139" s="9"/>
      <c r="B139" s="9"/>
      <c r="C139" s="9"/>
      <c r="D139" s="9"/>
      <c r="E139" s="9"/>
      <c r="F139" s="9" t="s">
        <v>8</v>
      </c>
      <c r="G139" s="9"/>
      <c r="H139" s="9"/>
      <c r="I139" s="9"/>
      <c r="J139" s="9"/>
      <c r="K139" s="9"/>
      <c r="L139" s="9"/>
      <c r="M139" s="9"/>
      <c r="N139" s="9"/>
      <c r="O139" s="9"/>
    </row>
    <row r="140" spans="1:19" x14ac:dyDescent="0.25">
      <c r="A140" s="9"/>
      <c r="B140" s="9" t="s">
        <v>170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 t="s">
        <v>4</v>
      </c>
    </row>
    <row r="141" spans="1:19" x14ac:dyDescent="0.25">
      <c r="A141" s="9"/>
      <c r="B141" s="4"/>
      <c r="C141" s="4"/>
      <c r="D141" s="4"/>
      <c r="E141" s="4"/>
      <c r="F141" s="4"/>
      <c r="G141" s="4"/>
      <c r="H141" s="4" t="s">
        <v>13</v>
      </c>
      <c r="I141" s="4"/>
      <c r="J141" s="4"/>
      <c r="K141" s="4"/>
      <c r="L141" s="4"/>
      <c r="M141" s="4"/>
      <c r="N141" s="4"/>
      <c r="O141" s="10">
        <v>0.2</v>
      </c>
      <c r="P141" s="1"/>
      <c r="Q141" s="1" t="s">
        <v>3</v>
      </c>
      <c r="R141" s="1"/>
      <c r="S141" s="1"/>
    </row>
    <row r="142" spans="1:19" ht="45.75" thickBot="1" x14ac:dyDescent="0.3">
      <c r="A142" s="9" t="s">
        <v>17</v>
      </c>
      <c r="B142" s="4" t="s">
        <v>0</v>
      </c>
      <c r="C142" s="26" t="s">
        <v>171</v>
      </c>
      <c r="D142" s="4"/>
      <c r="E142" s="4">
        <v>15</v>
      </c>
      <c r="F142" s="4" t="s">
        <v>1</v>
      </c>
      <c r="G142" s="43">
        <f>J143</f>
        <v>4.2628000000000004</v>
      </c>
      <c r="H142" s="47" t="s">
        <v>172</v>
      </c>
      <c r="I142" s="4"/>
      <c r="J142" s="4"/>
      <c r="K142" s="4"/>
      <c r="L142" s="4"/>
      <c r="M142" s="11" t="s">
        <v>7</v>
      </c>
      <c r="N142" s="4">
        <f>E142*G142</f>
        <v>63.942000000000007</v>
      </c>
      <c r="O142" s="4"/>
      <c r="P142" s="1"/>
      <c r="Q142" s="1" t="s">
        <v>6</v>
      </c>
      <c r="R142" s="1"/>
      <c r="S142" s="1"/>
    </row>
    <row r="143" spans="1:19" ht="15.75" thickBot="1" x14ac:dyDescent="0.3">
      <c r="A143" s="9"/>
      <c r="B143" s="4"/>
      <c r="C143" s="4"/>
      <c r="D143" s="4"/>
      <c r="E143" s="4"/>
      <c r="F143" s="4"/>
      <c r="G143" s="4"/>
      <c r="H143" s="48" t="s">
        <v>2</v>
      </c>
      <c r="I143" s="48" t="s">
        <v>41</v>
      </c>
      <c r="J143" s="48">
        <v>4.2628000000000004</v>
      </c>
      <c r="K143" s="4"/>
      <c r="L143" s="4"/>
      <c r="M143" s="4"/>
      <c r="N143" s="61">
        <v>64</v>
      </c>
      <c r="O143" s="4"/>
      <c r="P143" s="1"/>
      <c r="Q143" s="1" t="s">
        <v>11</v>
      </c>
      <c r="R143" s="1"/>
      <c r="S143" s="1"/>
    </row>
    <row r="144" spans="1:19" x14ac:dyDescent="0.25">
      <c r="A144" s="9"/>
      <c r="B144" s="39"/>
      <c r="C144" s="2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>
        <f>N143/0.8</f>
        <v>80</v>
      </c>
      <c r="O144" s="9" t="s">
        <v>14</v>
      </c>
      <c r="R144" s="1"/>
      <c r="S144" s="1"/>
    </row>
    <row r="145" spans="1:19" x14ac:dyDescent="0.25">
      <c r="A145" s="9"/>
      <c r="B145" s="39"/>
      <c r="C145" s="2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61">
        <v>80</v>
      </c>
      <c r="O145" s="4" t="s">
        <v>15</v>
      </c>
      <c r="P145" s="1"/>
      <c r="Q145" s="1"/>
      <c r="R145" s="1"/>
      <c r="S145" s="1"/>
    </row>
    <row r="146" spans="1:19" x14ac:dyDescent="0.25">
      <c r="A146" s="9"/>
      <c r="B146" s="39"/>
      <c r="C146" s="2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>
        <f>N145*20%</f>
        <v>16</v>
      </c>
      <c r="O146" s="4" t="s">
        <v>5</v>
      </c>
      <c r="P146" s="4"/>
      <c r="Q146" s="1"/>
      <c r="R146" s="1"/>
      <c r="S146" s="1"/>
    </row>
    <row r="147" spans="1:19" x14ac:dyDescent="0.25">
      <c r="A147" s="9"/>
      <c r="B147" s="39"/>
      <c r="C147" s="2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62">
        <v>16</v>
      </c>
      <c r="O147" s="4" t="s">
        <v>16</v>
      </c>
      <c r="P147" s="1"/>
      <c r="Q147" s="1"/>
      <c r="R147" s="1"/>
      <c r="S147" s="1"/>
    </row>
    <row r="148" spans="1:19" x14ac:dyDescent="0.25">
      <c r="A148" s="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1"/>
      <c r="Q148" s="1"/>
      <c r="R148" s="1"/>
      <c r="S148" s="1"/>
    </row>
    <row r="149" spans="1:19" x14ac:dyDescent="0.25">
      <c r="A149" s="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1"/>
      <c r="Q149" s="1"/>
      <c r="R149" s="1"/>
      <c r="S149" s="1"/>
    </row>
    <row r="150" spans="1:19" x14ac:dyDescent="0.25">
      <c r="A150" s="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1"/>
      <c r="Q150" s="1"/>
      <c r="R150" s="1"/>
      <c r="S150" s="1"/>
    </row>
    <row r="151" spans="1:19" x14ac:dyDescent="0.25">
      <c r="A151" s="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"/>
      <c r="Q151" s="1"/>
      <c r="R151" s="1"/>
      <c r="S151" s="1"/>
    </row>
    <row r="152" spans="1:19" x14ac:dyDescent="0.25">
      <c r="A152" s="9" t="s">
        <v>35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 t="s">
        <v>163</v>
      </c>
      <c r="N152" s="4"/>
      <c r="O152" s="4">
        <f>N147</f>
        <v>16</v>
      </c>
      <c r="P152" s="1"/>
      <c r="Q152" s="1"/>
      <c r="R152" s="1"/>
      <c r="S152" s="1"/>
    </row>
    <row r="153" spans="1:19" x14ac:dyDescent="0.25">
      <c r="A153" s="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1"/>
      <c r="Q153" s="1"/>
      <c r="R153" s="1"/>
      <c r="S153" s="1"/>
    </row>
    <row r="154" spans="1:19" x14ac:dyDescent="0.25">
      <c r="A154" s="9" t="s">
        <v>36</v>
      </c>
      <c r="B154" s="4"/>
      <c r="C154" s="4"/>
      <c r="D154" s="4"/>
      <c r="E154" s="4"/>
      <c r="F154" s="4"/>
      <c r="G154" s="4" t="s">
        <v>9</v>
      </c>
      <c r="H154" s="4"/>
      <c r="I154" s="4"/>
      <c r="J154" s="4"/>
      <c r="K154" s="4"/>
      <c r="L154" s="4"/>
      <c r="M154" s="4"/>
      <c r="N154" s="4"/>
      <c r="O154" s="4"/>
      <c r="P154" s="1"/>
      <c r="Q154" s="1"/>
      <c r="R154" s="1"/>
      <c r="S154" s="1"/>
    </row>
    <row r="155" spans="1:19" x14ac:dyDescent="0.25">
      <c r="A155" s="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1"/>
      <c r="Q155" s="1"/>
      <c r="R155" s="1"/>
      <c r="S155" s="1"/>
    </row>
    <row r="156" spans="1:19" x14ac:dyDescent="0.25">
      <c r="A156" s="9" t="s">
        <v>37</v>
      </c>
      <c r="B156" s="4"/>
      <c r="C156" s="4"/>
      <c r="D156" s="4"/>
      <c r="E156" s="4"/>
      <c r="F156" s="4"/>
      <c r="G156" s="4" t="s">
        <v>10</v>
      </c>
      <c r="H156" s="4"/>
      <c r="I156" s="4"/>
      <c r="J156" s="4"/>
      <c r="K156" s="4"/>
      <c r="L156" s="4"/>
      <c r="M156" s="4"/>
      <c r="N156" s="4"/>
      <c r="O156" s="12"/>
      <c r="P156" s="1"/>
      <c r="Q156" s="1"/>
      <c r="R156" s="1"/>
      <c r="S156" s="1"/>
    </row>
    <row r="179" spans="1:18" x14ac:dyDescent="0.25">
      <c r="A179" s="32" t="s">
        <v>12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8" x14ac:dyDescent="0.25">
      <c r="A180" s="32" t="s">
        <v>34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8" x14ac:dyDescent="0.25">
      <c r="A181" s="9"/>
      <c r="B181" s="9"/>
      <c r="C181" s="9"/>
      <c r="D181" s="9"/>
      <c r="E181" s="9"/>
      <c r="F181" s="9" t="s">
        <v>8</v>
      </c>
      <c r="G181" s="9"/>
      <c r="H181" s="9"/>
      <c r="I181" s="9"/>
      <c r="J181" s="9"/>
      <c r="K181" s="9"/>
      <c r="L181" s="9"/>
      <c r="M181" s="9"/>
      <c r="N181" s="9"/>
      <c r="O181" s="9"/>
    </row>
    <row r="182" spans="1:18" x14ac:dyDescent="0.25">
      <c r="A182" s="9"/>
      <c r="B182" s="9" t="s">
        <v>174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 t="s">
        <v>4</v>
      </c>
    </row>
    <row r="183" spans="1:18" x14ac:dyDescent="0.25">
      <c r="A183" s="9"/>
      <c r="B183" s="4"/>
      <c r="C183" s="4"/>
      <c r="D183" s="4"/>
      <c r="E183" s="4"/>
      <c r="F183" s="4"/>
      <c r="G183" s="4"/>
      <c r="H183" s="4" t="s">
        <v>13</v>
      </c>
      <c r="I183" s="4"/>
      <c r="J183" s="4"/>
      <c r="K183" s="4"/>
      <c r="L183" s="4"/>
      <c r="M183" s="4"/>
      <c r="N183" s="4"/>
      <c r="O183" s="10">
        <v>0.2</v>
      </c>
      <c r="P183" s="1"/>
      <c r="Q183" s="1" t="s">
        <v>3</v>
      </c>
      <c r="R183" s="1"/>
    </row>
    <row r="184" spans="1:18" ht="45.75" thickBot="1" x14ac:dyDescent="0.3">
      <c r="A184" s="9" t="s">
        <v>72</v>
      </c>
      <c r="B184" s="4" t="s">
        <v>0</v>
      </c>
      <c r="C184" s="26" t="s">
        <v>173</v>
      </c>
      <c r="D184" s="4"/>
      <c r="E184" s="4">
        <v>243.5</v>
      </c>
      <c r="F184" s="4" t="s">
        <v>1</v>
      </c>
      <c r="G184" s="43">
        <f>J185</f>
        <v>4.2572000000000001</v>
      </c>
      <c r="H184" s="47" t="s">
        <v>175</v>
      </c>
      <c r="I184" s="4"/>
      <c r="J184" s="4"/>
      <c r="K184" s="4"/>
      <c r="L184" s="4"/>
      <c r="M184" s="11" t="s">
        <v>7</v>
      </c>
      <c r="N184" s="4">
        <f>E184*G184</f>
        <v>1036.6282000000001</v>
      </c>
      <c r="O184" s="4"/>
      <c r="P184" s="1"/>
      <c r="Q184" s="1" t="s">
        <v>6</v>
      </c>
      <c r="R184" s="1"/>
    </row>
    <row r="185" spans="1:18" ht="15.75" thickBot="1" x14ac:dyDescent="0.3">
      <c r="A185" s="9"/>
      <c r="B185" s="4"/>
      <c r="C185" s="4"/>
      <c r="D185" s="4"/>
      <c r="E185" s="4"/>
      <c r="F185" s="4"/>
      <c r="G185" s="4"/>
      <c r="H185" s="48" t="s">
        <v>2</v>
      </c>
      <c r="I185" s="48" t="s">
        <v>41</v>
      </c>
      <c r="J185" s="48">
        <v>4.2572000000000001</v>
      </c>
      <c r="K185" s="4"/>
      <c r="L185" s="4"/>
      <c r="M185" s="4"/>
      <c r="N185" s="61">
        <v>1037</v>
      </c>
      <c r="O185" s="4"/>
      <c r="P185" s="1"/>
      <c r="Q185" s="1" t="s">
        <v>11</v>
      </c>
      <c r="R185" s="1"/>
    </row>
    <row r="186" spans="1:18" x14ac:dyDescent="0.25">
      <c r="A186" s="9"/>
      <c r="B186" s="39"/>
      <c r="C186" s="26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>
        <f>N185/0.8</f>
        <v>1296.25</v>
      </c>
      <c r="O186" s="9" t="s">
        <v>14</v>
      </c>
      <c r="R186" s="1"/>
    </row>
    <row r="187" spans="1:18" x14ac:dyDescent="0.25">
      <c r="A187" s="9"/>
      <c r="B187" s="39"/>
      <c r="C187" s="26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61">
        <v>1296</v>
      </c>
      <c r="O187" s="4" t="s">
        <v>15</v>
      </c>
      <c r="P187" s="1"/>
      <c r="Q187" s="1"/>
      <c r="R187" s="1"/>
    </row>
    <row r="188" spans="1:18" x14ac:dyDescent="0.25">
      <c r="A188" s="9"/>
      <c r="B188" s="39"/>
      <c r="C188" s="26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>
        <f>N187*20%</f>
        <v>259.2</v>
      </c>
      <c r="O188" s="4" t="s">
        <v>5</v>
      </c>
      <c r="P188" s="4"/>
      <c r="Q188" s="1"/>
      <c r="R188" s="1"/>
    </row>
    <row r="189" spans="1:18" x14ac:dyDescent="0.25">
      <c r="A189" s="9"/>
      <c r="B189" s="39"/>
      <c r="C189" s="26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62">
        <v>259</v>
      </c>
      <c r="O189" s="4" t="s">
        <v>16</v>
      </c>
      <c r="P189" s="1"/>
      <c r="Q189" s="1"/>
      <c r="R189" s="1"/>
    </row>
    <row r="190" spans="1:18" x14ac:dyDescent="0.25">
      <c r="A190" s="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1"/>
      <c r="Q190" s="1"/>
      <c r="R190" s="1"/>
    </row>
    <row r="191" spans="1:18" x14ac:dyDescent="0.25">
      <c r="A191" s="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1"/>
      <c r="Q191" s="1"/>
      <c r="R191" s="1"/>
    </row>
    <row r="192" spans="1:18" x14ac:dyDescent="0.25">
      <c r="A192" s="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1"/>
      <c r="Q192" s="1"/>
      <c r="R192" s="1"/>
    </row>
    <row r="193" spans="1:18" x14ac:dyDescent="0.25">
      <c r="A193" s="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1"/>
      <c r="Q193" s="1"/>
      <c r="R193" s="1"/>
    </row>
    <row r="194" spans="1:18" x14ac:dyDescent="0.25">
      <c r="A194" s="9" t="s">
        <v>35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 t="s">
        <v>163</v>
      </c>
      <c r="N194" s="4"/>
      <c r="O194" s="4">
        <f>N189</f>
        <v>259</v>
      </c>
      <c r="P194" s="1"/>
      <c r="Q194" s="1"/>
      <c r="R194" s="1"/>
    </row>
    <row r="227" spans="1:19" x14ac:dyDescent="0.25">
      <c r="A227" s="32" t="s">
        <v>12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1:19" x14ac:dyDescent="0.25">
      <c r="A228" s="32" t="s">
        <v>34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1:19" x14ac:dyDescent="0.25">
      <c r="A229" s="9"/>
      <c r="B229" s="9"/>
      <c r="C229" s="9"/>
      <c r="D229" s="9"/>
      <c r="E229" s="9"/>
      <c r="F229" s="9" t="s">
        <v>8</v>
      </c>
      <c r="G229" s="9"/>
      <c r="H229" s="9"/>
      <c r="I229" s="9"/>
      <c r="J229" s="9"/>
      <c r="K229" s="9"/>
      <c r="L229" s="9"/>
      <c r="M229" s="9"/>
      <c r="N229" s="9"/>
      <c r="O229" s="9"/>
    </row>
    <row r="230" spans="1:19" x14ac:dyDescent="0.25">
      <c r="A230" s="9"/>
      <c r="B230" s="9" t="s">
        <v>176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 t="s">
        <v>4</v>
      </c>
    </row>
    <row r="231" spans="1:19" x14ac:dyDescent="0.25">
      <c r="A231" s="9"/>
      <c r="B231" s="4"/>
      <c r="C231" s="4"/>
      <c r="D231" s="4"/>
      <c r="E231" s="4"/>
      <c r="F231" s="4"/>
      <c r="G231" s="4"/>
      <c r="H231" s="4" t="s">
        <v>13</v>
      </c>
      <c r="I231" s="4"/>
      <c r="J231" s="4"/>
      <c r="K231" s="4"/>
      <c r="L231" s="4"/>
      <c r="M231" s="4"/>
      <c r="N231" s="4"/>
      <c r="O231" s="10">
        <v>0.2</v>
      </c>
      <c r="P231" s="1"/>
      <c r="Q231" s="1" t="s">
        <v>3</v>
      </c>
      <c r="R231" s="1"/>
      <c r="S231" s="1"/>
    </row>
    <row r="232" spans="1:19" ht="45.75" thickBot="1" x14ac:dyDescent="0.3">
      <c r="A232" s="9" t="s">
        <v>79</v>
      </c>
      <c r="B232" s="4" t="s">
        <v>0</v>
      </c>
      <c r="C232" s="26" t="s">
        <v>177</v>
      </c>
      <c r="D232" s="4"/>
      <c r="E232" s="4">
        <v>78.930000000000007</v>
      </c>
      <c r="F232" s="4" t="s">
        <v>1</v>
      </c>
      <c r="G232" s="43">
        <f>J233</f>
        <v>4.2721999999999998</v>
      </c>
      <c r="H232" s="47" t="s">
        <v>178</v>
      </c>
      <c r="I232" s="4"/>
      <c r="J232" s="4"/>
      <c r="K232" s="4"/>
      <c r="L232" s="4"/>
      <c r="M232" s="11" t="s">
        <v>7</v>
      </c>
      <c r="N232" s="4">
        <f>E232*G232</f>
        <v>337.204746</v>
      </c>
      <c r="O232" s="4"/>
      <c r="P232" s="1"/>
      <c r="Q232" s="1" t="s">
        <v>6</v>
      </c>
      <c r="R232" s="1"/>
      <c r="S232" s="1"/>
    </row>
    <row r="233" spans="1:19" ht="15.75" thickBot="1" x14ac:dyDescent="0.3">
      <c r="A233" s="9"/>
      <c r="B233" s="4"/>
      <c r="C233" s="4"/>
      <c r="D233" s="4"/>
      <c r="E233" s="4"/>
      <c r="F233" s="4"/>
      <c r="G233" s="4"/>
      <c r="H233" s="48" t="s">
        <v>2</v>
      </c>
      <c r="I233" s="48" t="s">
        <v>41</v>
      </c>
      <c r="J233" s="48">
        <v>4.2721999999999998</v>
      </c>
      <c r="K233" s="4"/>
      <c r="L233" s="4"/>
      <c r="M233" s="4"/>
      <c r="N233" s="61">
        <v>337</v>
      </c>
      <c r="O233" s="4"/>
      <c r="P233" s="1"/>
      <c r="Q233" s="1" t="s">
        <v>11</v>
      </c>
      <c r="R233" s="1"/>
      <c r="S233" s="1"/>
    </row>
    <row r="234" spans="1:19" x14ac:dyDescent="0.25">
      <c r="A234" s="9"/>
      <c r="B234" s="39"/>
      <c r="C234" s="26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>
        <f>N233/0.8</f>
        <v>421.25</v>
      </c>
      <c r="O234" s="9" t="s">
        <v>14</v>
      </c>
      <c r="R234" s="1"/>
      <c r="S234" s="1"/>
    </row>
    <row r="235" spans="1:19" x14ac:dyDescent="0.25">
      <c r="A235" s="9"/>
      <c r="B235" s="39"/>
      <c r="C235" s="26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61">
        <v>421</v>
      </c>
      <c r="O235" s="4" t="s">
        <v>15</v>
      </c>
      <c r="P235" s="1"/>
      <c r="Q235" s="1"/>
      <c r="R235" s="1"/>
      <c r="S235" s="1"/>
    </row>
    <row r="236" spans="1:19" x14ac:dyDescent="0.25">
      <c r="A236" s="9"/>
      <c r="B236" s="39"/>
      <c r="C236" s="2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>
        <f>N235*20%</f>
        <v>84.2</v>
      </c>
      <c r="O236" s="4" t="s">
        <v>5</v>
      </c>
      <c r="P236" s="4"/>
      <c r="Q236" s="1"/>
      <c r="R236" s="1"/>
      <c r="S236" s="1"/>
    </row>
    <row r="237" spans="1:19" x14ac:dyDescent="0.25">
      <c r="A237" s="9"/>
      <c r="B237" s="39"/>
      <c r="C237" s="26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62">
        <v>84</v>
      </c>
      <c r="O237" s="4" t="s">
        <v>16</v>
      </c>
      <c r="P237" s="1"/>
      <c r="Q237" s="1"/>
      <c r="R237" s="1"/>
      <c r="S237" s="1"/>
    </row>
    <row r="238" spans="1:19" x14ac:dyDescent="0.25">
      <c r="A238" s="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1"/>
      <c r="Q238" s="1"/>
      <c r="R238" s="1"/>
      <c r="S238" s="1"/>
    </row>
    <row r="239" spans="1:19" x14ac:dyDescent="0.25">
      <c r="A239" s="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1"/>
      <c r="Q239" s="1"/>
      <c r="R239" s="1"/>
      <c r="S239" s="1"/>
    </row>
    <row r="240" spans="1:19" x14ac:dyDescent="0.25">
      <c r="A240" s="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1"/>
      <c r="Q240" s="1"/>
      <c r="R240" s="1"/>
      <c r="S240" s="1"/>
    </row>
    <row r="241" spans="1:19" x14ac:dyDescent="0.25">
      <c r="A241" s="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1"/>
      <c r="Q241" s="1"/>
      <c r="R241" s="1"/>
      <c r="S241" s="1"/>
    </row>
    <row r="242" spans="1:19" x14ac:dyDescent="0.25">
      <c r="A242" s="9" t="s">
        <v>35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 t="s">
        <v>163</v>
      </c>
      <c r="N242" s="4"/>
      <c r="O242" s="4">
        <f>N237</f>
        <v>84</v>
      </c>
      <c r="P242" s="1"/>
      <c r="Q242" s="1"/>
      <c r="R242" s="1"/>
      <c r="S242" s="1"/>
    </row>
    <row r="243" spans="1:19" x14ac:dyDescent="0.25">
      <c r="A243" s="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1"/>
      <c r="Q243" s="1"/>
      <c r="R243" s="1"/>
      <c r="S243" s="1"/>
    </row>
    <row r="244" spans="1:19" x14ac:dyDescent="0.25">
      <c r="A244" s="9" t="s">
        <v>85</v>
      </c>
      <c r="B244" s="4"/>
      <c r="C244" s="4"/>
      <c r="D244" s="4"/>
      <c r="E244" s="4"/>
      <c r="F244" s="4"/>
      <c r="G244" s="4" t="s">
        <v>9</v>
      </c>
      <c r="H244" s="4"/>
      <c r="I244" s="4"/>
      <c r="J244" s="4"/>
      <c r="K244" s="4"/>
      <c r="L244" s="4"/>
      <c r="M244" s="4"/>
      <c r="N244" s="4"/>
      <c r="O244" s="4"/>
      <c r="P244" s="1"/>
      <c r="Q244" s="1"/>
      <c r="R244" s="1"/>
      <c r="S244" s="1"/>
    </row>
    <row r="245" spans="1:19" x14ac:dyDescent="0.25">
      <c r="A245" s="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1"/>
      <c r="Q245" s="1"/>
      <c r="R245" s="1"/>
      <c r="S245" s="1"/>
    </row>
    <row r="246" spans="1:19" x14ac:dyDescent="0.25">
      <c r="A246" s="9" t="s">
        <v>37</v>
      </c>
      <c r="B246" s="4"/>
      <c r="C246" s="4"/>
      <c r="D246" s="4"/>
      <c r="E246" s="4"/>
      <c r="F246" s="4"/>
      <c r="G246" s="4" t="s">
        <v>10</v>
      </c>
      <c r="H246" s="4"/>
      <c r="I246" s="4"/>
      <c r="J246" s="4"/>
      <c r="K246" s="4"/>
      <c r="L246" s="4"/>
      <c r="M246" s="4"/>
      <c r="N246" s="4"/>
      <c r="O246" s="12"/>
      <c r="P246" s="1"/>
      <c r="Q246" s="1"/>
      <c r="R246" s="1"/>
      <c r="S246" s="1"/>
    </row>
  </sheetData>
  <pageMargins left="0.7" right="0.7" top="0.75" bottom="0.75" header="0.3" footer="0.3"/>
  <pageSetup paperSize="9" scale="5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01FD-A7DA-44BF-8D4E-6FABBD529886}">
  <sheetPr>
    <pageSetUpPr fitToPage="1"/>
  </sheetPr>
  <dimension ref="A1:S220"/>
  <sheetViews>
    <sheetView topLeftCell="A92" workbookViewId="0">
      <selection activeCell="A116" sqref="A116:V135"/>
    </sheetView>
  </sheetViews>
  <sheetFormatPr defaultRowHeight="15" x14ac:dyDescent="0.25"/>
  <cols>
    <col min="1" max="1" width="17.855468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>
    <row r="1" spans="1:1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7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7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7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7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7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7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7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7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7" x14ac:dyDescent="0.25">
      <c r="A26" s="32" t="s">
        <v>12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7" x14ac:dyDescent="0.25">
      <c r="A27" s="32" t="s">
        <v>34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7" x14ac:dyDescent="0.25">
      <c r="A28" s="9"/>
      <c r="B28" s="9"/>
      <c r="C28" s="9"/>
      <c r="D28" s="9"/>
      <c r="E28" s="9"/>
      <c r="F28" s="9" t="s">
        <v>8</v>
      </c>
      <c r="G28" s="9"/>
      <c r="H28" s="9"/>
      <c r="I28" s="9"/>
      <c r="J28" s="9"/>
      <c r="K28" s="9"/>
      <c r="L28" s="9"/>
      <c r="M28" s="9"/>
      <c r="N28" s="9"/>
      <c r="O28" s="9"/>
    </row>
    <row r="29" spans="1:17" x14ac:dyDescent="0.25">
      <c r="A29" s="9"/>
      <c r="B29" s="9" t="s">
        <v>148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4</v>
      </c>
    </row>
    <row r="30" spans="1:17" x14ac:dyDescent="0.25">
      <c r="A30" s="9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0">
        <v>0.2</v>
      </c>
      <c r="P30" s="1"/>
      <c r="Q30" s="1" t="s">
        <v>3</v>
      </c>
    </row>
    <row r="31" spans="1:17" ht="45.75" thickBot="1" x14ac:dyDescent="0.3">
      <c r="A31" s="9" t="s">
        <v>45</v>
      </c>
      <c r="B31" s="4" t="s">
        <v>0</v>
      </c>
      <c r="C31" s="26" t="s">
        <v>149</v>
      </c>
      <c r="D31" s="4"/>
      <c r="E31" s="4">
        <v>383.04</v>
      </c>
      <c r="F31" s="4" t="s">
        <v>94</v>
      </c>
      <c r="G31" s="43"/>
      <c r="H31" s="47"/>
      <c r="I31" s="4"/>
      <c r="J31" s="4"/>
      <c r="K31" s="4"/>
      <c r="L31" s="4"/>
      <c r="M31" s="11" t="s">
        <v>7</v>
      </c>
      <c r="N31" s="4">
        <f>E31</f>
        <v>383.04</v>
      </c>
      <c r="O31" s="4"/>
      <c r="P31" s="1"/>
      <c r="Q31" s="1" t="s">
        <v>6</v>
      </c>
    </row>
    <row r="32" spans="1:17" ht="15.75" thickBot="1" x14ac:dyDescent="0.3">
      <c r="A32" s="9"/>
      <c r="B32" s="4"/>
      <c r="C32" s="4"/>
      <c r="D32" s="4"/>
      <c r="E32" s="4"/>
      <c r="F32" s="4"/>
      <c r="G32" s="4"/>
      <c r="H32" s="48"/>
      <c r="I32" s="48"/>
      <c r="J32" s="48"/>
      <c r="K32" s="4"/>
      <c r="L32" s="4"/>
      <c r="M32" s="4"/>
      <c r="N32" s="61">
        <v>383</v>
      </c>
      <c r="O32" s="4"/>
      <c r="P32" s="1"/>
      <c r="Q32" s="1" t="s">
        <v>11</v>
      </c>
    </row>
    <row r="33" spans="1:17" x14ac:dyDescent="0.25">
      <c r="A33" s="9"/>
      <c r="B33" s="39"/>
      <c r="C33" s="26"/>
      <c r="D33" s="4"/>
      <c r="E33" s="4"/>
      <c r="F33" s="4"/>
      <c r="G33" s="4"/>
      <c r="H33" s="4"/>
      <c r="I33" s="4"/>
      <c r="J33" s="4"/>
      <c r="K33" s="4"/>
      <c r="L33" s="4"/>
      <c r="M33" s="4"/>
      <c r="N33" s="4">
        <f>N32/0.8</f>
        <v>478.75</v>
      </c>
      <c r="O33" s="9" t="s">
        <v>14</v>
      </c>
    </row>
    <row r="34" spans="1:17" x14ac:dyDescent="0.25">
      <c r="A34" s="9"/>
      <c r="B34" s="39"/>
      <c r="C34" s="26"/>
      <c r="D34" s="4"/>
      <c r="E34" s="4"/>
      <c r="F34" s="4"/>
      <c r="G34" s="4"/>
      <c r="H34" s="4"/>
      <c r="I34" s="4"/>
      <c r="J34" s="4"/>
      <c r="K34" s="4"/>
      <c r="L34" s="4"/>
      <c r="M34" s="4"/>
      <c r="N34" s="61">
        <v>479</v>
      </c>
      <c r="O34" s="4" t="s">
        <v>15</v>
      </c>
      <c r="P34" s="1"/>
      <c r="Q34" s="1"/>
    </row>
    <row r="35" spans="1:17" x14ac:dyDescent="0.25">
      <c r="A35" s="9"/>
      <c r="B35" s="39"/>
      <c r="C35" s="26"/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f>N34*20%</f>
        <v>95.800000000000011</v>
      </c>
      <c r="O35" s="4" t="s">
        <v>5</v>
      </c>
      <c r="P35" s="4"/>
      <c r="Q35" s="1"/>
    </row>
    <row r="36" spans="1:17" x14ac:dyDescent="0.25">
      <c r="A36" s="9"/>
      <c r="B36" s="39"/>
      <c r="C36" s="26"/>
      <c r="D36" s="4"/>
      <c r="E36" s="4"/>
      <c r="F36" s="4"/>
      <c r="G36" s="4"/>
      <c r="H36" s="4"/>
      <c r="I36" s="4"/>
      <c r="J36" s="4"/>
      <c r="K36" s="4"/>
      <c r="L36" s="4"/>
      <c r="M36" s="4"/>
      <c r="N36" s="62">
        <v>96</v>
      </c>
      <c r="O36" s="4" t="s">
        <v>16</v>
      </c>
      <c r="P36" s="1"/>
      <c r="Q36" s="1"/>
    </row>
    <row r="37" spans="1:17" x14ac:dyDescent="0.25">
      <c r="A37" s="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"/>
      <c r="Q37" s="1"/>
    </row>
    <row r="38" spans="1:17" x14ac:dyDescent="0.25">
      <c r="A38" s="9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"/>
      <c r="Q38" s="1"/>
    </row>
    <row r="39" spans="1:17" x14ac:dyDescent="0.25">
      <c r="A39" s="9" t="s">
        <v>35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 t="s">
        <v>147</v>
      </c>
      <c r="N39" s="4"/>
      <c r="O39" s="4">
        <f>N36</f>
        <v>96</v>
      </c>
      <c r="P39" s="1"/>
      <c r="Q39" s="1"/>
    </row>
    <row r="40" spans="1:17" x14ac:dyDescent="0.25">
      <c r="A40" s="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"/>
      <c r="Q40" s="1"/>
    </row>
    <row r="41" spans="1:17" x14ac:dyDescent="0.25">
      <c r="A41" s="9" t="s">
        <v>96</v>
      </c>
      <c r="B41" s="4"/>
      <c r="C41" s="4"/>
      <c r="D41" s="4"/>
      <c r="E41" s="4"/>
      <c r="F41" s="4"/>
      <c r="G41" s="4" t="s">
        <v>9</v>
      </c>
      <c r="H41" s="4"/>
      <c r="I41" s="4"/>
      <c r="J41" s="4"/>
      <c r="K41" s="4"/>
      <c r="L41" s="4"/>
      <c r="M41" s="4"/>
      <c r="N41" s="4"/>
      <c r="O41" s="4"/>
      <c r="P41" s="1"/>
      <c r="Q41" s="1"/>
    </row>
    <row r="42" spans="1:17" x14ac:dyDescent="0.25">
      <c r="A42" s="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"/>
      <c r="Q42" s="1"/>
    </row>
    <row r="43" spans="1:17" x14ac:dyDescent="0.25">
      <c r="A43" s="9" t="s">
        <v>37</v>
      </c>
      <c r="B43" s="4"/>
      <c r="C43" s="4"/>
      <c r="D43" s="4"/>
      <c r="E43" s="4"/>
      <c r="F43" s="4"/>
      <c r="G43" s="4" t="s">
        <v>10</v>
      </c>
      <c r="H43" s="4"/>
      <c r="I43" s="4"/>
      <c r="J43" s="4"/>
      <c r="K43" s="4"/>
      <c r="L43" s="4"/>
      <c r="M43" s="4"/>
      <c r="N43" s="4"/>
      <c r="O43" s="12"/>
      <c r="P43" s="1"/>
      <c r="Q43" s="1"/>
    </row>
    <row r="44" spans="1:1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9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9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9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9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9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9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9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9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9" x14ac:dyDescent="0.25">
      <c r="A73" s="32" t="s">
        <v>12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9" x14ac:dyDescent="0.25">
      <c r="A74" s="32" t="s">
        <v>34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9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9" x14ac:dyDescent="0.25">
      <c r="A76" s="9"/>
      <c r="B76" s="9" t="s">
        <v>150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 t="s">
        <v>4</v>
      </c>
    </row>
    <row r="77" spans="1:19" x14ac:dyDescent="0.25">
      <c r="A77" s="9"/>
      <c r="B77" s="4"/>
      <c r="C77" s="4"/>
      <c r="D77" s="4"/>
      <c r="E77" s="4"/>
      <c r="F77" s="4"/>
      <c r="G77" s="4"/>
      <c r="H77" s="4" t="s">
        <v>13</v>
      </c>
      <c r="I77" s="4"/>
      <c r="J77" s="4"/>
      <c r="K77" s="4"/>
      <c r="L77" s="4"/>
      <c r="M77" s="4"/>
      <c r="N77" s="4"/>
      <c r="O77" s="10">
        <v>0.05</v>
      </c>
      <c r="P77" s="1"/>
      <c r="Q77" s="1" t="s">
        <v>3</v>
      </c>
      <c r="R77" s="1"/>
      <c r="S77" s="1"/>
    </row>
    <row r="78" spans="1:19" ht="45" x14ac:dyDescent="0.25">
      <c r="A78" s="9" t="s">
        <v>49</v>
      </c>
      <c r="B78" s="4" t="s">
        <v>50</v>
      </c>
      <c r="C78" s="26" t="s">
        <v>151</v>
      </c>
      <c r="D78" s="4"/>
      <c r="E78" s="4">
        <v>858.61</v>
      </c>
      <c r="F78" s="4" t="s">
        <v>1</v>
      </c>
      <c r="G78" s="43">
        <f>J80</f>
        <v>4.3606999999999996</v>
      </c>
      <c r="H78" s="4" t="s">
        <v>13</v>
      </c>
      <c r="I78" s="4"/>
      <c r="J78" s="4"/>
      <c r="K78" s="4"/>
      <c r="L78" s="4"/>
      <c r="M78" s="11" t="s">
        <v>7</v>
      </c>
      <c r="N78" s="4">
        <f>E78*G78</f>
        <v>3744.1406269999998</v>
      </c>
      <c r="O78" s="4"/>
      <c r="P78" s="1"/>
      <c r="Q78" s="1" t="s">
        <v>56</v>
      </c>
      <c r="R78" s="1"/>
      <c r="S78" s="1"/>
    </row>
    <row r="79" spans="1:19" ht="15.75" thickBot="1" x14ac:dyDescent="0.3">
      <c r="A79" s="9"/>
      <c r="B79" s="4"/>
      <c r="C79" s="4"/>
      <c r="D79" s="4"/>
      <c r="E79" s="4"/>
      <c r="F79" s="4"/>
      <c r="G79" s="4"/>
      <c r="H79" s="47" t="s">
        <v>152</v>
      </c>
      <c r="I79" s="4"/>
      <c r="J79" s="4"/>
      <c r="K79" s="4"/>
      <c r="L79" s="4"/>
      <c r="M79" s="4"/>
      <c r="N79" s="61">
        <v>3744</v>
      </c>
      <c r="O79" s="4"/>
      <c r="P79" s="1"/>
      <c r="Q79" s="1" t="s">
        <v>11</v>
      </c>
      <c r="R79" s="1"/>
      <c r="S79" s="1"/>
    </row>
    <row r="80" spans="1:19" ht="15.75" thickBot="1" x14ac:dyDescent="0.3">
      <c r="A80" s="9"/>
      <c r="B80" s="39"/>
      <c r="C80" s="26"/>
      <c r="D80" s="4"/>
      <c r="E80" s="4"/>
      <c r="F80" s="4"/>
      <c r="G80" s="4"/>
      <c r="H80" s="48" t="s">
        <v>2</v>
      </c>
      <c r="I80" s="48" t="s">
        <v>41</v>
      </c>
      <c r="J80" s="48">
        <v>4.3606999999999996</v>
      </c>
      <c r="K80" s="4"/>
      <c r="L80" s="4"/>
      <c r="M80" s="4"/>
      <c r="N80" s="4">
        <f>N79/0.95</f>
        <v>3941.0526315789475</v>
      </c>
      <c r="O80" s="9" t="s">
        <v>14</v>
      </c>
      <c r="R80" s="1"/>
      <c r="S80" s="1"/>
    </row>
    <row r="81" spans="1:19" x14ac:dyDescent="0.25">
      <c r="A81" s="9"/>
      <c r="B81" s="39"/>
      <c r="C81" s="26"/>
      <c r="D81" s="4"/>
      <c r="E81" s="4"/>
      <c r="F81" s="4"/>
      <c r="G81" s="4"/>
      <c r="H81" s="4"/>
      <c r="I81" s="4"/>
      <c r="J81" s="4"/>
      <c r="K81" s="4"/>
      <c r="L81" s="4"/>
      <c r="M81" s="4"/>
      <c r="N81" s="61">
        <v>3941</v>
      </c>
      <c r="O81" s="4" t="s">
        <v>15</v>
      </c>
      <c r="P81" s="1"/>
      <c r="Q81" s="1"/>
      <c r="R81" s="1"/>
      <c r="S81" s="1"/>
    </row>
    <row r="82" spans="1:19" x14ac:dyDescent="0.25">
      <c r="A82" s="9"/>
      <c r="B82" s="39"/>
      <c r="C82" s="26"/>
      <c r="D82" s="4"/>
      <c r="E82" s="4"/>
      <c r="F82" s="4"/>
      <c r="G82" s="4"/>
      <c r="H82" s="4"/>
      <c r="I82" s="4"/>
      <c r="J82" s="4"/>
      <c r="K82" s="4"/>
      <c r="L82" s="4"/>
      <c r="M82" s="4"/>
      <c r="N82" s="4">
        <f>N81*5%</f>
        <v>197.05</v>
      </c>
      <c r="O82" s="4" t="s">
        <v>5</v>
      </c>
      <c r="P82" s="4"/>
      <c r="Q82" s="1"/>
      <c r="R82" s="1"/>
      <c r="S82" s="1"/>
    </row>
    <row r="83" spans="1:19" x14ac:dyDescent="0.25">
      <c r="A83" s="9"/>
      <c r="B83" s="39"/>
      <c r="C83" s="26"/>
      <c r="D83" s="4"/>
      <c r="E83" s="4"/>
      <c r="F83" s="4"/>
      <c r="G83" s="4"/>
      <c r="H83" s="4"/>
      <c r="I83" s="4"/>
      <c r="J83" s="4"/>
      <c r="K83" s="4"/>
      <c r="L83" s="4"/>
      <c r="M83" s="4"/>
      <c r="N83" s="62">
        <v>197</v>
      </c>
      <c r="O83" s="4" t="s">
        <v>16</v>
      </c>
      <c r="P83" s="1"/>
      <c r="Q83" s="1"/>
      <c r="R83" s="1"/>
      <c r="S83" s="1"/>
    </row>
    <row r="84" spans="1:19" x14ac:dyDescent="0.25">
      <c r="A84" s="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"/>
      <c r="R84" s="1"/>
      <c r="S84" s="1"/>
    </row>
    <row r="85" spans="1:19" x14ac:dyDescent="0.25">
      <c r="A85" s="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"/>
      <c r="R85" s="1"/>
      <c r="S85" s="1"/>
    </row>
    <row r="86" spans="1:19" x14ac:dyDescent="0.25">
      <c r="A86" s="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"/>
      <c r="R86" s="1"/>
      <c r="S86" s="1"/>
    </row>
    <row r="87" spans="1:19" x14ac:dyDescent="0.25">
      <c r="A87" s="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"/>
      <c r="R87" s="1"/>
      <c r="S87" s="1"/>
    </row>
    <row r="88" spans="1:19" x14ac:dyDescent="0.25">
      <c r="A88" s="9" t="s">
        <v>35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 t="s">
        <v>147</v>
      </c>
      <c r="N88" s="4"/>
      <c r="O88" s="4">
        <f>N83</f>
        <v>197</v>
      </c>
      <c r="P88" s="4"/>
      <c r="Q88" s="1"/>
      <c r="R88" s="1"/>
      <c r="S88" s="1"/>
    </row>
    <row r="89" spans="1:19" x14ac:dyDescent="0.25">
      <c r="A89" s="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"/>
      <c r="R89" s="1"/>
      <c r="S89" s="1"/>
    </row>
    <row r="90" spans="1:19" x14ac:dyDescent="0.25">
      <c r="A90" s="9" t="s">
        <v>51</v>
      </c>
      <c r="B90" s="4"/>
      <c r="C90" s="4"/>
      <c r="D90" s="4"/>
      <c r="E90" s="4"/>
      <c r="F90" s="4"/>
      <c r="G90" s="4" t="s">
        <v>9</v>
      </c>
      <c r="H90" s="4"/>
      <c r="I90" s="4"/>
      <c r="J90" s="4"/>
      <c r="K90" s="4"/>
      <c r="L90" s="4"/>
      <c r="M90" s="4"/>
      <c r="N90" s="4"/>
      <c r="O90" s="4"/>
      <c r="P90" s="1"/>
      <c r="Q90" s="1"/>
      <c r="R90" s="1"/>
      <c r="S90" s="1"/>
    </row>
    <row r="91" spans="1:19" x14ac:dyDescent="0.25">
      <c r="A91" s="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1"/>
      <c r="Q91" s="1"/>
      <c r="R91" s="1"/>
      <c r="S91" s="1"/>
    </row>
    <row r="92" spans="1:19" x14ac:dyDescent="0.25">
      <c r="A92" s="9" t="s">
        <v>37</v>
      </c>
      <c r="B92" s="4"/>
      <c r="C92" s="4"/>
      <c r="D92" s="4"/>
      <c r="E92" s="4"/>
      <c r="F92" s="4"/>
      <c r="G92" s="4" t="s">
        <v>10</v>
      </c>
      <c r="H92" s="4"/>
      <c r="I92" s="4"/>
      <c r="J92" s="4"/>
      <c r="K92" s="4"/>
      <c r="L92" s="4"/>
      <c r="M92" s="4"/>
      <c r="N92" s="4"/>
      <c r="O92" s="12"/>
      <c r="P92" s="1"/>
      <c r="Q92" s="1"/>
      <c r="R92" s="1"/>
      <c r="S92" s="1"/>
    </row>
    <row r="93" spans="1:19" x14ac:dyDescent="0.25">
      <c r="A93" s="9"/>
      <c r="B93" s="9"/>
      <c r="C93" s="9"/>
      <c r="D93" s="9"/>
      <c r="E93" s="9"/>
      <c r="F93" s="9"/>
      <c r="G93" s="9"/>
      <c r="H93" s="13"/>
      <c r="I93" s="13"/>
      <c r="J93" s="13"/>
      <c r="K93" s="9"/>
      <c r="L93" s="9"/>
      <c r="M93" s="9"/>
      <c r="N93" s="9"/>
      <c r="O93" s="9"/>
    </row>
    <row r="94" spans="1:19" x14ac:dyDescent="0.25">
      <c r="A94" s="9"/>
      <c r="B94" s="9"/>
      <c r="C94" s="9"/>
      <c r="D94" s="9"/>
      <c r="E94" s="9"/>
      <c r="F94" s="9"/>
      <c r="G94" s="9"/>
      <c r="H94" s="13"/>
      <c r="I94" s="13"/>
      <c r="J94" s="13"/>
      <c r="K94" s="9"/>
      <c r="L94" s="9"/>
      <c r="M94" s="9"/>
      <c r="N94" s="9"/>
      <c r="O94" s="9"/>
    </row>
    <row r="95" spans="1:19" x14ac:dyDescent="0.25">
      <c r="A95" s="9" t="s">
        <v>52</v>
      </c>
      <c r="B95" s="9"/>
      <c r="C95" s="9"/>
      <c r="D95" s="9"/>
      <c r="E95" s="9"/>
      <c r="F95" s="9"/>
      <c r="G95" s="9"/>
      <c r="H95" s="13"/>
      <c r="I95" s="13"/>
      <c r="J95" s="13"/>
      <c r="K95" s="9"/>
      <c r="L95" s="9"/>
      <c r="M95" s="9"/>
      <c r="N95" s="9"/>
      <c r="O95" s="9"/>
    </row>
    <row r="96" spans="1:19" x14ac:dyDescent="0.25">
      <c r="A96" t="s">
        <v>53</v>
      </c>
    </row>
    <row r="98" spans="1:1" x14ac:dyDescent="0.25">
      <c r="A98" t="s">
        <v>54</v>
      </c>
    </row>
    <row r="116" spans="1:19" x14ac:dyDescent="0.25">
      <c r="A116" s="32" t="s">
        <v>12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9" x14ac:dyDescent="0.25">
      <c r="A117" s="32" t="s">
        <v>34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9" x14ac:dyDescent="0.25">
      <c r="A118" s="9"/>
      <c r="B118" s="9"/>
      <c r="C118" s="9"/>
      <c r="D118" s="9"/>
      <c r="E118" s="9"/>
      <c r="F118" s="9" t="s">
        <v>8</v>
      </c>
      <c r="G118" s="9"/>
      <c r="H118" s="9"/>
      <c r="I118" s="9"/>
      <c r="J118" s="9"/>
      <c r="K118" s="9"/>
      <c r="L118" s="9"/>
      <c r="M118" s="9"/>
      <c r="N118" s="9"/>
      <c r="O118" s="9"/>
    </row>
    <row r="119" spans="1:19" x14ac:dyDescent="0.25">
      <c r="A119" s="9"/>
      <c r="B119" s="9" t="s">
        <v>153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 t="s">
        <v>4</v>
      </c>
    </row>
    <row r="120" spans="1:19" x14ac:dyDescent="0.25">
      <c r="A120" s="9"/>
      <c r="B120" s="4"/>
      <c r="C120" s="4"/>
      <c r="D120" s="4"/>
      <c r="E120" s="4"/>
      <c r="F120" s="4"/>
      <c r="G120" s="4"/>
      <c r="H120" s="4" t="s">
        <v>13</v>
      </c>
      <c r="I120" s="4"/>
      <c r="J120" s="4"/>
      <c r="K120" s="4"/>
      <c r="L120" s="4"/>
      <c r="M120" s="4"/>
      <c r="N120" s="4"/>
      <c r="O120" s="10">
        <v>0.2</v>
      </c>
      <c r="P120" s="1"/>
      <c r="Q120" s="1" t="s">
        <v>3</v>
      </c>
      <c r="R120" s="1"/>
      <c r="S120" s="1"/>
    </row>
    <row r="121" spans="1:19" ht="45.75" thickBot="1" x14ac:dyDescent="0.3">
      <c r="A121" s="9" t="s">
        <v>79</v>
      </c>
      <c r="B121" s="4" t="s">
        <v>0</v>
      </c>
      <c r="C121" s="26" t="s">
        <v>154</v>
      </c>
      <c r="D121" s="4"/>
      <c r="E121" s="4">
        <v>65.73</v>
      </c>
      <c r="F121" s="4" t="s">
        <v>1</v>
      </c>
      <c r="G121" s="43">
        <f>J122</f>
        <v>4.3415999999999997</v>
      </c>
      <c r="H121" s="47" t="s">
        <v>155</v>
      </c>
      <c r="I121" s="4"/>
      <c r="J121" s="4"/>
      <c r="K121" s="4"/>
      <c r="L121" s="4"/>
      <c r="M121" s="11" t="s">
        <v>7</v>
      </c>
      <c r="N121" s="4">
        <f>E121*G121</f>
        <v>285.37336799999997</v>
      </c>
      <c r="O121" s="4"/>
      <c r="P121" s="1"/>
      <c r="Q121" s="1" t="s">
        <v>6</v>
      </c>
      <c r="R121" s="1"/>
      <c r="S121" s="1"/>
    </row>
    <row r="122" spans="1:19" ht="15.75" thickBot="1" x14ac:dyDescent="0.3">
      <c r="A122" s="9"/>
      <c r="B122" s="4"/>
      <c r="C122" s="4"/>
      <c r="D122" s="4"/>
      <c r="E122" s="4"/>
      <c r="F122" s="4"/>
      <c r="G122" s="4"/>
      <c r="H122" s="48" t="s">
        <v>2</v>
      </c>
      <c r="I122" s="48" t="s">
        <v>41</v>
      </c>
      <c r="J122" s="48">
        <v>4.3415999999999997</v>
      </c>
      <c r="K122" s="4"/>
      <c r="L122" s="4"/>
      <c r="M122" s="4"/>
      <c r="N122" s="61">
        <v>285</v>
      </c>
      <c r="O122" s="4"/>
      <c r="P122" s="1"/>
      <c r="Q122" s="1" t="s">
        <v>11</v>
      </c>
      <c r="R122" s="1"/>
      <c r="S122" s="1"/>
    </row>
    <row r="123" spans="1:19" x14ac:dyDescent="0.25">
      <c r="A123" s="9"/>
      <c r="B123" s="39"/>
      <c r="C123" s="2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>
        <f>N122/0.8</f>
        <v>356.25</v>
      </c>
      <c r="O123" s="9" t="s">
        <v>14</v>
      </c>
      <c r="R123" s="1"/>
      <c r="S123" s="1"/>
    </row>
    <row r="124" spans="1:19" x14ac:dyDescent="0.25">
      <c r="A124" s="9"/>
      <c r="B124" s="39"/>
      <c r="C124" s="2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61">
        <v>356</v>
      </c>
      <c r="O124" s="4" t="s">
        <v>15</v>
      </c>
      <c r="P124" s="1"/>
      <c r="Q124" s="1"/>
      <c r="R124" s="1"/>
      <c r="S124" s="1"/>
    </row>
    <row r="125" spans="1:19" x14ac:dyDescent="0.25">
      <c r="A125" s="9"/>
      <c r="B125" s="39"/>
      <c r="C125" s="2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>
        <f>N124*20%</f>
        <v>71.2</v>
      </c>
      <c r="O125" s="4" t="s">
        <v>5</v>
      </c>
      <c r="P125" s="4"/>
      <c r="Q125" s="1"/>
      <c r="R125" s="1"/>
      <c r="S125" s="1"/>
    </row>
    <row r="126" spans="1:19" x14ac:dyDescent="0.25">
      <c r="A126" s="9"/>
      <c r="B126" s="39"/>
      <c r="C126" s="2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62">
        <v>71</v>
      </c>
      <c r="O126" s="4" t="s">
        <v>16</v>
      </c>
      <c r="P126" s="1"/>
      <c r="Q126" s="1"/>
      <c r="R126" s="1"/>
      <c r="S126" s="1"/>
    </row>
    <row r="127" spans="1:19" x14ac:dyDescent="0.25">
      <c r="A127" s="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1"/>
      <c r="Q127" s="1"/>
      <c r="R127" s="1"/>
      <c r="S127" s="1"/>
    </row>
    <row r="128" spans="1:19" x14ac:dyDescent="0.25">
      <c r="A128" s="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1"/>
      <c r="Q128" s="1"/>
      <c r="R128" s="1"/>
      <c r="S128" s="1"/>
    </row>
    <row r="129" spans="1:19" x14ac:dyDescent="0.25">
      <c r="A129" s="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1"/>
      <c r="Q129" s="1"/>
      <c r="R129" s="1"/>
      <c r="S129" s="1"/>
    </row>
    <row r="130" spans="1:19" x14ac:dyDescent="0.25">
      <c r="A130" s="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1"/>
      <c r="Q130" s="1"/>
      <c r="R130" s="1"/>
      <c r="S130" s="1"/>
    </row>
    <row r="131" spans="1:19" x14ac:dyDescent="0.25">
      <c r="A131" s="9" t="s">
        <v>35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 t="s">
        <v>147</v>
      </c>
      <c r="N131" s="4"/>
      <c r="O131" s="4">
        <f>N126</f>
        <v>71</v>
      </c>
      <c r="P131" s="1"/>
      <c r="Q131" s="1"/>
      <c r="R131" s="1"/>
      <c r="S131" s="1"/>
    </row>
    <row r="132" spans="1:19" x14ac:dyDescent="0.25">
      <c r="A132" s="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1"/>
      <c r="Q132" s="1"/>
      <c r="R132" s="1"/>
      <c r="S132" s="1"/>
    </row>
    <row r="133" spans="1:19" x14ac:dyDescent="0.25">
      <c r="A133" s="9" t="s">
        <v>85</v>
      </c>
      <c r="B133" s="4"/>
      <c r="C133" s="4"/>
      <c r="D133" s="4"/>
      <c r="E133" s="4"/>
      <c r="F133" s="4"/>
      <c r="G133" s="4" t="s">
        <v>9</v>
      </c>
      <c r="H133" s="4"/>
      <c r="I133" s="4"/>
      <c r="J133" s="4"/>
      <c r="K133" s="4"/>
      <c r="L133" s="4"/>
      <c r="M133" s="4"/>
      <c r="N133" s="4"/>
      <c r="O133" s="4"/>
      <c r="P133" s="1"/>
      <c r="Q133" s="1"/>
      <c r="R133" s="1"/>
      <c r="S133" s="1"/>
    </row>
    <row r="134" spans="1:19" x14ac:dyDescent="0.25">
      <c r="A134" s="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1"/>
      <c r="Q134" s="1"/>
      <c r="R134" s="1"/>
      <c r="S134" s="1"/>
    </row>
    <row r="135" spans="1:19" x14ac:dyDescent="0.25">
      <c r="A135" s="9" t="s">
        <v>37</v>
      </c>
      <c r="B135" s="4"/>
      <c r="C135" s="4"/>
      <c r="D135" s="4"/>
      <c r="E135" s="4"/>
      <c r="F135" s="4"/>
      <c r="G135" s="4" t="s">
        <v>10</v>
      </c>
      <c r="H135" s="4"/>
      <c r="I135" s="4"/>
      <c r="J135" s="4"/>
      <c r="K135" s="4"/>
      <c r="L135" s="4"/>
      <c r="M135" s="4"/>
      <c r="N135" s="4"/>
      <c r="O135" s="12"/>
      <c r="P135" s="1"/>
      <c r="Q135" s="1"/>
      <c r="R135" s="1"/>
      <c r="S135" s="1"/>
    </row>
    <row r="158" spans="1:15" x14ac:dyDescent="0.25">
      <c r="A158" s="32" t="s">
        <v>12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 x14ac:dyDescent="0.25">
      <c r="A159" s="32" t="s">
        <v>34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 x14ac:dyDescent="0.25">
      <c r="A160" s="9"/>
      <c r="B160" s="9"/>
      <c r="C160" s="9"/>
      <c r="D160" s="9"/>
      <c r="E160" s="9"/>
      <c r="F160" s="9" t="s">
        <v>8</v>
      </c>
      <c r="G160" s="9"/>
      <c r="H160" s="9"/>
      <c r="I160" s="9"/>
      <c r="J160" s="9"/>
      <c r="K160" s="9"/>
      <c r="L160" s="9"/>
      <c r="M160" s="9"/>
      <c r="N160" s="9"/>
      <c r="O160" s="9"/>
    </row>
    <row r="161" spans="1:19" x14ac:dyDescent="0.25">
      <c r="A161" s="9"/>
      <c r="B161" s="9" t="s">
        <v>156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 t="s">
        <v>4</v>
      </c>
    </row>
    <row r="162" spans="1:19" x14ac:dyDescent="0.25">
      <c r="A162" s="9"/>
      <c r="B162" s="4"/>
      <c r="C162" s="4"/>
      <c r="D162" s="4"/>
      <c r="E162" s="4"/>
      <c r="F162" s="4"/>
      <c r="G162" s="4"/>
      <c r="H162" s="4" t="s">
        <v>13</v>
      </c>
      <c r="I162" s="4"/>
      <c r="J162" s="4"/>
      <c r="K162" s="4"/>
      <c r="L162" s="4"/>
      <c r="M162" s="4"/>
      <c r="N162" s="4"/>
      <c r="O162" s="10">
        <v>0.2</v>
      </c>
      <c r="P162" s="1"/>
      <c r="Q162" s="1" t="s">
        <v>3</v>
      </c>
      <c r="R162" s="1"/>
      <c r="S162" s="1"/>
    </row>
    <row r="163" spans="1:19" ht="45.75" thickBot="1" x14ac:dyDescent="0.3">
      <c r="A163" s="9" t="s">
        <v>17</v>
      </c>
      <c r="B163" s="4" t="s">
        <v>0</v>
      </c>
      <c r="C163" s="26" t="s">
        <v>157</v>
      </c>
      <c r="D163" s="4"/>
      <c r="E163" s="4">
        <v>15</v>
      </c>
      <c r="F163" s="4" t="s">
        <v>1</v>
      </c>
      <c r="G163" s="43">
        <f>J164</f>
        <v>4.3308</v>
      </c>
      <c r="H163" s="47" t="s">
        <v>158</v>
      </c>
      <c r="I163" s="4"/>
      <c r="J163" s="4"/>
      <c r="K163" s="4"/>
      <c r="L163" s="4"/>
      <c r="M163" s="11" t="s">
        <v>7</v>
      </c>
      <c r="N163" s="4">
        <f>E163*G163</f>
        <v>64.962000000000003</v>
      </c>
      <c r="O163" s="4"/>
      <c r="P163" s="1"/>
      <c r="Q163" s="1" t="s">
        <v>6</v>
      </c>
      <c r="R163" s="1"/>
      <c r="S163" s="1"/>
    </row>
    <row r="164" spans="1:19" ht="15.75" thickBot="1" x14ac:dyDescent="0.3">
      <c r="A164" s="9"/>
      <c r="B164" s="4"/>
      <c r="C164" s="4"/>
      <c r="D164" s="4"/>
      <c r="E164" s="4"/>
      <c r="F164" s="4"/>
      <c r="G164" s="4"/>
      <c r="H164" s="48" t="s">
        <v>2</v>
      </c>
      <c r="I164" s="48" t="s">
        <v>41</v>
      </c>
      <c r="J164" s="48">
        <v>4.3308</v>
      </c>
      <c r="K164" s="4"/>
      <c r="L164" s="4"/>
      <c r="M164" s="4"/>
      <c r="N164" s="61">
        <v>65</v>
      </c>
      <c r="O164" s="4"/>
      <c r="P164" s="1"/>
      <c r="Q164" s="1" t="s">
        <v>11</v>
      </c>
      <c r="R164" s="1"/>
      <c r="S164" s="1"/>
    </row>
    <row r="165" spans="1:19" x14ac:dyDescent="0.25">
      <c r="A165" s="9"/>
      <c r="B165" s="39"/>
      <c r="C165" s="26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>
        <f>N164/0.8</f>
        <v>81.25</v>
      </c>
      <c r="O165" s="9" t="s">
        <v>14</v>
      </c>
      <c r="R165" s="1"/>
      <c r="S165" s="1"/>
    </row>
    <row r="166" spans="1:19" x14ac:dyDescent="0.25">
      <c r="A166" s="9"/>
      <c r="B166" s="39"/>
      <c r="C166" s="26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61">
        <v>81</v>
      </c>
      <c r="O166" s="4" t="s">
        <v>15</v>
      </c>
      <c r="P166" s="1"/>
      <c r="Q166" s="1"/>
      <c r="R166" s="1"/>
      <c r="S166" s="1"/>
    </row>
    <row r="167" spans="1:19" x14ac:dyDescent="0.25">
      <c r="A167" s="9"/>
      <c r="B167" s="39"/>
      <c r="C167" s="26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>
        <f>N166*20%</f>
        <v>16.2</v>
      </c>
      <c r="O167" s="4" t="s">
        <v>5</v>
      </c>
      <c r="P167" s="4"/>
      <c r="Q167" s="1"/>
      <c r="R167" s="1"/>
      <c r="S167" s="1"/>
    </row>
    <row r="168" spans="1:19" x14ac:dyDescent="0.25">
      <c r="A168" s="9"/>
      <c r="B168" s="39"/>
      <c r="C168" s="26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62">
        <v>16</v>
      </c>
      <c r="O168" s="4" t="s">
        <v>16</v>
      </c>
      <c r="P168" s="1"/>
      <c r="Q168" s="1"/>
      <c r="R168" s="1"/>
      <c r="S168" s="1"/>
    </row>
    <row r="169" spans="1:19" x14ac:dyDescent="0.25">
      <c r="A169" s="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"/>
      <c r="Q169" s="1"/>
      <c r="R169" s="1"/>
      <c r="S169" s="1"/>
    </row>
    <row r="170" spans="1:19" x14ac:dyDescent="0.25">
      <c r="A170" s="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"/>
      <c r="Q170" s="1"/>
      <c r="R170" s="1"/>
      <c r="S170" s="1"/>
    </row>
    <row r="171" spans="1:19" x14ac:dyDescent="0.25">
      <c r="A171" s="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1"/>
      <c r="Q171" s="1"/>
      <c r="R171" s="1"/>
      <c r="S171" s="1"/>
    </row>
    <row r="172" spans="1:19" x14ac:dyDescent="0.25">
      <c r="A172" s="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1"/>
      <c r="Q172" s="1"/>
      <c r="R172" s="1"/>
      <c r="S172" s="1"/>
    </row>
    <row r="173" spans="1:19" x14ac:dyDescent="0.25">
      <c r="A173" s="9" t="s">
        <v>35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 t="s">
        <v>147</v>
      </c>
      <c r="N173" s="4"/>
      <c r="O173" s="4">
        <f>N168</f>
        <v>16</v>
      </c>
      <c r="P173" s="1"/>
      <c r="Q173" s="1"/>
      <c r="R173" s="1"/>
      <c r="S173" s="1"/>
    </row>
    <row r="174" spans="1:19" x14ac:dyDescent="0.25">
      <c r="A174" s="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1"/>
      <c r="Q174" s="1"/>
      <c r="R174" s="1"/>
      <c r="S174" s="1"/>
    </row>
    <row r="175" spans="1:19" x14ac:dyDescent="0.25">
      <c r="A175" s="9" t="s">
        <v>36</v>
      </c>
      <c r="B175" s="4"/>
      <c r="C175" s="4"/>
      <c r="D175" s="4"/>
      <c r="E175" s="4"/>
      <c r="F175" s="4"/>
      <c r="G175" s="4" t="s">
        <v>9</v>
      </c>
      <c r="H175" s="4"/>
      <c r="I175" s="4"/>
      <c r="J175" s="4"/>
      <c r="K175" s="4"/>
      <c r="L175" s="4"/>
      <c r="M175" s="4"/>
      <c r="N175" s="4"/>
      <c r="O175" s="4"/>
      <c r="P175" s="1"/>
      <c r="Q175" s="1"/>
      <c r="R175" s="1"/>
      <c r="S175" s="1"/>
    </row>
    <row r="176" spans="1:19" x14ac:dyDescent="0.25">
      <c r="A176" s="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"/>
      <c r="Q176" s="1"/>
      <c r="R176" s="1"/>
      <c r="S176" s="1"/>
    </row>
    <row r="177" spans="1:19" x14ac:dyDescent="0.25">
      <c r="A177" s="9" t="s">
        <v>37</v>
      </c>
      <c r="B177" s="4"/>
      <c r="C177" s="4"/>
      <c r="D177" s="4"/>
      <c r="E177" s="4"/>
      <c r="F177" s="4"/>
      <c r="G177" s="4" t="s">
        <v>10</v>
      </c>
      <c r="H177" s="4"/>
      <c r="I177" s="4"/>
      <c r="J177" s="4"/>
      <c r="K177" s="4"/>
      <c r="L177" s="4"/>
      <c r="M177" s="4"/>
      <c r="N177" s="4"/>
      <c r="O177" s="12"/>
      <c r="P177" s="1"/>
      <c r="Q177" s="1"/>
      <c r="R177" s="1"/>
      <c r="S177" s="1"/>
    </row>
    <row r="201" spans="1:19" x14ac:dyDescent="0.25">
      <c r="A201" s="32" t="s">
        <v>12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1:19" x14ac:dyDescent="0.25">
      <c r="A202" s="32" t="s">
        <v>34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1:19" x14ac:dyDescent="0.25">
      <c r="A203" s="9"/>
      <c r="B203" s="9"/>
      <c r="C203" s="9"/>
      <c r="D203" s="9"/>
      <c r="E203" s="9"/>
      <c r="F203" s="9" t="s">
        <v>8</v>
      </c>
      <c r="G203" s="9"/>
      <c r="H203" s="9"/>
      <c r="I203" s="9"/>
      <c r="J203" s="9"/>
      <c r="K203" s="9"/>
      <c r="L203" s="9"/>
      <c r="M203" s="9"/>
      <c r="N203" s="9"/>
      <c r="O203" s="9"/>
    </row>
    <row r="204" spans="1:19" x14ac:dyDescent="0.25">
      <c r="A204" s="9"/>
      <c r="B204" s="9" t="s">
        <v>159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 t="s">
        <v>4</v>
      </c>
    </row>
    <row r="205" spans="1:19" x14ac:dyDescent="0.25">
      <c r="A205" s="9"/>
      <c r="B205" s="4"/>
      <c r="C205" s="4"/>
      <c r="D205" s="4"/>
      <c r="E205" s="4"/>
      <c r="F205" s="4"/>
      <c r="G205" s="4"/>
      <c r="H205" s="4" t="s">
        <v>13</v>
      </c>
      <c r="I205" s="4"/>
      <c r="J205" s="4"/>
      <c r="K205" s="4"/>
      <c r="L205" s="4"/>
      <c r="M205" s="4"/>
      <c r="N205" s="4"/>
      <c r="O205" s="10">
        <v>0.2</v>
      </c>
      <c r="P205" s="1"/>
      <c r="Q205" s="1" t="s">
        <v>3</v>
      </c>
      <c r="R205" s="1"/>
      <c r="S205" s="1"/>
    </row>
    <row r="206" spans="1:19" ht="45.75" thickBot="1" x14ac:dyDescent="0.3">
      <c r="A206" s="9" t="s">
        <v>72</v>
      </c>
      <c r="B206" s="4" t="s">
        <v>0</v>
      </c>
      <c r="C206" s="26" t="s">
        <v>160</v>
      </c>
      <c r="D206" s="4"/>
      <c r="E206" s="4">
        <v>200</v>
      </c>
      <c r="F206" s="4" t="s">
        <v>1</v>
      </c>
      <c r="G206" s="43">
        <f>J207</f>
        <v>4.3403999999999998</v>
      </c>
      <c r="H206" s="47" t="s">
        <v>161</v>
      </c>
      <c r="I206" s="4"/>
      <c r="J206" s="4"/>
      <c r="K206" s="4"/>
      <c r="L206" s="4"/>
      <c r="M206" s="11" t="s">
        <v>7</v>
      </c>
      <c r="N206" s="4">
        <f>E206*G206</f>
        <v>868.07999999999993</v>
      </c>
      <c r="O206" s="4"/>
      <c r="P206" s="1"/>
      <c r="Q206" s="1" t="s">
        <v>6</v>
      </c>
      <c r="R206" s="1"/>
      <c r="S206" s="1"/>
    </row>
    <row r="207" spans="1:19" ht="15.75" thickBot="1" x14ac:dyDescent="0.3">
      <c r="A207" s="9"/>
      <c r="B207" s="4"/>
      <c r="C207" s="4"/>
      <c r="D207" s="4"/>
      <c r="E207" s="4"/>
      <c r="F207" s="4"/>
      <c r="G207" s="4"/>
      <c r="H207" s="48" t="s">
        <v>2</v>
      </c>
      <c r="I207" s="48" t="s">
        <v>41</v>
      </c>
      <c r="J207" s="48">
        <v>4.3403999999999998</v>
      </c>
      <c r="K207" s="4"/>
      <c r="L207" s="4"/>
      <c r="M207" s="4"/>
      <c r="N207" s="61">
        <v>868</v>
      </c>
      <c r="O207" s="4"/>
      <c r="P207" s="1"/>
      <c r="Q207" s="1" t="s">
        <v>11</v>
      </c>
      <c r="R207" s="1"/>
      <c r="S207" s="1"/>
    </row>
    <row r="208" spans="1:19" x14ac:dyDescent="0.25">
      <c r="A208" s="9"/>
      <c r="B208" s="39"/>
      <c r="C208" s="26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>
        <f>N207/0.8</f>
        <v>1085</v>
      </c>
      <c r="O208" s="9" t="s">
        <v>14</v>
      </c>
      <c r="R208" s="1"/>
      <c r="S208" s="1"/>
    </row>
    <row r="209" spans="1:19" x14ac:dyDescent="0.25">
      <c r="A209" s="9"/>
      <c r="B209" s="39"/>
      <c r="C209" s="26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61">
        <v>1085</v>
      </c>
      <c r="O209" s="4" t="s">
        <v>15</v>
      </c>
      <c r="P209" s="1"/>
      <c r="Q209" s="1"/>
      <c r="R209" s="1"/>
      <c r="S209" s="1"/>
    </row>
    <row r="210" spans="1:19" x14ac:dyDescent="0.25">
      <c r="A210" s="9"/>
      <c r="B210" s="39"/>
      <c r="C210" s="26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>
        <f>N209*20%</f>
        <v>217</v>
      </c>
      <c r="O210" s="4" t="s">
        <v>5</v>
      </c>
      <c r="P210" s="4"/>
      <c r="Q210" s="1"/>
      <c r="R210" s="1"/>
      <c r="S210" s="1"/>
    </row>
    <row r="211" spans="1:19" x14ac:dyDescent="0.25">
      <c r="A211" s="9"/>
      <c r="B211" s="39"/>
      <c r="C211" s="26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62">
        <v>217</v>
      </c>
      <c r="O211" s="4" t="s">
        <v>16</v>
      </c>
      <c r="P211" s="1"/>
      <c r="Q211" s="1"/>
      <c r="R211" s="1"/>
      <c r="S211" s="1"/>
    </row>
    <row r="212" spans="1:19" x14ac:dyDescent="0.25">
      <c r="A212" s="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1"/>
      <c r="Q212" s="1"/>
      <c r="R212" s="1"/>
      <c r="S212" s="1"/>
    </row>
    <row r="213" spans="1:19" x14ac:dyDescent="0.25">
      <c r="A213" s="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1"/>
      <c r="Q213" s="1"/>
      <c r="R213" s="1"/>
      <c r="S213" s="1"/>
    </row>
    <row r="214" spans="1:19" x14ac:dyDescent="0.25">
      <c r="A214" s="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1"/>
      <c r="Q214" s="1"/>
      <c r="R214" s="1"/>
      <c r="S214" s="1"/>
    </row>
    <row r="215" spans="1:19" x14ac:dyDescent="0.25">
      <c r="A215" s="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1"/>
      <c r="Q215" s="1"/>
      <c r="R215" s="1"/>
      <c r="S215" s="1"/>
    </row>
    <row r="216" spans="1:19" x14ac:dyDescent="0.25">
      <c r="A216" s="9" t="s">
        <v>35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 t="s">
        <v>147</v>
      </c>
      <c r="N216" s="4"/>
      <c r="O216" s="4">
        <f>N211</f>
        <v>217</v>
      </c>
      <c r="P216" s="1"/>
      <c r="Q216" s="1"/>
      <c r="R216" s="1"/>
      <c r="S216" s="1"/>
    </row>
    <row r="217" spans="1:19" x14ac:dyDescent="0.25">
      <c r="A217" s="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1"/>
      <c r="Q217" s="1"/>
      <c r="R217" s="1"/>
      <c r="S217" s="1"/>
    </row>
    <row r="218" spans="1:19" x14ac:dyDescent="0.25">
      <c r="A218" s="9" t="s">
        <v>87</v>
      </c>
      <c r="B218" s="4"/>
      <c r="C218" s="4"/>
      <c r="D218" s="4"/>
      <c r="E218" s="4"/>
      <c r="F218" s="4"/>
      <c r="G218" s="4" t="s">
        <v>9</v>
      </c>
      <c r="H218" s="4"/>
      <c r="I218" s="4"/>
      <c r="J218" s="4"/>
      <c r="K218" s="4"/>
      <c r="L218" s="4"/>
      <c r="M218" s="4"/>
      <c r="N218" s="4"/>
      <c r="O218" s="4"/>
      <c r="P218" s="1"/>
      <c r="Q218" s="1"/>
      <c r="R218" s="1"/>
      <c r="S218" s="1"/>
    </row>
    <row r="219" spans="1:19" x14ac:dyDescent="0.25">
      <c r="A219" s="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1"/>
      <c r="Q219" s="1"/>
      <c r="R219" s="1"/>
      <c r="S219" s="1"/>
    </row>
    <row r="220" spans="1:19" x14ac:dyDescent="0.25">
      <c r="A220" s="9" t="s">
        <v>37</v>
      </c>
      <c r="B220" s="4"/>
      <c r="C220" s="4"/>
      <c r="D220" s="4"/>
      <c r="E220" s="4"/>
      <c r="F220" s="4"/>
      <c r="G220" s="4" t="s">
        <v>10</v>
      </c>
      <c r="H220" s="4"/>
      <c r="I220" s="4"/>
      <c r="J220" s="4"/>
      <c r="K220" s="4"/>
      <c r="L220" s="4"/>
      <c r="M220" s="4"/>
      <c r="N220" s="4"/>
      <c r="O220" s="12"/>
      <c r="P220" s="1"/>
      <c r="Q220" s="1"/>
      <c r="R220" s="1"/>
      <c r="S220" s="1"/>
    </row>
  </sheetData>
  <pageMargins left="0.7" right="0.7" top="0.75" bottom="0.75" header="0.3" footer="0.3"/>
  <pageSetup paperSize="9"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FFE3-EE78-47C4-ADC4-F860B1F19FF7}">
  <sheetPr>
    <pageSetUpPr fitToPage="1"/>
  </sheetPr>
  <dimension ref="A1:S191"/>
  <sheetViews>
    <sheetView topLeftCell="A103" workbookViewId="0">
      <selection activeCell="A110" sqref="A110:U129"/>
    </sheetView>
  </sheetViews>
  <sheetFormatPr defaultRowHeight="15" x14ac:dyDescent="0.25"/>
  <cols>
    <col min="1" max="1" width="17.855468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>
    <row r="1" spans="1:19" x14ac:dyDescent="0.25">
      <c r="A1" s="32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9" x14ac:dyDescent="0.25">
      <c r="A2" s="32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x14ac:dyDescent="0.25">
      <c r="A3" s="9"/>
      <c r="B3" s="9"/>
      <c r="C3" s="9"/>
      <c r="D3" s="9"/>
      <c r="E3" s="9"/>
      <c r="F3" s="9" t="s">
        <v>8</v>
      </c>
      <c r="G3" s="9"/>
      <c r="H3" s="9"/>
      <c r="I3" s="9"/>
      <c r="J3" s="9"/>
      <c r="K3" s="9"/>
      <c r="L3" s="9"/>
      <c r="M3" s="9"/>
      <c r="N3" s="9"/>
      <c r="O3" s="9"/>
    </row>
    <row r="4" spans="1:19" x14ac:dyDescent="0.25">
      <c r="A4" s="9"/>
      <c r="B4" s="9" t="s">
        <v>133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</v>
      </c>
    </row>
    <row r="5" spans="1:19" x14ac:dyDescent="0.25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>
        <v>0.2</v>
      </c>
      <c r="P5" s="1"/>
      <c r="Q5" s="1" t="s">
        <v>3</v>
      </c>
      <c r="R5" s="1"/>
      <c r="S5" s="1"/>
    </row>
    <row r="6" spans="1:19" ht="45.75" thickBot="1" x14ac:dyDescent="0.3">
      <c r="A6" s="9" t="s">
        <v>45</v>
      </c>
      <c r="B6" s="4" t="s">
        <v>0</v>
      </c>
      <c r="C6" s="26" t="s">
        <v>134</v>
      </c>
      <c r="D6" s="4"/>
      <c r="E6" s="4">
        <v>422.79</v>
      </c>
      <c r="F6" s="4" t="s">
        <v>94</v>
      </c>
      <c r="G6" s="43"/>
      <c r="H6" s="47"/>
      <c r="I6" s="4"/>
      <c r="J6" s="4"/>
      <c r="K6" s="4"/>
      <c r="L6" s="4"/>
      <c r="M6" s="11" t="s">
        <v>7</v>
      </c>
      <c r="N6" s="4">
        <f>E6</f>
        <v>422.79</v>
      </c>
      <c r="O6" s="4"/>
      <c r="P6" s="1"/>
      <c r="Q6" s="1" t="s">
        <v>6</v>
      </c>
      <c r="R6" s="1"/>
      <c r="S6" s="1"/>
    </row>
    <row r="7" spans="1:19" ht="15.75" thickBot="1" x14ac:dyDescent="0.3">
      <c r="A7" s="9"/>
      <c r="B7" s="4"/>
      <c r="C7" s="4"/>
      <c r="D7" s="4"/>
      <c r="E7" s="4"/>
      <c r="F7" s="4"/>
      <c r="G7" s="4"/>
      <c r="H7" s="48"/>
      <c r="I7" s="48"/>
      <c r="J7" s="48"/>
      <c r="K7" s="4"/>
      <c r="L7" s="4"/>
      <c r="M7" s="4"/>
      <c r="N7" s="61">
        <v>423</v>
      </c>
      <c r="O7" s="4"/>
      <c r="P7" s="1"/>
      <c r="Q7" s="1" t="s">
        <v>11</v>
      </c>
      <c r="R7" s="1"/>
      <c r="S7" s="1"/>
    </row>
    <row r="8" spans="1:19" x14ac:dyDescent="0.25">
      <c r="A8" s="9"/>
      <c r="B8" s="39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4">
        <f>N7/0.8</f>
        <v>528.75</v>
      </c>
      <c r="O8" s="9" t="s">
        <v>14</v>
      </c>
      <c r="R8" s="1"/>
      <c r="S8" s="1"/>
    </row>
    <row r="9" spans="1:19" x14ac:dyDescent="0.2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61">
        <v>529</v>
      </c>
      <c r="O9" s="4" t="s">
        <v>15</v>
      </c>
      <c r="P9" s="1"/>
      <c r="Q9" s="1"/>
      <c r="R9" s="1"/>
      <c r="S9" s="1"/>
    </row>
    <row r="10" spans="1:19" x14ac:dyDescent="0.2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f>N9*20%</f>
        <v>105.80000000000001</v>
      </c>
      <c r="O10" s="4" t="s">
        <v>5</v>
      </c>
      <c r="P10" s="4"/>
      <c r="Q10" s="1"/>
      <c r="R10" s="1"/>
      <c r="S10" s="1"/>
    </row>
    <row r="11" spans="1:19" x14ac:dyDescent="0.2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62">
        <v>106</v>
      </c>
      <c r="O11" s="4" t="s">
        <v>16</v>
      </c>
      <c r="P11" s="1"/>
      <c r="Q11" s="1"/>
      <c r="R11" s="1"/>
      <c r="S11" s="1"/>
    </row>
    <row r="12" spans="1:19" x14ac:dyDescent="0.2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"/>
      <c r="Q12" s="1"/>
      <c r="R12" s="1"/>
      <c r="S12" s="1"/>
    </row>
    <row r="13" spans="1:19" x14ac:dyDescent="0.2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</row>
    <row r="14" spans="1:19" x14ac:dyDescent="0.2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</row>
    <row r="15" spans="1:19" x14ac:dyDescent="0.2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</row>
    <row r="16" spans="1:19" x14ac:dyDescent="0.2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</row>
    <row r="17" spans="1:19" x14ac:dyDescent="0.25">
      <c r="A17" s="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"/>
      <c r="Q17" s="1"/>
      <c r="R17" s="1"/>
      <c r="S17" s="1"/>
    </row>
    <row r="18" spans="1:19" x14ac:dyDescent="0.2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x14ac:dyDescent="0.25">
      <c r="A19" s="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</row>
    <row r="20" spans="1:19" x14ac:dyDescent="0.2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"/>
      <c r="Q20" s="1"/>
      <c r="R20" s="1"/>
      <c r="S20" s="1"/>
    </row>
    <row r="21" spans="1:19" x14ac:dyDescent="0.25">
      <c r="A21" s="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1"/>
      <c r="Q21" s="1"/>
      <c r="R21" s="1"/>
      <c r="S21" s="1"/>
    </row>
    <row r="22" spans="1:19" x14ac:dyDescent="0.25">
      <c r="A22" s="9" t="s">
        <v>35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 t="s">
        <v>135</v>
      </c>
      <c r="N22" s="4"/>
      <c r="O22" s="4">
        <f>N11</f>
        <v>106</v>
      </c>
      <c r="P22" s="1"/>
      <c r="Q22" s="1"/>
      <c r="R22" s="1"/>
      <c r="S22" s="1"/>
    </row>
    <row r="23" spans="1:19" x14ac:dyDescent="0.25">
      <c r="A23" s="9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"/>
      <c r="Q23" s="1"/>
      <c r="R23" s="1"/>
      <c r="S23" s="1"/>
    </row>
    <row r="24" spans="1:19" x14ac:dyDescent="0.25">
      <c r="A24" s="9" t="s">
        <v>96</v>
      </c>
      <c r="B24" s="4"/>
      <c r="C24" s="4"/>
      <c r="D24" s="4"/>
      <c r="E24" s="4"/>
      <c r="F24" s="4"/>
      <c r="G24" s="4" t="s">
        <v>9</v>
      </c>
      <c r="H24" s="4"/>
      <c r="I24" s="4"/>
      <c r="J24" s="4"/>
      <c r="K24" s="4"/>
      <c r="L24" s="4"/>
      <c r="M24" s="4"/>
      <c r="N24" s="4"/>
      <c r="O24" s="4"/>
      <c r="P24" s="1"/>
      <c r="Q24" s="1"/>
      <c r="R24" s="1"/>
      <c r="S24" s="1"/>
    </row>
    <row r="25" spans="1:19" x14ac:dyDescent="0.25">
      <c r="A25" s="9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"/>
      <c r="Q25" s="1"/>
      <c r="R25" s="1"/>
      <c r="S25" s="1"/>
    </row>
    <row r="26" spans="1:19" x14ac:dyDescent="0.25">
      <c r="A26" s="9" t="s">
        <v>37</v>
      </c>
      <c r="B26" s="4"/>
      <c r="C26" s="4"/>
      <c r="D26" s="4"/>
      <c r="E26" s="4"/>
      <c r="F26" s="4"/>
      <c r="G26" s="4" t="s">
        <v>10</v>
      </c>
      <c r="H26" s="4"/>
      <c r="I26" s="4"/>
      <c r="J26" s="4"/>
      <c r="K26" s="4"/>
      <c r="L26" s="4"/>
      <c r="M26" s="4"/>
      <c r="N26" s="4"/>
      <c r="O26" s="12"/>
      <c r="P26" s="1"/>
      <c r="Q26" s="1"/>
      <c r="R26" s="1"/>
      <c r="S26" s="1"/>
    </row>
    <row r="27" spans="1:19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x14ac:dyDescent="0.25">
      <c r="A29" s="32" t="s">
        <v>12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x14ac:dyDescent="0.25">
      <c r="A30" s="32" t="s">
        <v>34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x14ac:dyDescent="0.25">
      <c r="A31" s="9"/>
      <c r="B31" s="9"/>
      <c r="C31" s="9"/>
      <c r="D31" s="9"/>
      <c r="E31" s="9"/>
      <c r="F31" s="9" t="s">
        <v>8</v>
      </c>
      <c r="G31" s="9"/>
      <c r="H31" s="9"/>
      <c r="I31" s="9"/>
      <c r="J31" s="9"/>
      <c r="K31" s="9"/>
      <c r="L31" s="9"/>
      <c r="M31" s="9"/>
      <c r="N31" s="9"/>
      <c r="O31" s="9"/>
    </row>
    <row r="32" spans="1:19" x14ac:dyDescent="0.25">
      <c r="A32" s="9"/>
      <c r="B32" s="9" t="s">
        <v>136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 t="s">
        <v>4</v>
      </c>
    </row>
    <row r="33" spans="1:19" x14ac:dyDescent="0.25">
      <c r="A33" s="9"/>
      <c r="B33" s="4"/>
      <c r="C33" s="4"/>
      <c r="D33" s="4"/>
      <c r="E33" s="4"/>
      <c r="F33" s="4"/>
      <c r="G33" s="4"/>
      <c r="H33" s="4" t="s">
        <v>13</v>
      </c>
      <c r="I33" s="4"/>
      <c r="J33" s="4"/>
      <c r="K33" s="4"/>
      <c r="L33" s="4"/>
      <c r="M33" s="4"/>
      <c r="N33" s="4"/>
      <c r="O33" s="10">
        <v>0.2</v>
      </c>
      <c r="P33" s="1"/>
      <c r="Q33" s="1" t="s">
        <v>3</v>
      </c>
      <c r="R33" s="1"/>
      <c r="S33" s="1"/>
    </row>
    <row r="34" spans="1:19" ht="45.75" thickBot="1" x14ac:dyDescent="0.3">
      <c r="A34" s="9" t="s">
        <v>17</v>
      </c>
      <c r="B34" s="4" t="s">
        <v>0</v>
      </c>
      <c r="C34" s="26" t="s">
        <v>122</v>
      </c>
      <c r="D34" s="4"/>
      <c r="E34" s="4">
        <v>30</v>
      </c>
      <c r="F34" s="4" t="s">
        <v>1</v>
      </c>
      <c r="G34" s="43">
        <f>J35</f>
        <v>4.2912999999999997</v>
      </c>
      <c r="H34" s="47" t="s">
        <v>137</v>
      </c>
      <c r="I34" s="4"/>
      <c r="J34" s="4"/>
      <c r="K34" s="4"/>
      <c r="L34" s="4"/>
      <c r="M34" s="11" t="s">
        <v>7</v>
      </c>
      <c r="N34" s="4">
        <f>E34*G34</f>
        <v>128.73899999999998</v>
      </c>
      <c r="O34" s="4"/>
      <c r="P34" s="1"/>
      <c r="Q34" s="1" t="s">
        <v>6</v>
      </c>
      <c r="R34" s="1"/>
      <c r="S34" s="1"/>
    </row>
    <row r="35" spans="1:19" ht="15.75" thickBot="1" x14ac:dyDescent="0.3">
      <c r="A35" s="9"/>
      <c r="B35" s="4"/>
      <c r="C35" s="4"/>
      <c r="D35" s="4"/>
      <c r="E35" s="4"/>
      <c r="F35" s="4"/>
      <c r="G35" s="4"/>
      <c r="H35" s="48" t="s">
        <v>2</v>
      </c>
      <c r="I35" s="48" t="s">
        <v>41</v>
      </c>
      <c r="J35" s="48">
        <v>4.2912999999999997</v>
      </c>
      <c r="K35" s="4"/>
      <c r="L35" s="4"/>
      <c r="M35" s="4"/>
      <c r="N35" s="61">
        <v>129</v>
      </c>
      <c r="O35" s="4"/>
      <c r="P35" s="1"/>
      <c r="Q35" s="1" t="s">
        <v>11</v>
      </c>
      <c r="R35" s="1"/>
      <c r="S35" s="1"/>
    </row>
    <row r="36" spans="1:19" x14ac:dyDescent="0.25">
      <c r="A36" s="9"/>
      <c r="B36" s="39"/>
      <c r="C36" s="26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f>N35/0.8</f>
        <v>161.25</v>
      </c>
      <c r="O36" s="9" t="s">
        <v>14</v>
      </c>
      <c r="R36" s="1"/>
      <c r="S36" s="1"/>
    </row>
    <row r="37" spans="1:19" x14ac:dyDescent="0.25">
      <c r="A37" s="9"/>
      <c r="B37" s="39"/>
      <c r="C37" s="26"/>
      <c r="D37" s="4"/>
      <c r="E37" s="4"/>
      <c r="F37" s="4"/>
      <c r="G37" s="4"/>
      <c r="H37" s="4"/>
      <c r="I37" s="4"/>
      <c r="J37" s="4"/>
      <c r="K37" s="4"/>
      <c r="L37" s="4"/>
      <c r="M37" s="4"/>
      <c r="N37" s="61">
        <v>161</v>
      </c>
      <c r="O37" s="4" t="s">
        <v>15</v>
      </c>
      <c r="P37" s="1"/>
      <c r="Q37" s="1"/>
      <c r="R37" s="1"/>
      <c r="S37" s="1"/>
    </row>
    <row r="38" spans="1:19" x14ac:dyDescent="0.25">
      <c r="A38" s="9"/>
      <c r="B38" s="39"/>
      <c r="C38" s="26"/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f>N37*20%</f>
        <v>32.200000000000003</v>
      </c>
      <c r="O38" s="4" t="s">
        <v>5</v>
      </c>
      <c r="P38" s="4"/>
      <c r="Q38" s="1"/>
      <c r="R38" s="1"/>
      <c r="S38" s="1"/>
    </row>
    <row r="39" spans="1:19" x14ac:dyDescent="0.25">
      <c r="A39" s="9"/>
      <c r="B39" s="39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62">
        <v>32</v>
      </c>
      <c r="O39" s="4" t="s">
        <v>16</v>
      </c>
      <c r="P39" s="1"/>
      <c r="Q39" s="1"/>
      <c r="R39" s="1"/>
      <c r="S39" s="1"/>
    </row>
    <row r="40" spans="1:19" x14ac:dyDescent="0.25">
      <c r="A40" s="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"/>
      <c r="Q40" s="1"/>
      <c r="R40" s="1"/>
      <c r="S40" s="1"/>
    </row>
    <row r="41" spans="1:19" x14ac:dyDescent="0.25">
      <c r="A41" s="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"/>
      <c r="Q41" s="1"/>
      <c r="R41" s="1"/>
      <c r="S41" s="1"/>
    </row>
    <row r="42" spans="1:19" x14ac:dyDescent="0.25">
      <c r="A42" s="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"/>
      <c r="Q42" s="1"/>
      <c r="R42" s="1"/>
      <c r="S42" s="1"/>
    </row>
    <row r="43" spans="1:19" x14ac:dyDescent="0.25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"/>
      <c r="Q43" s="1"/>
      <c r="R43" s="1"/>
      <c r="S43" s="1"/>
    </row>
    <row r="44" spans="1:19" x14ac:dyDescent="0.25">
      <c r="A44" s="9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"/>
      <c r="Q44" s="1"/>
      <c r="R44" s="1"/>
      <c r="S44" s="1"/>
    </row>
    <row r="45" spans="1:19" x14ac:dyDescent="0.25">
      <c r="A45" s="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"/>
      <c r="Q45" s="1"/>
      <c r="R45" s="1"/>
      <c r="S45" s="1"/>
    </row>
    <row r="46" spans="1:19" x14ac:dyDescent="0.25">
      <c r="A46" s="9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"/>
      <c r="Q46" s="1"/>
      <c r="R46" s="1"/>
      <c r="S46" s="1"/>
    </row>
    <row r="47" spans="1:19" x14ac:dyDescent="0.25">
      <c r="A47" s="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"/>
      <c r="Q47" s="1"/>
      <c r="R47" s="1"/>
      <c r="S47" s="1"/>
    </row>
    <row r="48" spans="1:19" x14ac:dyDescent="0.25">
      <c r="A48" s="9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1"/>
      <c r="R48" s="1"/>
      <c r="S48" s="1"/>
    </row>
    <row r="49" spans="1:19" x14ac:dyDescent="0.25">
      <c r="A49" s="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1"/>
      <c r="R49" s="1"/>
      <c r="S49" s="1"/>
    </row>
    <row r="50" spans="1:19" x14ac:dyDescent="0.25">
      <c r="A50" s="9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1"/>
      <c r="R50" s="1"/>
      <c r="S50" s="1"/>
    </row>
    <row r="51" spans="1:19" x14ac:dyDescent="0.25">
      <c r="A51" s="9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"/>
      <c r="Q51" s="1"/>
      <c r="R51" s="1"/>
      <c r="S51" s="1"/>
    </row>
    <row r="52" spans="1:19" x14ac:dyDescent="0.25">
      <c r="A52" s="9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"/>
      <c r="Q52" s="1"/>
      <c r="R52" s="1"/>
      <c r="S52" s="1"/>
    </row>
    <row r="53" spans="1:19" x14ac:dyDescent="0.25">
      <c r="A53" s="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"/>
      <c r="Q53" s="1"/>
      <c r="R53" s="1"/>
      <c r="S53" s="1"/>
    </row>
    <row r="54" spans="1:19" x14ac:dyDescent="0.25">
      <c r="A54" s="9" t="s">
        <v>35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 t="s">
        <v>135</v>
      </c>
      <c r="N54" s="4"/>
      <c r="O54" s="4">
        <f>N39</f>
        <v>32</v>
      </c>
      <c r="P54" s="1"/>
      <c r="Q54" s="1"/>
      <c r="R54" s="1"/>
      <c r="S54" s="1"/>
    </row>
    <row r="55" spans="1:19" x14ac:dyDescent="0.25">
      <c r="A55" s="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"/>
      <c r="Q55" s="1"/>
      <c r="R55" s="1"/>
      <c r="S55" s="1"/>
    </row>
    <row r="56" spans="1:19" x14ac:dyDescent="0.25">
      <c r="A56" s="9" t="s">
        <v>36</v>
      </c>
      <c r="B56" s="4"/>
      <c r="C56" s="4"/>
      <c r="D56" s="4"/>
      <c r="E56" s="4"/>
      <c r="F56" s="4"/>
      <c r="G56" s="4" t="s">
        <v>9</v>
      </c>
      <c r="H56" s="4"/>
      <c r="I56" s="4"/>
      <c r="J56" s="4"/>
      <c r="K56" s="4"/>
      <c r="L56" s="4"/>
      <c r="M56" s="4"/>
      <c r="N56" s="4"/>
      <c r="O56" s="4"/>
      <c r="P56" s="1"/>
      <c r="Q56" s="1"/>
      <c r="R56" s="1"/>
      <c r="S56" s="1"/>
    </row>
    <row r="57" spans="1:19" x14ac:dyDescent="0.25">
      <c r="A57" s="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"/>
      <c r="Q57" s="1"/>
      <c r="R57" s="1"/>
      <c r="S57" s="1"/>
    </row>
    <row r="58" spans="1:19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9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9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9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9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9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9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9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9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9" x14ac:dyDescent="0.25">
      <c r="A67" s="9"/>
      <c r="B67" s="9"/>
      <c r="C67" s="9"/>
      <c r="D67" s="9"/>
      <c r="E67" s="9"/>
      <c r="F67" s="9"/>
    </row>
    <row r="68" spans="1:19" x14ac:dyDescent="0.25">
      <c r="A68" s="32" t="s">
        <v>12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9" x14ac:dyDescent="0.25">
      <c r="A69" s="32" t="s">
        <v>34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9" x14ac:dyDescent="0.25">
      <c r="A70" s="9"/>
      <c r="B70" s="9"/>
      <c r="C70" s="9"/>
      <c r="D70" s="9"/>
      <c r="E70" s="9"/>
      <c r="F70" s="9" t="s">
        <v>8</v>
      </c>
      <c r="G70" s="9"/>
      <c r="H70" s="9"/>
      <c r="I70" s="9"/>
      <c r="J70" s="9"/>
      <c r="K70" s="9"/>
      <c r="L70" s="9"/>
      <c r="M70" s="9"/>
      <c r="N70" s="9"/>
      <c r="O70" s="9"/>
    </row>
    <row r="71" spans="1:19" x14ac:dyDescent="0.25">
      <c r="A71" s="9"/>
      <c r="B71" s="9" t="s">
        <v>141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 t="s">
        <v>4</v>
      </c>
    </row>
    <row r="72" spans="1:19" x14ac:dyDescent="0.25">
      <c r="A72" s="9"/>
      <c r="B72" s="4"/>
      <c r="C72" s="4"/>
      <c r="D72" s="4"/>
      <c r="E72" s="4"/>
      <c r="F72" s="4"/>
      <c r="G72" s="4"/>
      <c r="H72" s="4" t="s">
        <v>13</v>
      </c>
      <c r="I72" s="4"/>
      <c r="J72" s="4"/>
      <c r="K72" s="4"/>
      <c r="L72" s="4"/>
      <c r="M72" s="4"/>
      <c r="N72" s="4"/>
      <c r="O72" s="10">
        <v>0.2</v>
      </c>
      <c r="P72" s="1"/>
      <c r="Q72" s="1" t="s">
        <v>3</v>
      </c>
      <c r="R72" s="1"/>
      <c r="S72" s="1"/>
    </row>
    <row r="73" spans="1:19" ht="45.75" thickBot="1" x14ac:dyDescent="0.3">
      <c r="A73" s="9" t="s">
        <v>79</v>
      </c>
      <c r="B73" s="4" t="s">
        <v>0</v>
      </c>
      <c r="C73" s="26" t="s">
        <v>142</v>
      </c>
      <c r="D73" s="4"/>
      <c r="E73" s="4">
        <v>73.150000000000006</v>
      </c>
      <c r="F73" s="4" t="s">
        <v>1</v>
      </c>
      <c r="G73" s="43">
        <f>J74</f>
        <v>4.2926000000000002</v>
      </c>
      <c r="H73" s="47" t="s">
        <v>143</v>
      </c>
      <c r="I73" s="4"/>
      <c r="J73" s="4"/>
      <c r="K73" s="4"/>
      <c r="L73" s="4"/>
      <c r="M73" s="11" t="s">
        <v>7</v>
      </c>
      <c r="N73" s="4">
        <f>E73*G73</f>
        <v>314.00369000000006</v>
      </c>
      <c r="O73" s="4"/>
      <c r="P73" s="1"/>
      <c r="Q73" s="1" t="s">
        <v>6</v>
      </c>
      <c r="R73" s="1"/>
      <c r="S73" s="1"/>
    </row>
    <row r="74" spans="1:19" ht="15.75" thickBot="1" x14ac:dyDescent="0.3">
      <c r="A74" s="9"/>
      <c r="B74" s="4"/>
      <c r="C74" s="4"/>
      <c r="D74" s="4"/>
      <c r="E74" s="4"/>
      <c r="F74" s="4"/>
      <c r="G74" s="4"/>
      <c r="H74" s="48" t="s">
        <v>2</v>
      </c>
      <c r="I74" s="48" t="s">
        <v>41</v>
      </c>
      <c r="J74" s="48">
        <v>4.2926000000000002</v>
      </c>
      <c r="K74" s="4"/>
      <c r="L74" s="4"/>
      <c r="M74" s="4"/>
      <c r="N74" s="61">
        <v>314</v>
      </c>
      <c r="O74" s="4"/>
      <c r="P74" s="1"/>
      <c r="Q74" s="1" t="s">
        <v>11</v>
      </c>
      <c r="R74" s="1"/>
      <c r="S74" s="1"/>
    </row>
    <row r="75" spans="1:19" x14ac:dyDescent="0.25">
      <c r="A75" s="9"/>
      <c r="B75" s="39"/>
      <c r="C75" s="26"/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f>N74/0.8</f>
        <v>392.5</v>
      </c>
      <c r="O75" s="9" t="s">
        <v>14</v>
      </c>
      <c r="R75" s="1"/>
      <c r="S75" s="1"/>
    </row>
    <row r="76" spans="1:19" x14ac:dyDescent="0.25">
      <c r="A76" s="9"/>
      <c r="B76" s="39"/>
      <c r="C76" s="26"/>
      <c r="D76" s="4"/>
      <c r="E76" s="4"/>
      <c r="F76" s="4"/>
      <c r="G76" s="4"/>
      <c r="H76" s="4"/>
      <c r="I76" s="4"/>
      <c r="J76" s="4"/>
      <c r="K76" s="4"/>
      <c r="L76" s="4"/>
      <c r="M76" s="4"/>
      <c r="N76" s="61">
        <v>393</v>
      </c>
      <c r="O76" s="4" t="s">
        <v>15</v>
      </c>
      <c r="P76" s="1"/>
      <c r="Q76" s="1"/>
      <c r="R76" s="1"/>
      <c r="S76" s="1"/>
    </row>
    <row r="77" spans="1:19" x14ac:dyDescent="0.25">
      <c r="A77" s="9"/>
      <c r="B77" s="39"/>
      <c r="C77" s="26"/>
      <c r="D77" s="4"/>
      <c r="E77" s="4"/>
      <c r="F77" s="4"/>
      <c r="G77" s="4"/>
      <c r="H77" s="4"/>
      <c r="I77" s="4"/>
      <c r="J77" s="4"/>
      <c r="K77" s="4"/>
      <c r="L77" s="4"/>
      <c r="M77" s="4"/>
      <c r="N77" s="4">
        <f>N76*20%</f>
        <v>78.600000000000009</v>
      </c>
      <c r="O77" s="4" t="s">
        <v>5</v>
      </c>
      <c r="P77" s="4"/>
      <c r="Q77" s="1"/>
      <c r="R77" s="1"/>
      <c r="S77" s="1"/>
    </row>
    <row r="78" spans="1:19" x14ac:dyDescent="0.25">
      <c r="A78" s="9"/>
      <c r="B78" s="39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62">
        <v>79</v>
      </c>
      <c r="O78" s="4" t="s">
        <v>16</v>
      </c>
      <c r="P78" s="1"/>
      <c r="Q78" s="1"/>
      <c r="R78" s="1"/>
      <c r="S78" s="1"/>
    </row>
    <row r="79" spans="1:19" x14ac:dyDescent="0.25">
      <c r="A79" s="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"/>
      <c r="Q79" s="1"/>
      <c r="R79" s="1"/>
      <c r="S79" s="1"/>
    </row>
    <row r="80" spans="1:19" x14ac:dyDescent="0.25">
      <c r="A80" s="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"/>
      <c r="Q80" s="1"/>
      <c r="R80" s="1"/>
      <c r="S80" s="1"/>
    </row>
    <row r="81" spans="1:19" x14ac:dyDescent="0.25">
      <c r="A81" s="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1"/>
      <c r="Q81" s="1"/>
      <c r="R81" s="1"/>
      <c r="S81" s="1"/>
    </row>
    <row r="82" spans="1:19" x14ac:dyDescent="0.25">
      <c r="A82" s="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1"/>
      <c r="Q82" s="1"/>
      <c r="R82" s="1"/>
      <c r="S82" s="1"/>
    </row>
    <row r="83" spans="1:19" x14ac:dyDescent="0.25">
      <c r="A83" s="9" t="s">
        <v>35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 t="s">
        <v>135</v>
      </c>
      <c r="N83" s="4"/>
      <c r="O83" s="4">
        <f>N78</f>
        <v>79</v>
      </c>
      <c r="P83" s="1"/>
      <c r="Q83" s="1"/>
      <c r="R83" s="1"/>
      <c r="S83" s="1"/>
    </row>
    <row r="84" spans="1:19" x14ac:dyDescent="0.25">
      <c r="A84" s="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"/>
      <c r="Q84" s="1"/>
      <c r="R84" s="1"/>
      <c r="S84" s="1"/>
    </row>
    <row r="85" spans="1:19" x14ac:dyDescent="0.25">
      <c r="A85" s="9" t="s">
        <v>85</v>
      </c>
      <c r="B85" s="4"/>
      <c r="C85" s="4"/>
      <c r="D85" s="4"/>
      <c r="E85" s="4"/>
      <c r="F85" s="4"/>
      <c r="G85" s="4" t="s">
        <v>9</v>
      </c>
      <c r="H85" s="4"/>
      <c r="I85" s="4"/>
      <c r="J85" s="4"/>
      <c r="K85" s="4"/>
      <c r="L85" s="4"/>
      <c r="M85" s="4"/>
      <c r="N85" s="4"/>
      <c r="O85" s="4"/>
      <c r="P85" s="1"/>
      <c r="Q85" s="1"/>
      <c r="R85" s="1"/>
      <c r="S85" s="1"/>
    </row>
    <row r="86" spans="1:19" x14ac:dyDescent="0.25">
      <c r="A86" s="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1"/>
      <c r="Q86" s="1"/>
      <c r="R86" s="1"/>
      <c r="S86" s="1"/>
    </row>
    <row r="87" spans="1:19" x14ac:dyDescent="0.25">
      <c r="A87" s="9" t="s">
        <v>37</v>
      </c>
      <c r="B87" s="4"/>
      <c r="C87" s="4"/>
      <c r="D87" s="4"/>
      <c r="E87" s="4"/>
      <c r="F87" s="4"/>
      <c r="G87" s="4" t="s">
        <v>10</v>
      </c>
      <c r="H87" s="4"/>
      <c r="I87" s="4"/>
      <c r="J87" s="4"/>
      <c r="K87" s="4"/>
      <c r="L87" s="4"/>
      <c r="M87" s="4"/>
      <c r="N87" s="4"/>
      <c r="O87" s="12"/>
      <c r="P87" s="1"/>
      <c r="Q87" s="1"/>
      <c r="R87" s="1"/>
      <c r="S87" s="1"/>
    </row>
    <row r="110" spans="1:15" x14ac:dyDescent="0.25">
      <c r="A110" s="32" t="s">
        <v>12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 x14ac:dyDescent="0.25">
      <c r="A111" s="32" t="s">
        <v>34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5" x14ac:dyDescent="0.25">
      <c r="A112" s="9"/>
      <c r="B112" s="9"/>
      <c r="C112" s="9"/>
      <c r="D112" s="9"/>
      <c r="E112" s="9"/>
      <c r="F112" s="9" t="s">
        <v>8</v>
      </c>
      <c r="G112" s="9"/>
      <c r="H112" s="9"/>
      <c r="I112" s="9"/>
      <c r="J112" s="9"/>
      <c r="K112" s="9"/>
      <c r="L112" s="9"/>
      <c r="M112" s="9"/>
      <c r="N112" s="9"/>
      <c r="O112" s="9"/>
    </row>
    <row r="113" spans="1:19" x14ac:dyDescent="0.25">
      <c r="A113" s="9"/>
      <c r="B113" s="9" t="s">
        <v>144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 t="s">
        <v>4</v>
      </c>
    </row>
    <row r="114" spans="1:19" x14ac:dyDescent="0.25">
      <c r="A114" s="9"/>
      <c r="B114" s="4"/>
      <c r="C114" s="4"/>
      <c r="D114" s="4"/>
      <c r="E114" s="4"/>
      <c r="F114" s="4"/>
      <c r="G114" s="4"/>
      <c r="H114" s="4" t="s">
        <v>13</v>
      </c>
      <c r="I114" s="4"/>
      <c r="J114" s="4"/>
      <c r="K114" s="4"/>
      <c r="L114" s="4"/>
      <c r="M114" s="4"/>
      <c r="N114" s="4"/>
      <c r="O114" s="10">
        <v>0.2</v>
      </c>
      <c r="P114" s="1"/>
      <c r="Q114" s="1" t="s">
        <v>3</v>
      </c>
      <c r="R114" s="1"/>
      <c r="S114" s="1"/>
    </row>
    <row r="115" spans="1:19" ht="45.75" thickBot="1" x14ac:dyDescent="0.3">
      <c r="A115" s="9" t="s">
        <v>72</v>
      </c>
      <c r="B115" s="4" t="s">
        <v>0</v>
      </c>
      <c r="C115" s="26" t="s">
        <v>145</v>
      </c>
      <c r="D115" s="4"/>
      <c r="E115" s="4">
        <v>200</v>
      </c>
      <c r="F115" s="4" t="s">
        <v>1</v>
      </c>
      <c r="G115" s="43">
        <f>J116</f>
        <v>4.3048000000000002</v>
      </c>
      <c r="H115" s="47" t="s">
        <v>146</v>
      </c>
      <c r="I115" s="4"/>
      <c r="J115" s="4"/>
      <c r="K115" s="4"/>
      <c r="L115" s="4"/>
      <c r="M115" s="11" t="s">
        <v>7</v>
      </c>
      <c r="N115" s="4">
        <f>E115*G115</f>
        <v>860.96</v>
      </c>
      <c r="O115" s="4"/>
      <c r="P115" s="1"/>
      <c r="Q115" s="1" t="s">
        <v>6</v>
      </c>
      <c r="R115" s="1"/>
      <c r="S115" s="1"/>
    </row>
    <row r="116" spans="1:19" ht="15.75" thickBot="1" x14ac:dyDescent="0.3">
      <c r="A116" s="9"/>
      <c r="B116" s="4"/>
      <c r="C116" s="4"/>
      <c r="D116" s="4"/>
      <c r="E116" s="4"/>
      <c r="F116" s="4"/>
      <c r="G116" s="4"/>
      <c r="H116" s="48" t="s">
        <v>2</v>
      </c>
      <c r="I116" s="48" t="s">
        <v>41</v>
      </c>
      <c r="J116" s="48">
        <v>4.3048000000000002</v>
      </c>
      <c r="K116" s="4"/>
      <c r="L116" s="4"/>
      <c r="M116" s="4"/>
      <c r="N116" s="61">
        <v>861</v>
      </c>
      <c r="O116" s="4"/>
      <c r="P116" s="1"/>
      <c r="Q116" s="1" t="s">
        <v>11</v>
      </c>
      <c r="R116" s="1"/>
      <c r="S116" s="1"/>
    </row>
    <row r="117" spans="1:19" x14ac:dyDescent="0.25">
      <c r="A117" s="9"/>
      <c r="B117" s="39"/>
      <c r="C117" s="2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>
        <f>N116/0.8</f>
        <v>1076.25</v>
      </c>
      <c r="O117" s="9" t="s">
        <v>14</v>
      </c>
      <c r="R117" s="1"/>
      <c r="S117" s="1"/>
    </row>
    <row r="118" spans="1:19" x14ac:dyDescent="0.25">
      <c r="A118" s="9"/>
      <c r="B118" s="39"/>
      <c r="C118" s="2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61">
        <v>1076</v>
      </c>
      <c r="O118" s="4" t="s">
        <v>15</v>
      </c>
      <c r="P118" s="1"/>
      <c r="Q118" s="1"/>
      <c r="R118" s="1"/>
      <c r="S118" s="1"/>
    </row>
    <row r="119" spans="1:19" x14ac:dyDescent="0.25">
      <c r="A119" s="9"/>
      <c r="B119" s="39"/>
      <c r="C119" s="2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>
        <f>N118*20%</f>
        <v>215.20000000000002</v>
      </c>
      <c r="O119" s="4" t="s">
        <v>5</v>
      </c>
      <c r="P119" s="4"/>
      <c r="Q119" s="1"/>
      <c r="R119" s="1"/>
      <c r="S119" s="1"/>
    </row>
    <row r="120" spans="1:19" x14ac:dyDescent="0.25">
      <c r="A120" s="9"/>
      <c r="B120" s="39"/>
      <c r="C120" s="2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62">
        <v>215</v>
      </c>
      <c r="O120" s="4" t="s">
        <v>16</v>
      </c>
      <c r="P120" s="1"/>
      <c r="Q120" s="1"/>
      <c r="R120" s="1"/>
      <c r="S120" s="1"/>
    </row>
    <row r="121" spans="1:19" x14ac:dyDescent="0.25">
      <c r="A121" s="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"/>
      <c r="Q121" s="1"/>
      <c r="R121" s="1"/>
      <c r="S121" s="1"/>
    </row>
    <row r="122" spans="1:19" x14ac:dyDescent="0.25">
      <c r="A122" s="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1"/>
      <c r="Q122" s="1"/>
      <c r="R122" s="1"/>
      <c r="S122" s="1"/>
    </row>
    <row r="123" spans="1:19" x14ac:dyDescent="0.25">
      <c r="A123" s="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1"/>
      <c r="Q123" s="1"/>
      <c r="R123" s="1"/>
      <c r="S123" s="1"/>
    </row>
    <row r="124" spans="1:19" x14ac:dyDescent="0.25">
      <c r="A124" s="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1"/>
      <c r="Q124" s="1"/>
      <c r="R124" s="1"/>
      <c r="S124" s="1"/>
    </row>
    <row r="125" spans="1:19" x14ac:dyDescent="0.25">
      <c r="A125" s="9" t="s">
        <v>35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 t="s">
        <v>135</v>
      </c>
      <c r="N125" s="4"/>
      <c r="O125" s="4">
        <f>N120</f>
        <v>215</v>
      </c>
      <c r="P125" s="1"/>
      <c r="Q125" s="1"/>
      <c r="R125" s="1"/>
      <c r="S125" s="1"/>
    </row>
    <row r="126" spans="1:19" x14ac:dyDescent="0.25">
      <c r="A126" s="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1"/>
      <c r="Q126" s="1"/>
      <c r="R126" s="1"/>
      <c r="S126" s="1"/>
    </row>
    <row r="127" spans="1:19" x14ac:dyDescent="0.25">
      <c r="A127" s="9" t="s">
        <v>87</v>
      </c>
      <c r="B127" s="4"/>
      <c r="C127" s="4"/>
      <c r="D127" s="4"/>
      <c r="E127" s="4"/>
      <c r="F127" s="4"/>
      <c r="G127" s="4" t="s">
        <v>9</v>
      </c>
      <c r="H127" s="4"/>
      <c r="I127" s="4"/>
      <c r="J127" s="4"/>
      <c r="K127" s="4"/>
      <c r="L127" s="4"/>
      <c r="M127" s="4"/>
      <c r="N127" s="4"/>
      <c r="O127" s="4"/>
      <c r="P127" s="1"/>
      <c r="Q127" s="1"/>
      <c r="R127" s="1"/>
      <c r="S127" s="1"/>
    </row>
    <row r="128" spans="1:19" x14ac:dyDescent="0.25">
      <c r="A128" s="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1"/>
      <c r="Q128" s="1"/>
      <c r="R128" s="1"/>
      <c r="S128" s="1"/>
    </row>
    <row r="129" spans="1:19" x14ac:dyDescent="0.25">
      <c r="A129" s="9" t="s">
        <v>37</v>
      </c>
      <c r="B129" s="4"/>
      <c r="C129" s="4"/>
      <c r="D129" s="4"/>
      <c r="E129" s="4"/>
      <c r="F129" s="4"/>
      <c r="G129" s="4" t="s">
        <v>10</v>
      </c>
      <c r="H129" s="4"/>
      <c r="I129" s="4"/>
      <c r="J129" s="4"/>
      <c r="K129" s="4"/>
      <c r="L129" s="4"/>
      <c r="M129" s="4"/>
      <c r="N129" s="4"/>
      <c r="O129" s="12"/>
      <c r="P129" s="1"/>
      <c r="Q129" s="1"/>
      <c r="R129" s="1"/>
      <c r="S129" s="1"/>
    </row>
    <row r="166" spans="1:19" x14ac:dyDescent="0.25">
      <c r="A166" s="32" t="s">
        <v>12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9" x14ac:dyDescent="0.25">
      <c r="A167" s="32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9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9" x14ac:dyDescent="0.25">
      <c r="A169" s="9"/>
      <c r="B169" s="9" t="s">
        <v>138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 t="s">
        <v>4</v>
      </c>
    </row>
    <row r="170" spans="1:19" x14ac:dyDescent="0.25">
      <c r="A170" s="9"/>
      <c r="B170" s="4"/>
      <c r="C170" s="4"/>
      <c r="D170" s="4"/>
      <c r="E170" s="4"/>
      <c r="F170" s="4"/>
      <c r="G170" s="4"/>
      <c r="H170" s="4" t="s">
        <v>13</v>
      </c>
      <c r="I170" s="4"/>
      <c r="J170" s="4"/>
      <c r="K170" s="4"/>
      <c r="L170" s="4"/>
      <c r="M170" s="4"/>
      <c r="N170" s="4"/>
      <c r="O170" s="10">
        <v>0.05</v>
      </c>
      <c r="P170" s="1"/>
      <c r="Q170" s="1" t="s">
        <v>3</v>
      </c>
      <c r="R170" s="1"/>
      <c r="S170" s="1"/>
    </row>
    <row r="171" spans="1:19" ht="45" x14ac:dyDescent="0.25">
      <c r="A171" s="9" t="s">
        <v>49</v>
      </c>
      <c r="B171" s="4" t="s">
        <v>50</v>
      </c>
      <c r="C171" s="26" t="s">
        <v>139</v>
      </c>
      <c r="D171" s="4"/>
      <c r="E171" s="4">
        <v>890.18</v>
      </c>
      <c r="F171" s="4" t="s">
        <v>1</v>
      </c>
      <c r="G171" s="43">
        <f>J173</f>
        <v>4.3202999999999996</v>
      </c>
      <c r="H171" s="4" t="s">
        <v>13</v>
      </c>
      <c r="I171" s="4"/>
      <c r="J171" s="4"/>
      <c r="K171" s="4"/>
      <c r="L171" s="4"/>
      <c r="M171" s="11" t="s">
        <v>7</v>
      </c>
      <c r="N171" s="4">
        <f>E171*G171</f>
        <v>3845.8446539999995</v>
      </c>
      <c r="O171" s="4"/>
      <c r="P171" s="1"/>
      <c r="Q171" s="1" t="s">
        <v>56</v>
      </c>
      <c r="R171" s="1"/>
      <c r="S171" s="1"/>
    </row>
    <row r="172" spans="1:19" ht="15.75" thickBot="1" x14ac:dyDescent="0.3">
      <c r="A172" s="9"/>
      <c r="B172" s="4"/>
      <c r="C172" s="4"/>
      <c r="D172" s="4"/>
      <c r="E172" s="4"/>
      <c r="F172" s="4"/>
      <c r="G172" s="4"/>
      <c r="H172" s="47" t="s">
        <v>140</v>
      </c>
      <c r="I172" s="4"/>
      <c r="J172" s="4"/>
      <c r="K172" s="4"/>
      <c r="L172" s="4"/>
      <c r="M172" s="4"/>
      <c r="N172" s="61">
        <v>3846</v>
      </c>
      <c r="O172" s="4"/>
      <c r="P172" s="1"/>
      <c r="Q172" s="1" t="s">
        <v>11</v>
      </c>
      <c r="R172" s="1"/>
      <c r="S172" s="1"/>
    </row>
    <row r="173" spans="1:19" ht="15.75" thickBot="1" x14ac:dyDescent="0.3">
      <c r="A173" s="9"/>
      <c r="B173" s="39"/>
      <c r="C173" s="26"/>
      <c r="D173" s="4"/>
      <c r="E173" s="4"/>
      <c r="F173" s="4"/>
      <c r="G173" s="4"/>
      <c r="H173" s="48" t="s">
        <v>2</v>
      </c>
      <c r="I173" s="48" t="s">
        <v>41</v>
      </c>
      <c r="J173" s="48">
        <v>4.3202999999999996</v>
      </c>
      <c r="K173" s="4"/>
      <c r="L173" s="4"/>
      <c r="M173" s="4"/>
      <c r="N173" s="4">
        <f>N172/0.95</f>
        <v>4048.4210526315792</v>
      </c>
      <c r="O173" s="9" t="s">
        <v>14</v>
      </c>
      <c r="R173" s="1"/>
      <c r="S173" s="1"/>
    </row>
    <row r="174" spans="1:19" x14ac:dyDescent="0.25">
      <c r="A174" s="9"/>
      <c r="B174" s="39"/>
      <c r="C174" s="26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61">
        <v>4048</v>
      </c>
      <c r="O174" s="4" t="s">
        <v>15</v>
      </c>
      <c r="P174" s="1"/>
      <c r="Q174" s="1"/>
      <c r="R174" s="1"/>
      <c r="S174" s="1"/>
    </row>
    <row r="175" spans="1:19" x14ac:dyDescent="0.25">
      <c r="A175" s="9"/>
      <c r="B175" s="39"/>
      <c r="C175" s="26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f>N174*5%</f>
        <v>202.4</v>
      </c>
      <c r="O175" s="4" t="s">
        <v>5</v>
      </c>
      <c r="P175" s="4"/>
      <c r="Q175" s="1"/>
      <c r="R175" s="1"/>
      <c r="S175" s="1"/>
    </row>
    <row r="176" spans="1:19" x14ac:dyDescent="0.25">
      <c r="A176" s="9"/>
      <c r="B176" s="39"/>
      <c r="C176" s="2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62">
        <v>202</v>
      </c>
      <c r="O176" s="4" t="s">
        <v>16</v>
      </c>
      <c r="P176" s="1"/>
      <c r="Q176" s="1"/>
      <c r="R176" s="1"/>
      <c r="S176" s="1"/>
    </row>
    <row r="177" spans="1:19" x14ac:dyDescent="0.25">
      <c r="A177" s="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"/>
      <c r="R177" s="1"/>
      <c r="S177" s="1"/>
    </row>
    <row r="178" spans="1:19" x14ac:dyDescent="0.25">
      <c r="A178" s="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"/>
      <c r="R178" s="1"/>
      <c r="S178" s="1"/>
    </row>
    <row r="179" spans="1:19" x14ac:dyDescent="0.25">
      <c r="A179" s="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"/>
      <c r="R179" s="1"/>
      <c r="S179" s="1"/>
    </row>
    <row r="180" spans="1:19" x14ac:dyDescent="0.25">
      <c r="A180" s="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1"/>
      <c r="R180" s="1"/>
      <c r="S180" s="1"/>
    </row>
    <row r="181" spans="1:19" x14ac:dyDescent="0.25">
      <c r="A181" s="9" t="s">
        <v>35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 t="s">
        <v>135</v>
      </c>
      <c r="N181" s="4"/>
      <c r="O181" s="4"/>
      <c r="P181" s="4"/>
      <c r="Q181" s="1"/>
      <c r="R181" s="1"/>
      <c r="S181" s="1"/>
    </row>
    <row r="182" spans="1:19" x14ac:dyDescent="0.25">
      <c r="A182" s="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"/>
      <c r="R182" s="1"/>
      <c r="S182" s="1"/>
    </row>
    <row r="183" spans="1:19" x14ac:dyDescent="0.25">
      <c r="A183" s="9" t="s">
        <v>51</v>
      </c>
      <c r="B183" s="4"/>
      <c r="C183" s="4"/>
      <c r="D183" s="4"/>
      <c r="E183" s="4"/>
      <c r="F183" s="4"/>
      <c r="G183" s="4" t="s">
        <v>9</v>
      </c>
      <c r="H183" s="4"/>
      <c r="I183" s="4"/>
      <c r="J183" s="4"/>
      <c r="K183" s="4"/>
      <c r="L183" s="4"/>
      <c r="M183" s="4"/>
      <c r="N183" s="4"/>
      <c r="O183" s="4"/>
      <c r="P183" s="1"/>
      <c r="Q183" s="1"/>
      <c r="R183" s="1"/>
      <c r="S183" s="1"/>
    </row>
    <row r="184" spans="1:19" x14ac:dyDescent="0.25">
      <c r="A184" s="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1"/>
      <c r="Q184" s="1"/>
      <c r="R184" s="1"/>
      <c r="S184" s="1"/>
    </row>
    <row r="185" spans="1:19" x14ac:dyDescent="0.25">
      <c r="A185" s="9" t="s">
        <v>37</v>
      </c>
      <c r="B185" s="4"/>
      <c r="C185" s="4"/>
      <c r="D185" s="4"/>
      <c r="E185" s="4"/>
      <c r="F185" s="4"/>
      <c r="G185" s="4" t="s">
        <v>10</v>
      </c>
      <c r="H185" s="4"/>
      <c r="I185" s="4"/>
      <c r="J185" s="4"/>
      <c r="K185" s="4"/>
      <c r="L185" s="4"/>
      <c r="M185" s="4"/>
      <c r="N185" s="4"/>
      <c r="O185" s="12"/>
      <c r="P185" s="1"/>
      <c r="Q185" s="1"/>
      <c r="R185" s="1"/>
      <c r="S185" s="1"/>
    </row>
    <row r="186" spans="1:19" x14ac:dyDescent="0.25">
      <c r="A186" s="9"/>
      <c r="B186" s="9"/>
      <c r="C186" s="9"/>
      <c r="D186" s="9"/>
      <c r="E186" s="9"/>
      <c r="F186" s="9"/>
      <c r="G186" s="9"/>
      <c r="H186" s="13"/>
      <c r="I186" s="13"/>
      <c r="J186" s="13"/>
      <c r="K186" s="9"/>
      <c r="L186" s="9"/>
      <c r="M186" s="9"/>
      <c r="N186" s="9"/>
      <c r="O186" s="9"/>
    </row>
    <row r="187" spans="1:19" x14ac:dyDescent="0.25">
      <c r="A187" s="9"/>
      <c r="B187" s="9"/>
      <c r="C187" s="9"/>
      <c r="D187" s="9"/>
      <c r="E187" s="9"/>
      <c r="F187" s="9"/>
      <c r="G187" s="9"/>
      <c r="H187" s="13"/>
      <c r="I187" s="13"/>
      <c r="J187" s="13"/>
      <c r="K187" s="9"/>
      <c r="L187" s="9"/>
      <c r="M187" s="9"/>
      <c r="N187" s="9"/>
      <c r="O187" s="9"/>
    </row>
    <row r="188" spans="1:19" x14ac:dyDescent="0.25">
      <c r="A188" s="9" t="s">
        <v>52</v>
      </c>
      <c r="B188" s="9"/>
      <c r="C188" s="9"/>
      <c r="D188" s="9"/>
      <c r="E188" s="9"/>
      <c r="F188" s="9"/>
      <c r="G188" s="9"/>
      <c r="H188" s="13"/>
      <c r="I188" s="13"/>
      <c r="J188" s="13"/>
      <c r="K188" s="9"/>
      <c r="L188" s="9"/>
      <c r="M188" s="9"/>
      <c r="N188" s="9"/>
      <c r="O188" s="9"/>
    </row>
    <row r="189" spans="1:19" x14ac:dyDescent="0.25">
      <c r="A189" t="s">
        <v>53</v>
      </c>
    </row>
    <row r="191" spans="1:19" x14ac:dyDescent="0.25">
      <c r="A191" t="s">
        <v>54</v>
      </c>
    </row>
  </sheetData>
  <pageMargins left="0.7" right="0.7" top="0.75" bottom="0.75" header="0.3" footer="0.3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710C-7A87-40C4-9C55-A60300F40CD0}">
  <sheetPr>
    <pageSetUpPr fitToPage="1"/>
  </sheetPr>
  <dimension ref="A1:S235"/>
  <sheetViews>
    <sheetView topLeftCell="A27" workbookViewId="0">
      <selection activeCell="A39" sqref="A39:U58"/>
    </sheetView>
  </sheetViews>
  <sheetFormatPr defaultRowHeight="15" x14ac:dyDescent="0.25"/>
  <cols>
    <col min="1" max="1" width="17.855468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>
    <row r="1" spans="1:19" x14ac:dyDescent="0.25">
      <c r="A1" s="32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9" x14ac:dyDescent="0.25">
      <c r="A2" s="32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x14ac:dyDescent="0.25">
      <c r="A3" s="9"/>
      <c r="B3" s="9"/>
      <c r="C3" s="9"/>
      <c r="D3" s="9"/>
      <c r="E3" s="9"/>
      <c r="F3" s="9" t="s">
        <v>8</v>
      </c>
      <c r="G3" s="9"/>
      <c r="H3" s="9"/>
      <c r="I3" s="9"/>
      <c r="J3" s="9"/>
      <c r="K3" s="9"/>
      <c r="L3" s="9"/>
      <c r="M3" s="9"/>
      <c r="N3" s="9"/>
      <c r="O3" s="9"/>
    </row>
    <row r="4" spans="1:19" x14ac:dyDescent="0.25">
      <c r="A4" s="9"/>
      <c r="B4" s="9" t="s">
        <v>118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</v>
      </c>
    </row>
    <row r="5" spans="1:19" x14ac:dyDescent="0.25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>
        <v>0.2</v>
      </c>
      <c r="P5" s="1"/>
      <c r="Q5" s="1" t="s">
        <v>3</v>
      </c>
      <c r="R5" s="1"/>
      <c r="S5" s="1"/>
    </row>
    <row r="6" spans="1:19" ht="45.75" thickBot="1" x14ac:dyDescent="0.3">
      <c r="A6" s="9" t="s">
        <v>45</v>
      </c>
      <c r="B6" s="4" t="s">
        <v>0</v>
      </c>
      <c r="C6" s="26" t="s">
        <v>119</v>
      </c>
      <c r="D6" s="4"/>
      <c r="E6" s="4">
        <v>343.05</v>
      </c>
      <c r="F6" s="4" t="s">
        <v>94</v>
      </c>
      <c r="G6" s="43"/>
      <c r="H6" s="47"/>
      <c r="I6" s="4"/>
      <c r="J6" s="4"/>
      <c r="K6" s="4"/>
      <c r="L6" s="4"/>
      <c r="M6" s="11" t="s">
        <v>7</v>
      </c>
      <c r="N6" s="4">
        <f>E6</f>
        <v>343.05</v>
      </c>
      <c r="O6" s="4"/>
      <c r="P6" s="1"/>
      <c r="Q6" s="1" t="s">
        <v>6</v>
      </c>
      <c r="R6" s="1"/>
      <c r="S6" s="1"/>
    </row>
    <row r="7" spans="1:19" ht="15.75" thickBot="1" x14ac:dyDescent="0.3">
      <c r="A7" s="9"/>
      <c r="B7" s="4"/>
      <c r="C7" s="4"/>
      <c r="D7" s="4"/>
      <c r="E7" s="4"/>
      <c r="F7" s="4"/>
      <c r="G7" s="4"/>
      <c r="H7" s="48"/>
      <c r="I7" s="48"/>
      <c r="J7" s="48"/>
      <c r="K7" s="4"/>
      <c r="L7" s="4"/>
      <c r="M7" s="4"/>
      <c r="N7" s="61">
        <v>343</v>
      </c>
      <c r="O7" s="4"/>
      <c r="P7" s="1"/>
      <c r="Q7" s="1" t="s">
        <v>11</v>
      </c>
      <c r="R7" s="1"/>
      <c r="S7" s="1"/>
    </row>
    <row r="8" spans="1:19" x14ac:dyDescent="0.25">
      <c r="A8" s="9"/>
      <c r="B8" s="39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4">
        <f>N7/0.8</f>
        <v>428.75</v>
      </c>
      <c r="O8" s="9" t="s">
        <v>14</v>
      </c>
      <c r="R8" s="1"/>
      <c r="S8" s="1"/>
    </row>
    <row r="9" spans="1:19" x14ac:dyDescent="0.2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61">
        <v>429</v>
      </c>
      <c r="O9" s="4" t="s">
        <v>15</v>
      </c>
      <c r="P9" s="1"/>
      <c r="Q9" s="1"/>
      <c r="R9" s="1"/>
      <c r="S9" s="1"/>
    </row>
    <row r="10" spans="1:19" x14ac:dyDescent="0.2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f>N9*20%</f>
        <v>85.800000000000011</v>
      </c>
      <c r="O10" s="4" t="s">
        <v>5</v>
      </c>
      <c r="P10" s="4"/>
      <c r="Q10" s="1"/>
      <c r="R10" s="1"/>
      <c r="S10" s="1"/>
    </row>
    <row r="11" spans="1:19" x14ac:dyDescent="0.2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62">
        <v>86</v>
      </c>
      <c r="O11" s="4" t="s">
        <v>16</v>
      </c>
      <c r="P11" s="1"/>
      <c r="Q11" s="1"/>
      <c r="R11" s="1"/>
      <c r="S11" s="1"/>
    </row>
    <row r="12" spans="1:19" x14ac:dyDescent="0.2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"/>
      <c r="Q12" s="1"/>
      <c r="R12" s="1"/>
      <c r="S12" s="1"/>
    </row>
    <row r="13" spans="1:19" x14ac:dyDescent="0.2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</row>
    <row r="14" spans="1:19" x14ac:dyDescent="0.2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</row>
    <row r="15" spans="1:19" x14ac:dyDescent="0.2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</row>
    <row r="16" spans="1:19" x14ac:dyDescent="0.25">
      <c r="A16" s="9" t="s">
        <v>35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 t="s">
        <v>120</v>
      </c>
      <c r="N16" s="4"/>
      <c r="O16" s="4">
        <f>N11</f>
        <v>86</v>
      </c>
      <c r="P16" s="1"/>
      <c r="Q16" s="1"/>
      <c r="R16" s="1"/>
      <c r="S16" s="1"/>
    </row>
    <row r="17" spans="1:19" x14ac:dyDescent="0.25">
      <c r="A17" s="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"/>
      <c r="Q17" s="1"/>
      <c r="R17" s="1"/>
      <c r="S17" s="1"/>
    </row>
    <row r="18" spans="1:19" x14ac:dyDescent="0.25">
      <c r="A18" s="9" t="s">
        <v>96</v>
      </c>
      <c r="B18" s="4"/>
      <c r="C18" s="4"/>
      <c r="D18" s="4"/>
      <c r="E18" s="4"/>
      <c r="F18" s="4"/>
      <c r="G18" s="4" t="s">
        <v>9</v>
      </c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x14ac:dyDescent="0.25">
      <c r="A19" s="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</row>
    <row r="20" spans="1:19" x14ac:dyDescent="0.25">
      <c r="A20" s="9" t="s">
        <v>37</v>
      </c>
      <c r="B20" s="4"/>
      <c r="C20" s="4"/>
      <c r="D20" s="4"/>
      <c r="E20" s="4"/>
      <c r="F20" s="4"/>
      <c r="G20" s="4" t="s">
        <v>10</v>
      </c>
      <c r="H20" s="4"/>
      <c r="I20" s="4"/>
      <c r="J20" s="4"/>
      <c r="K20" s="4"/>
      <c r="L20" s="4"/>
      <c r="M20" s="4"/>
      <c r="N20" s="4"/>
      <c r="O20" s="12"/>
      <c r="P20" s="1"/>
      <c r="Q20" s="1"/>
      <c r="R20" s="1"/>
      <c r="S20" s="1"/>
    </row>
    <row r="21" spans="1:19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9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9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9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9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9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9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9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9" x14ac:dyDescent="0.25">
      <c r="A39" s="32" t="s">
        <v>12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9" x14ac:dyDescent="0.25">
      <c r="A40" s="32" t="s">
        <v>34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9" x14ac:dyDescent="0.25">
      <c r="A41" s="9"/>
      <c r="B41" s="9"/>
      <c r="C41" s="9"/>
      <c r="D41" s="9"/>
      <c r="E41" s="9"/>
      <c r="F41" s="9" t="s">
        <v>8</v>
      </c>
      <c r="G41" s="9"/>
      <c r="H41" s="9"/>
      <c r="I41" s="9"/>
      <c r="J41" s="9"/>
      <c r="K41" s="9"/>
      <c r="L41" s="9"/>
      <c r="M41" s="9"/>
      <c r="N41" s="9"/>
      <c r="O41" s="9"/>
    </row>
    <row r="42" spans="1:19" x14ac:dyDescent="0.25">
      <c r="A42" s="9"/>
      <c r="B42" s="9" t="s">
        <v>121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 t="s">
        <v>4</v>
      </c>
    </row>
    <row r="43" spans="1:19" x14ac:dyDescent="0.25">
      <c r="A43" s="9"/>
      <c r="B43" s="4"/>
      <c r="C43" s="4"/>
      <c r="D43" s="4"/>
      <c r="E43" s="4"/>
      <c r="F43" s="4"/>
      <c r="G43" s="4"/>
      <c r="H43" s="4" t="s">
        <v>13</v>
      </c>
      <c r="I43" s="4"/>
      <c r="J43" s="4"/>
      <c r="K43" s="4"/>
      <c r="L43" s="4"/>
      <c r="M43" s="4"/>
      <c r="N43" s="4"/>
      <c r="O43" s="10">
        <v>0.2</v>
      </c>
      <c r="P43" s="1"/>
      <c r="Q43" s="1" t="s">
        <v>3</v>
      </c>
      <c r="R43" s="1"/>
      <c r="S43" s="1"/>
    </row>
    <row r="44" spans="1:19" ht="45.75" thickBot="1" x14ac:dyDescent="0.3">
      <c r="A44" s="9" t="s">
        <v>17</v>
      </c>
      <c r="B44" s="4" t="s">
        <v>0</v>
      </c>
      <c r="C44" s="26" t="s">
        <v>122</v>
      </c>
      <c r="D44" s="4"/>
      <c r="E44" s="4">
        <v>30</v>
      </c>
      <c r="F44" s="4" t="s">
        <v>1</v>
      </c>
      <c r="G44" s="43">
        <f>J45</f>
        <v>4.2756999999999996</v>
      </c>
      <c r="H44" s="47" t="s">
        <v>123</v>
      </c>
      <c r="I44" s="4"/>
      <c r="J44" s="4"/>
      <c r="K44" s="4"/>
      <c r="L44" s="4"/>
      <c r="M44" s="11" t="s">
        <v>7</v>
      </c>
      <c r="N44" s="4">
        <f>E44*G44</f>
        <v>128.27099999999999</v>
      </c>
      <c r="O44" s="4"/>
      <c r="P44" s="1"/>
      <c r="Q44" s="1" t="s">
        <v>6</v>
      </c>
      <c r="R44" s="1"/>
      <c r="S44" s="1"/>
    </row>
    <row r="45" spans="1:19" ht="15.75" thickBot="1" x14ac:dyDescent="0.3">
      <c r="A45" s="9"/>
      <c r="B45" s="4"/>
      <c r="C45" s="4"/>
      <c r="D45" s="4"/>
      <c r="E45" s="4"/>
      <c r="F45" s="4"/>
      <c r="G45" s="4"/>
      <c r="H45" s="48" t="s">
        <v>2</v>
      </c>
      <c r="I45" s="48" t="s">
        <v>41</v>
      </c>
      <c r="J45" s="48">
        <v>4.2756999999999996</v>
      </c>
      <c r="K45" s="4"/>
      <c r="L45" s="4"/>
      <c r="M45" s="4"/>
      <c r="N45" s="61">
        <v>128</v>
      </c>
      <c r="O45" s="4"/>
      <c r="P45" s="1"/>
      <c r="Q45" s="1" t="s">
        <v>11</v>
      </c>
      <c r="R45" s="1"/>
      <c r="S45" s="1"/>
    </row>
    <row r="46" spans="1:19" x14ac:dyDescent="0.25">
      <c r="A46" s="9"/>
      <c r="B46" s="39"/>
      <c r="C46" s="26"/>
      <c r="D46" s="4"/>
      <c r="E46" s="4"/>
      <c r="F46" s="4"/>
      <c r="G46" s="4"/>
      <c r="H46" s="4"/>
      <c r="I46" s="4"/>
      <c r="J46" s="4"/>
      <c r="K46" s="4"/>
      <c r="L46" s="4"/>
      <c r="M46" s="4"/>
      <c r="N46" s="4">
        <f>N45/0.8</f>
        <v>160</v>
      </c>
      <c r="O46" s="9" t="s">
        <v>14</v>
      </c>
      <c r="R46" s="1"/>
      <c r="S46" s="1"/>
    </row>
    <row r="47" spans="1:19" x14ac:dyDescent="0.25">
      <c r="A47" s="9"/>
      <c r="B47" s="39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61">
        <v>160</v>
      </c>
      <c r="O47" s="4" t="s">
        <v>15</v>
      </c>
      <c r="P47" s="1"/>
      <c r="Q47" s="1"/>
      <c r="R47" s="1"/>
      <c r="S47" s="1"/>
    </row>
    <row r="48" spans="1:19" x14ac:dyDescent="0.25">
      <c r="A48" s="9"/>
      <c r="B48" s="39"/>
      <c r="C48" s="26"/>
      <c r="D48" s="4"/>
      <c r="E48" s="4"/>
      <c r="F48" s="4"/>
      <c r="G48" s="4"/>
      <c r="H48" s="4"/>
      <c r="I48" s="4"/>
      <c r="J48" s="4"/>
      <c r="K48" s="4"/>
      <c r="L48" s="4"/>
      <c r="M48" s="4"/>
      <c r="N48" s="4">
        <f>N47*20%</f>
        <v>32</v>
      </c>
      <c r="O48" s="4" t="s">
        <v>5</v>
      </c>
      <c r="P48" s="4"/>
      <c r="Q48" s="1"/>
      <c r="R48" s="1"/>
      <c r="S48" s="1"/>
    </row>
    <row r="49" spans="1:19" x14ac:dyDescent="0.25">
      <c r="A49" s="9"/>
      <c r="B49" s="39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62">
        <v>32</v>
      </c>
      <c r="O49" s="4" t="s">
        <v>16</v>
      </c>
      <c r="P49" s="1"/>
      <c r="Q49" s="1"/>
      <c r="R49" s="1"/>
      <c r="S49" s="1"/>
    </row>
    <row r="50" spans="1:19" x14ac:dyDescent="0.25">
      <c r="A50" s="9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1"/>
      <c r="R50" s="1"/>
      <c r="S50" s="1"/>
    </row>
    <row r="51" spans="1:19" x14ac:dyDescent="0.25">
      <c r="A51" s="9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"/>
      <c r="Q51" s="1"/>
      <c r="R51" s="1"/>
      <c r="S51" s="1"/>
    </row>
    <row r="52" spans="1:19" x14ac:dyDescent="0.25">
      <c r="A52" s="9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"/>
      <c r="Q52" s="1"/>
      <c r="R52" s="1"/>
      <c r="S52" s="1"/>
    </row>
    <row r="53" spans="1:19" x14ac:dyDescent="0.25">
      <c r="A53" s="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"/>
      <c r="Q53" s="1"/>
      <c r="R53" s="1"/>
      <c r="S53" s="1"/>
    </row>
    <row r="54" spans="1:19" x14ac:dyDescent="0.25">
      <c r="A54" s="9" t="s">
        <v>35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 t="s">
        <v>120</v>
      </c>
      <c r="N54" s="4"/>
      <c r="O54" s="4">
        <f>N49</f>
        <v>32</v>
      </c>
      <c r="P54" s="1"/>
      <c r="Q54" s="1"/>
      <c r="R54" s="1"/>
      <c r="S54" s="1"/>
    </row>
    <row r="55" spans="1:19" x14ac:dyDescent="0.25">
      <c r="A55" s="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"/>
      <c r="Q55" s="1"/>
      <c r="R55" s="1"/>
      <c r="S55" s="1"/>
    </row>
    <row r="56" spans="1:19" x14ac:dyDescent="0.25">
      <c r="A56" s="9" t="s">
        <v>36</v>
      </c>
      <c r="B56" s="4"/>
      <c r="C56" s="4"/>
      <c r="D56" s="4"/>
      <c r="E56" s="4"/>
      <c r="F56" s="4"/>
      <c r="G56" s="4" t="s">
        <v>9</v>
      </c>
      <c r="H56" s="4"/>
      <c r="I56" s="4"/>
      <c r="J56" s="4"/>
      <c r="K56" s="4"/>
      <c r="L56" s="4"/>
      <c r="M56" s="4"/>
      <c r="N56" s="4"/>
      <c r="O56" s="4"/>
      <c r="P56" s="1"/>
      <c r="Q56" s="1"/>
      <c r="R56" s="1"/>
      <c r="S56" s="1"/>
    </row>
    <row r="57" spans="1:19" x14ac:dyDescent="0.25">
      <c r="A57" s="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"/>
      <c r="Q57" s="1"/>
      <c r="R57" s="1"/>
      <c r="S57" s="1"/>
    </row>
    <row r="58" spans="1:19" x14ac:dyDescent="0.25">
      <c r="A58" s="9" t="s">
        <v>37</v>
      </c>
      <c r="B58" s="4"/>
      <c r="C58" s="4"/>
      <c r="D58" s="4"/>
      <c r="E58" s="4"/>
      <c r="F58" s="4"/>
      <c r="G58" s="4" t="s">
        <v>10</v>
      </c>
      <c r="H58" s="4"/>
      <c r="I58" s="4"/>
      <c r="J58" s="4"/>
      <c r="K58" s="4"/>
      <c r="L58" s="4"/>
      <c r="M58" s="4"/>
      <c r="N58" s="4"/>
      <c r="O58" s="12"/>
      <c r="P58" s="1"/>
      <c r="Q58" s="1"/>
      <c r="R58" s="1"/>
      <c r="S58" s="1"/>
    </row>
    <row r="59" spans="1:19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9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9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9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9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9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9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9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9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9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9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9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9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9" x14ac:dyDescent="0.25">
      <c r="A88" s="32" t="s">
        <v>12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9" x14ac:dyDescent="0.25">
      <c r="A89" s="32" t="s">
        <v>34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9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9" x14ac:dyDescent="0.25">
      <c r="A91" s="9"/>
      <c r="B91" s="9" t="s">
        <v>121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 t="s">
        <v>4</v>
      </c>
    </row>
    <row r="92" spans="1:19" x14ac:dyDescent="0.25">
      <c r="A92" s="9"/>
      <c r="B92" s="4"/>
      <c r="C92" s="4"/>
      <c r="D92" s="4"/>
      <c r="E92" s="4"/>
      <c r="F92" s="4"/>
      <c r="G92" s="4"/>
      <c r="H92" s="4" t="s">
        <v>13</v>
      </c>
      <c r="I92" s="4"/>
      <c r="J92" s="4"/>
      <c r="K92" s="4"/>
      <c r="L92" s="4"/>
      <c r="M92" s="4"/>
      <c r="N92" s="4"/>
      <c r="O92" s="10">
        <v>0.05</v>
      </c>
      <c r="P92" s="1"/>
      <c r="Q92" s="1" t="s">
        <v>3</v>
      </c>
      <c r="R92" s="1"/>
      <c r="S92" s="1"/>
    </row>
    <row r="93" spans="1:19" ht="45" x14ac:dyDescent="0.25">
      <c r="A93" s="9" t="s">
        <v>49</v>
      </c>
      <c r="B93" s="4" t="s">
        <v>50</v>
      </c>
      <c r="C93" s="26" t="s">
        <v>122</v>
      </c>
      <c r="D93" s="4"/>
      <c r="E93" s="4">
        <v>1155.3399999999999</v>
      </c>
      <c r="F93" s="4" t="s">
        <v>1</v>
      </c>
      <c r="G93" s="43">
        <f>J95</f>
        <v>4.2756999999999996</v>
      </c>
      <c r="H93" s="4" t="s">
        <v>13</v>
      </c>
      <c r="I93" s="4"/>
      <c r="J93" s="4"/>
      <c r="K93" s="4"/>
      <c r="L93" s="4"/>
      <c r="M93" s="11" t="s">
        <v>7</v>
      </c>
      <c r="N93" s="4">
        <f>E93*G93</f>
        <v>4939.8872379999993</v>
      </c>
      <c r="O93" s="4"/>
      <c r="P93" s="1"/>
      <c r="Q93" s="1" t="s">
        <v>56</v>
      </c>
      <c r="R93" s="1"/>
      <c r="S93" s="1"/>
    </row>
    <row r="94" spans="1:19" ht="15.75" thickBot="1" x14ac:dyDescent="0.3">
      <c r="A94" s="9"/>
      <c r="B94" s="4"/>
      <c r="C94" s="4"/>
      <c r="D94" s="4"/>
      <c r="E94" s="4"/>
      <c r="F94" s="4"/>
      <c r="G94" s="4"/>
      <c r="H94" s="47" t="s">
        <v>123</v>
      </c>
      <c r="I94" s="4"/>
      <c r="J94" s="4"/>
      <c r="K94" s="4"/>
      <c r="L94" s="4"/>
      <c r="M94" s="4"/>
      <c r="N94" s="61">
        <v>4940</v>
      </c>
      <c r="O94" s="4"/>
      <c r="P94" s="1"/>
      <c r="Q94" s="1" t="s">
        <v>11</v>
      </c>
      <c r="R94" s="1"/>
      <c r="S94" s="1"/>
    </row>
    <row r="95" spans="1:19" ht="15.75" thickBot="1" x14ac:dyDescent="0.3">
      <c r="A95" s="9"/>
      <c r="B95" s="39"/>
      <c r="C95" s="26"/>
      <c r="D95" s="4"/>
      <c r="E95" s="4"/>
      <c r="F95" s="4"/>
      <c r="G95" s="4"/>
      <c r="H95" s="48" t="s">
        <v>2</v>
      </c>
      <c r="I95" s="48" t="s">
        <v>41</v>
      </c>
      <c r="J95" s="48">
        <v>4.2756999999999996</v>
      </c>
      <c r="K95" s="4"/>
      <c r="L95" s="4"/>
      <c r="M95" s="4"/>
      <c r="N95" s="4">
        <f>N94/0.95</f>
        <v>5200</v>
      </c>
      <c r="O95" s="9" t="s">
        <v>14</v>
      </c>
      <c r="R95" s="1"/>
      <c r="S95" s="1"/>
    </row>
    <row r="96" spans="1:19" x14ac:dyDescent="0.25">
      <c r="A96" s="9"/>
      <c r="B96" s="39"/>
      <c r="C96" s="26"/>
      <c r="D96" s="4"/>
      <c r="E96" s="4"/>
      <c r="F96" s="4"/>
      <c r="G96" s="4"/>
      <c r="H96" s="4"/>
      <c r="I96" s="4"/>
      <c r="J96" s="4"/>
      <c r="K96" s="4"/>
      <c r="L96" s="4"/>
      <c r="M96" s="4"/>
      <c r="N96" s="61">
        <v>5200</v>
      </c>
      <c r="O96" s="4" t="s">
        <v>15</v>
      </c>
      <c r="P96" s="1"/>
      <c r="Q96" s="1"/>
      <c r="R96" s="1"/>
      <c r="S96" s="1"/>
    </row>
    <row r="97" spans="1:19" x14ac:dyDescent="0.25">
      <c r="A97" s="9"/>
      <c r="B97" s="39"/>
      <c r="C97" s="26"/>
      <c r="D97" s="4"/>
      <c r="E97" s="4"/>
      <c r="F97" s="4"/>
      <c r="G97" s="4"/>
      <c r="H97" s="4"/>
      <c r="I97" s="4"/>
      <c r="J97" s="4"/>
      <c r="K97" s="4"/>
      <c r="L97" s="4"/>
      <c r="M97" s="4"/>
      <c r="N97" s="4">
        <f>N96*5%</f>
        <v>260</v>
      </c>
      <c r="O97" s="4" t="s">
        <v>5</v>
      </c>
      <c r="P97" s="4"/>
      <c r="Q97" s="1"/>
      <c r="R97" s="1"/>
      <c r="S97" s="1"/>
    </row>
    <row r="98" spans="1:19" x14ac:dyDescent="0.25">
      <c r="A98" s="9"/>
      <c r="B98" s="39"/>
      <c r="C98" s="26"/>
      <c r="D98" s="4"/>
      <c r="E98" s="4"/>
      <c r="F98" s="4"/>
      <c r="G98" s="4"/>
      <c r="H98" s="4"/>
      <c r="I98" s="4"/>
      <c r="J98" s="4"/>
      <c r="K98" s="4"/>
      <c r="L98" s="4"/>
      <c r="M98" s="4"/>
      <c r="N98" s="62">
        <v>260</v>
      </c>
      <c r="O98" s="4" t="s">
        <v>16</v>
      </c>
      <c r="P98" s="1"/>
      <c r="Q98" s="1"/>
      <c r="R98" s="1"/>
      <c r="S98" s="1"/>
    </row>
    <row r="99" spans="1:19" x14ac:dyDescent="0.25">
      <c r="A99" s="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"/>
      <c r="R99" s="1"/>
      <c r="S99" s="1"/>
    </row>
    <row r="100" spans="1:19" x14ac:dyDescent="0.25">
      <c r="A100" s="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"/>
      <c r="R100" s="1"/>
      <c r="S100" s="1"/>
    </row>
    <row r="101" spans="1:19" x14ac:dyDescent="0.25">
      <c r="A101" s="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"/>
      <c r="R101" s="1"/>
      <c r="S101" s="1"/>
    </row>
    <row r="102" spans="1:19" x14ac:dyDescent="0.25">
      <c r="A102" s="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"/>
      <c r="R102" s="1"/>
      <c r="S102" s="1"/>
    </row>
    <row r="103" spans="1:19" x14ac:dyDescent="0.25">
      <c r="A103" s="9" t="s">
        <v>35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 t="s">
        <v>120</v>
      </c>
      <c r="N103" s="4"/>
      <c r="O103" s="4"/>
      <c r="P103" s="4"/>
      <c r="Q103" s="1"/>
      <c r="R103" s="1"/>
      <c r="S103" s="1"/>
    </row>
    <row r="104" spans="1:19" x14ac:dyDescent="0.25">
      <c r="A104" s="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"/>
      <c r="R104" s="1"/>
      <c r="S104" s="1"/>
    </row>
    <row r="105" spans="1:19" x14ac:dyDescent="0.25">
      <c r="A105" s="9" t="s">
        <v>51</v>
      </c>
      <c r="B105" s="4"/>
      <c r="C105" s="4"/>
      <c r="D105" s="4"/>
      <c r="E105" s="4"/>
      <c r="F105" s="4"/>
      <c r="G105" s="4" t="s">
        <v>9</v>
      </c>
      <c r="H105" s="4"/>
      <c r="I105" s="4"/>
      <c r="J105" s="4"/>
      <c r="K105" s="4"/>
      <c r="L105" s="4"/>
      <c r="M105" s="4"/>
      <c r="N105" s="4"/>
      <c r="O105" s="4"/>
      <c r="P105" s="1"/>
      <c r="Q105" s="1"/>
      <c r="R105" s="1"/>
      <c r="S105" s="1"/>
    </row>
    <row r="106" spans="1:19" x14ac:dyDescent="0.25">
      <c r="A106" s="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1"/>
      <c r="Q106" s="1"/>
      <c r="R106" s="1"/>
      <c r="S106" s="1"/>
    </row>
    <row r="107" spans="1:19" x14ac:dyDescent="0.25">
      <c r="A107" s="9" t="s">
        <v>37</v>
      </c>
      <c r="B107" s="4"/>
      <c r="C107" s="4"/>
      <c r="D107" s="4"/>
      <c r="E107" s="4"/>
      <c r="F107" s="4"/>
      <c r="G107" s="4" t="s">
        <v>10</v>
      </c>
      <c r="H107" s="4"/>
      <c r="I107" s="4"/>
      <c r="J107" s="4"/>
      <c r="K107" s="4"/>
      <c r="L107" s="4"/>
      <c r="M107" s="4"/>
      <c r="N107" s="4"/>
      <c r="O107" s="12"/>
      <c r="P107" s="1"/>
      <c r="Q107" s="1"/>
      <c r="R107" s="1"/>
      <c r="S107" s="1"/>
    </row>
    <row r="108" spans="1:19" x14ac:dyDescent="0.25">
      <c r="A108" s="9"/>
      <c r="B108" s="9"/>
      <c r="C108" s="9"/>
      <c r="D108" s="9"/>
      <c r="E108" s="9"/>
      <c r="F108" s="9"/>
      <c r="G108" s="9"/>
      <c r="H108" s="13"/>
      <c r="I108" s="13"/>
      <c r="J108" s="13"/>
      <c r="K108" s="9"/>
      <c r="L108" s="9"/>
      <c r="M108" s="9"/>
      <c r="N108" s="9"/>
      <c r="O108" s="9"/>
    </row>
    <row r="109" spans="1:19" x14ac:dyDescent="0.25">
      <c r="A109" s="9"/>
      <c r="B109" s="9"/>
      <c r="C109" s="9"/>
      <c r="D109" s="9"/>
      <c r="E109" s="9"/>
      <c r="F109" s="9"/>
      <c r="G109" s="9"/>
      <c r="H109" s="13"/>
      <c r="I109" s="13"/>
      <c r="J109" s="13"/>
      <c r="K109" s="9"/>
      <c r="L109" s="9"/>
      <c r="M109" s="9"/>
      <c r="N109" s="9"/>
      <c r="O109" s="9"/>
    </row>
    <row r="110" spans="1:19" x14ac:dyDescent="0.25">
      <c r="A110" s="9" t="s">
        <v>52</v>
      </c>
      <c r="B110" s="9"/>
      <c r="C110" s="9"/>
      <c r="D110" s="9"/>
      <c r="E110" s="9"/>
      <c r="F110" s="9"/>
      <c r="G110" s="9"/>
      <c r="H110" s="13"/>
      <c r="I110" s="13"/>
      <c r="J110" s="13"/>
      <c r="K110" s="9"/>
      <c r="L110" s="9"/>
      <c r="M110" s="9"/>
      <c r="N110" s="9"/>
      <c r="O110" s="9"/>
    </row>
    <row r="111" spans="1:19" x14ac:dyDescent="0.25">
      <c r="A111" t="s">
        <v>53</v>
      </c>
    </row>
    <row r="113" spans="1:19" x14ac:dyDescent="0.25">
      <c r="A113" t="s">
        <v>54</v>
      </c>
    </row>
    <row r="114" spans="1:19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9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9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9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9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9" x14ac:dyDescent="0.25">
      <c r="A119" s="32" t="s">
        <v>12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9" x14ac:dyDescent="0.25">
      <c r="A120" s="32" t="s">
        <v>34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1:19" x14ac:dyDescent="0.25">
      <c r="A121" s="9"/>
      <c r="B121" s="9"/>
      <c r="C121" s="9"/>
      <c r="D121" s="9"/>
      <c r="E121" s="9"/>
      <c r="F121" s="9" t="s">
        <v>8</v>
      </c>
      <c r="G121" s="9"/>
      <c r="H121" s="9"/>
      <c r="I121" s="9"/>
      <c r="J121" s="9"/>
      <c r="K121" s="9"/>
      <c r="L121" s="9"/>
      <c r="M121" s="9"/>
      <c r="N121" s="9"/>
      <c r="O121" s="9"/>
    </row>
    <row r="122" spans="1:19" x14ac:dyDescent="0.25">
      <c r="A122" s="9"/>
      <c r="B122" s="9" t="s">
        <v>124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 t="s">
        <v>4</v>
      </c>
    </row>
    <row r="123" spans="1:19" x14ac:dyDescent="0.25">
      <c r="A123" s="9"/>
      <c r="B123" s="4"/>
      <c r="C123" s="4"/>
      <c r="D123" s="4"/>
      <c r="E123" s="4"/>
      <c r="F123" s="4"/>
      <c r="G123" s="4"/>
      <c r="H123" s="4" t="s">
        <v>13</v>
      </c>
      <c r="I123" s="4"/>
      <c r="J123" s="4"/>
      <c r="K123" s="4"/>
      <c r="L123" s="4"/>
      <c r="M123" s="4"/>
      <c r="N123" s="4"/>
      <c r="O123" s="10">
        <v>0.2</v>
      </c>
      <c r="P123" s="1"/>
      <c r="Q123" s="1" t="s">
        <v>3</v>
      </c>
      <c r="R123" s="1"/>
      <c r="S123" s="1"/>
    </row>
    <row r="124" spans="1:19" ht="45.75" thickBot="1" x14ac:dyDescent="0.3">
      <c r="A124" s="9" t="s">
        <v>17</v>
      </c>
      <c r="B124" s="4" t="s">
        <v>0</v>
      </c>
      <c r="C124" s="26" t="s">
        <v>125</v>
      </c>
      <c r="D124" s="4"/>
      <c r="E124" s="4">
        <v>30</v>
      </c>
      <c r="F124" s="4" t="s">
        <v>1</v>
      </c>
      <c r="G124" s="43">
        <f>J125</f>
        <v>4.2827000000000002</v>
      </c>
      <c r="H124" s="47" t="s">
        <v>126</v>
      </c>
      <c r="I124" s="4"/>
      <c r="J124" s="4"/>
      <c r="K124" s="4"/>
      <c r="L124" s="4"/>
      <c r="M124" s="11" t="s">
        <v>7</v>
      </c>
      <c r="N124" s="4">
        <f>E124*G124</f>
        <v>128.48099999999999</v>
      </c>
      <c r="O124" s="4"/>
      <c r="P124" s="1"/>
      <c r="Q124" s="1" t="s">
        <v>6</v>
      </c>
      <c r="R124" s="1"/>
      <c r="S124" s="1"/>
    </row>
    <row r="125" spans="1:19" ht="15.75" thickBot="1" x14ac:dyDescent="0.3">
      <c r="A125" s="9"/>
      <c r="B125" s="4"/>
      <c r="C125" s="4"/>
      <c r="D125" s="4"/>
      <c r="E125" s="4"/>
      <c r="F125" s="4"/>
      <c r="G125" s="4"/>
      <c r="H125" s="48" t="s">
        <v>2</v>
      </c>
      <c r="I125" s="48" t="s">
        <v>41</v>
      </c>
      <c r="J125" s="48">
        <v>4.2827000000000002</v>
      </c>
      <c r="K125" s="4"/>
      <c r="L125" s="4"/>
      <c r="M125" s="4"/>
      <c r="N125" s="61">
        <v>128</v>
      </c>
      <c r="O125" s="4"/>
      <c r="P125" s="1"/>
      <c r="Q125" s="1" t="s">
        <v>11</v>
      </c>
      <c r="R125" s="1"/>
      <c r="S125" s="1"/>
    </row>
    <row r="126" spans="1:19" x14ac:dyDescent="0.25">
      <c r="A126" s="9"/>
      <c r="B126" s="39"/>
      <c r="C126" s="2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>
        <f>N125/0.8</f>
        <v>160</v>
      </c>
      <c r="O126" s="9" t="s">
        <v>14</v>
      </c>
      <c r="R126" s="1"/>
      <c r="S126" s="1"/>
    </row>
    <row r="127" spans="1:19" x14ac:dyDescent="0.25">
      <c r="A127" s="9"/>
      <c r="B127" s="39"/>
      <c r="C127" s="2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61">
        <v>160</v>
      </c>
      <c r="O127" s="4" t="s">
        <v>15</v>
      </c>
      <c r="P127" s="1"/>
      <c r="Q127" s="1"/>
      <c r="R127" s="1"/>
      <c r="S127" s="1"/>
    </row>
    <row r="128" spans="1:19" x14ac:dyDescent="0.25">
      <c r="A128" s="9"/>
      <c r="B128" s="39"/>
      <c r="C128" s="2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>
        <f>N127*20%</f>
        <v>32</v>
      </c>
      <c r="O128" s="4" t="s">
        <v>5</v>
      </c>
      <c r="P128" s="4"/>
      <c r="Q128" s="1"/>
      <c r="R128" s="1"/>
      <c r="S128" s="1"/>
    </row>
    <row r="129" spans="1:19" x14ac:dyDescent="0.25">
      <c r="A129" s="9"/>
      <c r="B129" s="39"/>
      <c r="C129" s="2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62">
        <v>32</v>
      </c>
      <c r="O129" s="4" t="s">
        <v>16</v>
      </c>
      <c r="P129" s="1"/>
      <c r="Q129" s="1"/>
      <c r="R129" s="1"/>
      <c r="S129" s="1"/>
    </row>
    <row r="130" spans="1:19" x14ac:dyDescent="0.25">
      <c r="A130" s="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1"/>
      <c r="Q130" s="1"/>
      <c r="R130" s="1"/>
      <c r="S130" s="1"/>
    </row>
    <row r="131" spans="1:19" x14ac:dyDescent="0.25">
      <c r="A131" s="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1"/>
      <c r="Q131" s="1"/>
      <c r="R131" s="1"/>
      <c r="S131" s="1"/>
    </row>
    <row r="132" spans="1:19" x14ac:dyDescent="0.25">
      <c r="A132" s="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1"/>
      <c r="Q132" s="1"/>
      <c r="R132" s="1"/>
      <c r="S132" s="1"/>
    </row>
    <row r="133" spans="1:19" x14ac:dyDescent="0.25">
      <c r="A133" s="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"/>
      <c r="Q133" s="1"/>
      <c r="R133" s="1"/>
      <c r="S133" s="1"/>
    </row>
    <row r="134" spans="1:19" x14ac:dyDescent="0.25">
      <c r="A134" s="9" t="s">
        <v>35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 t="s">
        <v>120</v>
      </c>
      <c r="N134" s="4"/>
      <c r="O134" s="4">
        <f>N129</f>
        <v>32</v>
      </c>
      <c r="P134" s="1"/>
      <c r="Q134" s="1"/>
      <c r="R134" s="1"/>
      <c r="S134" s="1"/>
    </row>
    <row r="135" spans="1:19" x14ac:dyDescent="0.25">
      <c r="A135" s="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1"/>
      <c r="Q135" s="1"/>
      <c r="R135" s="1"/>
      <c r="S135" s="1"/>
    </row>
    <row r="136" spans="1:19" x14ac:dyDescent="0.25">
      <c r="A136" s="9" t="s">
        <v>36</v>
      </c>
      <c r="B136" s="4"/>
      <c r="C136" s="4"/>
      <c r="D136" s="4"/>
      <c r="E136" s="4"/>
      <c r="F136" s="4"/>
      <c r="G136" s="4" t="s">
        <v>9</v>
      </c>
      <c r="H136" s="4"/>
      <c r="I136" s="4"/>
      <c r="J136" s="4"/>
      <c r="K136" s="4"/>
      <c r="L136" s="4"/>
      <c r="M136" s="4"/>
      <c r="N136" s="4"/>
      <c r="O136" s="4"/>
      <c r="P136" s="1"/>
      <c r="Q136" s="1"/>
      <c r="R136" s="1"/>
      <c r="S136" s="1"/>
    </row>
    <row r="137" spans="1:19" x14ac:dyDescent="0.25">
      <c r="A137" s="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1"/>
      <c r="Q137" s="1"/>
      <c r="R137" s="1"/>
      <c r="S137" s="1"/>
    </row>
    <row r="138" spans="1:19" x14ac:dyDescent="0.25">
      <c r="A138" s="9" t="s">
        <v>37</v>
      </c>
      <c r="B138" s="4"/>
      <c r="C138" s="4"/>
      <c r="D138" s="4"/>
      <c r="E138" s="4"/>
      <c r="F138" s="4"/>
      <c r="G138" s="4" t="s">
        <v>10</v>
      </c>
      <c r="H138" s="4"/>
      <c r="I138" s="4"/>
      <c r="J138" s="4"/>
      <c r="K138" s="4"/>
      <c r="L138" s="4"/>
      <c r="M138" s="4"/>
      <c r="N138" s="4"/>
      <c r="O138" s="12"/>
      <c r="P138" s="1"/>
      <c r="Q138" s="1"/>
      <c r="R138" s="1"/>
      <c r="S138" s="1"/>
    </row>
    <row r="139" spans="1:19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65" spans="1:19" x14ac:dyDescent="0.25">
      <c r="A165" s="32" t="s">
        <v>12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9" x14ac:dyDescent="0.25">
      <c r="A166" s="32" t="s">
        <v>34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9" x14ac:dyDescent="0.25">
      <c r="A167" s="9"/>
      <c r="B167" s="9"/>
      <c r="C167" s="9"/>
      <c r="D167" s="9"/>
      <c r="E167" s="9"/>
      <c r="F167" s="9" t="s">
        <v>8</v>
      </c>
      <c r="G167" s="9"/>
      <c r="H167" s="9"/>
      <c r="I167" s="9"/>
      <c r="J167" s="9"/>
      <c r="K167" s="9"/>
      <c r="L167" s="9"/>
      <c r="M167" s="9"/>
      <c r="N167" s="9"/>
      <c r="O167" s="9"/>
    </row>
    <row r="168" spans="1:19" x14ac:dyDescent="0.25">
      <c r="A168" s="9"/>
      <c r="B168" s="9" t="s">
        <v>127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 t="s">
        <v>4</v>
      </c>
    </row>
    <row r="169" spans="1:19" x14ac:dyDescent="0.25">
      <c r="A169" s="9"/>
      <c r="B169" s="4"/>
      <c r="C169" s="4"/>
      <c r="D169" s="4"/>
      <c r="E169" s="4"/>
      <c r="F169" s="4"/>
      <c r="G169" s="4"/>
      <c r="H169" s="4" t="s">
        <v>13</v>
      </c>
      <c r="I169" s="4"/>
      <c r="J169" s="4"/>
      <c r="K169" s="4"/>
      <c r="L169" s="4"/>
      <c r="M169" s="4"/>
      <c r="N169" s="4"/>
      <c r="O169" s="10">
        <v>0.2</v>
      </c>
      <c r="P169" s="1"/>
      <c r="Q169" s="1" t="s">
        <v>3</v>
      </c>
      <c r="R169" s="1"/>
      <c r="S169" s="1"/>
    </row>
    <row r="170" spans="1:19" ht="45.75" thickBot="1" x14ac:dyDescent="0.3">
      <c r="A170" s="9" t="s">
        <v>79</v>
      </c>
      <c r="B170" s="4" t="s">
        <v>0</v>
      </c>
      <c r="C170" s="26" t="s">
        <v>128</v>
      </c>
      <c r="D170" s="4"/>
      <c r="E170" s="4">
        <v>66</v>
      </c>
      <c r="F170" s="4" t="s">
        <v>1</v>
      </c>
      <c r="G170" s="43">
        <f>J171</f>
        <v>4.2882999999999996</v>
      </c>
      <c r="H170" s="47" t="s">
        <v>129</v>
      </c>
      <c r="I170" s="4"/>
      <c r="J170" s="4"/>
      <c r="K170" s="4"/>
      <c r="L170" s="4"/>
      <c r="M170" s="11" t="s">
        <v>7</v>
      </c>
      <c r="N170" s="4">
        <f>E170*G170</f>
        <v>283.02779999999996</v>
      </c>
      <c r="O170" s="4"/>
      <c r="P170" s="1"/>
      <c r="Q170" s="1" t="s">
        <v>6</v>
      </c>
      <c r="R170" s="1"/>
      <c r="S170" s="1"/>
    </row>
    <row r="171" spans="1:19" ht="15.75" thickBot="1" x14ac:dyDescent="0.3">
      <c r="A171" s="9"/>
      <c r="B171" s="4"/>
      <c r="C171" s="4"/>
      <c r="D171" s="4"/>
      <c r="E171" s="4"/>
      <c r="F171" s="4"/>
      <c r="G171" s="4"/>
      <c r="H171" s="48" t="s">
        <v>2</v>
      </c>
      <c r="I171" s="48" t="s">
        <v>41</v>
      </c>
      <c r="J171" s="48">
        <v>4.2882999999999996</v>
      </c>
      <c r="K171" s="4"/>
      <c r="L171" s="4"/>
      <c r="M171" s="4"/>
      <c r="N171" s="61">
        <v>283</v>
      </c>
      <c r="O171" s="4"/>
      <c r="P171" s="1"/>
      <c r="Q171" s="1" t="s">
        <v>11</v>
      </c>
      <c r="R171" s="1"/>
      <c r="S171" s="1"/>
    </row>
    <row r="172" spans="1:19" x14ac:dyDescent="0.25">
      <c r="A172" s="9"/>
      <c r="B172" s="39"/>
      <c r="C172" s="26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>
        <f>N171/0.8</f>
        <v>353.75</v>
      </c>
      <c r="O172" s="9" t="s">
        <v>14</v>
      </c>
      <c r="R172" s="1"/>
      <c r="S172" s="1"/>
    </row>
    <row r="173" spans="1:19" x14ac:dyDescent="0.25">
      <c r="A173" s="9"/>
      <c r="B173" s="39"/>
      <c r="C173" s="26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61">
        <v>354</v>
      </c>
      <c r="O173" s="4" t="s">
        <v>15</v>
      </c>
      <c r="P173" s="1"/>
      <c r="Q173" s="1"/>
      <c r="R173" s="1"/>
      <c r="S173" s="1"/>
    </row>
    <row r="174" spans="1:19" x14ac:dyDescent="0.25">
      <c r="A174" s="9"/>
      <c r="B174" s="39"/>
      <c r="C174" s="26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>
        <f>N173*20%</f>
        <v>70.8</v>
      </c>
      <c r="O174" s="4" t="s">
        <v>5</v>
      </c>
      <c r="P174" s="4"/>
      <c r="Q174" s="1"/>
      <c r="R174" s="1"/>
      <c r="S174" s="1"/>
    </row>
    <row r="175" spans="1:19" x14ac:dyDescent="0.25">
      <c r="A175" s="9"/>
      <c r="B175" s="39"/>
      <c r="C175" s="26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62">
        <v>71</v>
      </c>
      <c r="O175" s="4" t="s">
        <v>16</v>
      </c>
      <c r="P175" s="1"/>
      <c r="Q175" s="1"/>
      <c r="R175" s="1"/>
      <c r="S175" s="1"/>
    </row>
    <row r="176" spans="1:19" x14ac:dyDescent="0.25">
      <c r="A176" s="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"/>
      <c r="Q176" s="1"/>
      <c r="R176" s="1"/>
      <c r="S176" s="1"/>
    </row>
    <row r="177" spans="1:19" x14ac:dyDescent="0.25">
      <c r="A177" s="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1"/>
      <c r="Q177" s="1"/>
      <c r="R177" s="1"/>
      <c r="S177" s="1"/>
    </row>
    <row r="178" spans="1:19" x14ac:dyDescent="0.25">
      <c r="A178" s="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1"/>
      <c r="Q178" s="1"/>
      <c r="R178" s="1"/>
      <c r="S178" s="1"/>
    </row>
    <row r="179" spans="1:19" x14ac:dyDescent="0.25">
      <c r="A179" s="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1"/>
      <c r="Q179" s="1"/>
      <c r="R179" s="1"/>
      <c r="S179" s="1"/>
    </row>
    <row r="180" spans="1:19" x14ac:dyDescent="0.25">
      <c r="A180" s="9" t="s">
        <v>35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 t="s">
        <v>120</v>
      </c>
      <c r="N180" s="4"/>
      <c r="O180" s="4">
        <f>N175</f>
        <v>71</v>
      </c>
      <c r="P180" s="1"/>
      <c r="Q180" s="1"/>
      <c r="R180" s="1"/>
      <c r="S180" s="1"/>
    </row>
    <row r="181" spans="1:19" x14ac:dyDescent="0.25">
      <c r="A181" s="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1"/>
      <c r="Q181" s="1"/>
      <c r="R181" s="1"/>
      <c r="S181" s="1"/>
    </row>
    <row r="182" spans="1:19" x14ac:dyDescent="0.25">
      <c r="A182" s="9" t="s">
        <v>85</v>
      </c>
      <c r="B182" s="4"/>
      <c r="C182" s="4"/>
      <c r="D182" s="4"/>
      <c r="E182" s="4"/>
      <c r="F182" s="4"/>
      <c r="G182" s="4" t="s">
        <v>9</v>
      </c>
      <c r="H182" s="4"/>
      <c r="I182" s="4"/>
      <c r="J182" s="4"/>
      <c r="K182" s="4"/>
      <c r="L182" s="4"/>
      <c r="M182" s="4"/>
      <c r="N182" s="4"/>
      <c r="O182" s="4"/>
      <c r="P182" s="1"/>
      <c r="Q182" s="1"/>
      <c r="R182" s="1"/>
      <c r="S182" s="1"/>
    </row>
    <row r="183" spans="1:19" x14ac:dyDescent="0.25">
      <c r="A183" s="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1"/>
      <c r="Q183" s="1"/>
      <c r="R183" s="1"/>
      <c r="S183" s="1"/>
    </row>
    <row r="184" spans="1:19" x14ac:dyDescent="0.25">
      <c r="A184" s="9" t="s">
        <v>37</v>
      </c>
      <c r="B184" s="4"/>
      <c r="C184" s="4"/>
      <c r="D184" s="4"/>
      <c r="E184" s="4"/>
      <c r="F184" s="4"/>
      <c r="G184" s="4" t="s">
        <v>10</v>
      </c>
      <c r="H184" s="4"/>
      <c r="I184" s="4"/>
      <c r="J184" s="4"/>
      <c r="K184" s="4"/>
      <c r="L184" s="4"/>
      <c r="M184" s="4"/>
      <c r="N184" s="4"/>
      <c r="O184" s="12"/>
      <c r="P184" s="1"/>
      <c r="Q184" s="1"/>
      <c r="R184" s="1"/>
      <c r="S184" s="1"/>
    </row>
    <row r="215" spans="1:19" x14ac:dyDescent="0.25">
      <c r="A215" s="32" t="s">
        <v>12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1:19" x14ac:dyDescent="0.25">
      <c r="A216" s="32" t="s">
        <v>34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1:19" x14ac:dyDescent="0.25">
      <c r="A217" s="9"/>
      <c r="B217" s="9"/>
      <c r="C217" s="9"/>
      <c r="D217" s="9"/>
      <c r="E217" s="9"/>
      <c r="F217" s="9" t="s">
        <v>8</v>
      </c>
      <c r="G217" s="9"/>
      <c r="H217" s="9"/>
      <c r="I217" s="9"/>
      <c r="J217" s="9"/>
      <c r="K217" s="9"/>
      <c r="L217" s="9"/>
      <c r="M217" s="9"/>
      <c r="N217" s="9"/>
      <c r="O217" s="9"/>
    </row>
    <row r="218" spans="1:19" x14ac:dyDescent="0.25">
      <c r="A218" s="9"/>
      <c r="B218" s="9" t="s">
        <v>130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 t="s">
        <v>4</v>
      </c>
    </row>
    <row r="219" spans="1:19" x14ac:dyDescent="0.25">
      <c r="A219" s="9"/>
      <c r="B219" s="4"/>
      <c r="C219" s="4"/>
      <c r="D219" s="4"/>
      <c r="E219" s="4"/>
      <c r="F219" s="4"/>
      <c r="G219" s="4"/>
      <c r="H219" s="4" t="s">
        <v>13</v>
      </c>
      <c r="I219" s="4"/>
      <c r="J219" s="4"/>
      <c r="K219" s="4"/>
      <c r="L219" s="4"/>
      <c r="M219" s="4"/>
      <c r="N219" s="4"/>
      <c r="O219" s="10">
        <v>0.2</v>
      </c>
      <c r="P219" s="1"/>
      <c r="Q219" s="1" t="s">
        <v>3</v>
      </c>
      <c r="R219" s="1"/>
      <c r="S219" s="1"/>
    </row>
    <row r="220" spans="1:19" ht="45.75" thickBot="1" x14ac:dyDescent="0.3">
      <c r="A220" s="9" t="s">
        <v>72</v>
      </c>
      <c r="B220" s="4" t="s">
        <v>0</v>
      </c>
      <c r="C220" s="26" t="s">
        <v>131</v>
      </c>
      <c r="D220" s="4"/>
      <c r="E220" s="4">
        <v>200</v>
      </c>
      <c r="F220" s="4" t="s">
        <v>1</v>
      </c>
      <c r="G220" s="43">
        <f>J221</f>
        <v>4.2778999999999998</v>
      </c>
      <c r="H220" s="47" t="s">
        <v>132</v>
      </c>
      <c r="I220" s="4"/>
      <c r="J220" s="4"/>
      <c r="K220" s="4"/>
      <c r="L220" s="4"/>
      <c r="M220" s="11" t="s">
        <v>7</v>
      </c>
      <c r="N220" s="4">
        <f>E220*G220</f>
        <v>855.57999999999993</v>
      </c>
      <c r="O220" s="4"/>
      <c r="P220" s="1"/>
      <c r="Q220" s="1" t="s">
        <v>6</v>
      </c>
      <c r="R220" s="1"/>
      <c r="S220" s="1"/>
    </row>
    <row r="221" spans="1:19" ht="15.75" thickBot="1" x14ac:dyDescent="0.3">
      <c r="A221" s="9"/>
      <c r="B221" s="4"/>
      <c r="C221" s="4"/>
      <c r="D221" s="4"/>
      <c r="E221" s="4"/>
      <c r="F221" s="4"/>
      <c r="G221" s="4"/>
      <c r="H221" s="48" t="s">
        <v>2</v>
      </c>
      <c r="I221" s="48" t="s">
        <v>41</v>
      </c>
      <c r="J221" s="48">
        <v>4.2778999999999998</v>
      </c>
      <c r="K221" s="4"/>
      <c r="L221" s="4"/>
      <c r="M221" s="4"/>
      <c r="N221" s="61">
        <v>856</v>
      </c>
      <c r="O221" s="4"/>
      <c r="P221" s="1"/>
      <c r="Q221" s="1" t="s">
        <v>11</v>
      </c>
      <c r="R221" s="1"/>
      <c r="S221" s="1"/>
    </row>
    <row r="222" spans="1:19" x14ac:dyDescent="0.25">
      <c r="A222" s="9"/>
      <c r="B222" s="39"/>
      <c r="C222" s="26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>
        <f>N221/0.8</f>
        <v>1070</v>
      </c>
      <c r="O222" s="9" t="s">
        <v>14</v>
      </c>
      <c r="R222" s="1"/>
      <c r="S222" s="1"/>
    </row>
    <row r="223" spans="1:19" x14ac:dyDescent="0.25">
      <c r="A223" s="9"/>
      <c r="B223" s="39"/>
      <c r="C223" s="26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61">
        <v>1070</v>
      </c>
      <c r="O223" s="4" t="s">
        <v>15</v>
      </c>
      <c r="P223" s="1"/>
      <c r="Q223" s="1"/>
      <c r="R223" s="1"/>
      <c r="S223" s="1"/>
    </row>
    <row r="224" spans="1:19" x14ac:dyDescent="0.25">
      <c r="A224" s="9"/>
      <c r="B224" s="39"/>
      <c r="C224" s="26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>
        <f>N223*20%</f>
        <v>214</v>
      </c>
      <c r="O224" s="4" t="s">
        <v>5</v>
      </c>
      <c r="P224" s="4"/>
      <c r="Q224" s="1"/>
      <c r="R224" s="1"/>
      <c r="S224" s="1"/>
    </row>
    <row r="225" spans="1:19" x14ac:dyDescent="0.25">
      <c r="A225" s="9"/>
      <c r="B225" s="39"/>
      <c r="C225" s="26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62">
        <v>214</v>
      </c>
      <c r="O225" s="4" t="s">
        <v>16</v>
      </c>
      <c r="P225" s="1"/>
      <c r="Q225" s="1"/>
      <c r="R225" s="1"/>
      <c r="S225" s="1"/>
    </row>
    <row r="226" spans="1:19" x14ac:dyDescent="0.25">
      <c r="A226" s="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1"/>
      <c r="Q226" s="1"/>
      <c r="R226" s="1"/>
      <c r="S226" s="1"/>
    </row>
    <row r="227" spans="1:19" x14ac:dyDescent="0.25">
      <c r="A227" s="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1"/>
      <c r="Q227" s="1"/>
      <c r="R227" s="1"/>
      <c r="S227" s="1"/>
    </row>
    <row r="228" spans="1:19" x14ac:dyDescent="0.25">
      <c r="A228" s="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1"/>
      <c r="Q228" s="1"/>
      <c r="R228" s="1"/>
      <c r="S228" s="1"/>
    </row>
    <row r="229" spans="1:19" x14ac:dyDescent="0.25">
      <c r="A229" s="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1"/>
      <c r="Q229" s="1"/>
      <c r="R229" s="1"/>
      <c r="S229" s="1"/>
    </row>
    <row r="230" spans="1:19" x14ac:dyDescent="0.25">
      <c r="A230" s="9" t="s">
        <v>35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 t="s">
        <v>120</v>
      </c>
      <c r="N230" s="4"/>
      <c r="O230" s="4">
        <f>N225</f>
        <v>214</v>
      </c>
      <c r="P230" s="1"/>
      <c r="Q230" s="1"/>
      <c r="R230" s="1"/>
      <c r="S230" s="1"/>
    </row>
    <row r="231" spans="1:19" x14ac:dyDescent="0.25">
      <c r="A231" s="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1"/>
      <c r="Q231" s="1"/>
      <c r="R231" s="1"/>
      <c r="S231" s="1"/>
    </row>
    <row r="232" spans="1:19" x14ac:dyDescent="0.25">
      <c r="A232" s="9" t="s">
        <v>87</v>
      </c>
      <c r="B232" s="4"/>
      <c r="C232" s="4"/>
      <c r="D232" s="4"/>
      <c r="E232" s="4"/>
      <c r="F232" s="4"/>
      <c r="G232" s="4" t="s">
        <v>9</v>
      </c>
      <c r="H232" s="4"/>
      <c r="I232" s="4"/>
      <c r="J232" s="4"/>
      <c r="K232" s="4"/>
      <c r="L232" s="4"/>
      <c r="M232" s="4"/>
      <c r="N232" s="4"/>
      <c r="O232" s="4"/>
      <c r="P232" s="1"/>
      <c r="Q232" s="1"/>
      <c r="R232" s="1"/>
      <c r="S232" s="1"/>
    </row>
    <row r="233" spans="1:19" x14ac:dyDescent="0.25">
      <c r="A233" s="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1"/>
      <c r="Q233" s="1"/>
      <c r="R233" s="1"/>
      <c r="S233" s="1"/>
    </row>
    <row r="234" spans="1:19" x14ac:dyDescent="0.25">
      <c r="A234" s="9" t="s">
        <v>37</v>
      </c>
      <c r="B234" s="4"/>
      <c r="C234" s="4"/>
      <c r="D234" s="4"/>
      <c r="E234" s="4"/>
      <c r="F234" s="4"/>
      <c r="G234" s="4" t="s">
        <v>10</v>
      </c>
      <c r="H234" s="4"/>
      <c r="I234" s="4"/>
      <c r="J234" s="4"/>
      <c r="K234" s="4"/>
      <c r="L234" s="4"/>
      <c r="M234" s="4"/>
      <c r="N234" s="4"/>
      <c r="O234" s="12"/>
      <c r="P234" s="1"/>
      <c r="Q234" s="1"/>
      <c r="R234" s="1"/>
      <c r="S234" s="1"/>
    </row>
    <row r="235" spans="1:19" x14ac:dyDescent="0.25">
      <c r="A235" s="9"/>
      <c r="B235" s="9"/>
      <c r="C235" s="9"/>
      <c r="D235" s="9"/>
      <c r="E235" s="9"/>
      <c r="F235" s="9"/>
      <c r="G235" s="9"/>
      <c r="H235" s="13"/>
      <c r="I235" s="13"/>
      <c r="J235" s="13"/>
      <c r="K235" s="9"/>
      <c r="L235" s="9"/>
      <c r="M235" s="9"/>
      <c r="N235" s="9"/>
      <c r="O235" s="4"/>
    </row>
  </sheetData>
  <pageMargins left="0.7" right="0.7" top="0.75" bottom="0.75" header="0.3" footer="0.3"/>
  <pageSetup paperSize="9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90A9-F126-4E4C-B6CC-BB6DBE51A267}">
  <sheetPr>
    <pageSetUpPr fitToPage="1"/>
  </sheetPr>
  <dimension ref="A1:S383"/>
  <sheetViews>
    <sheetView topLeftCell="A490" workbookViewId="0">
      <selection activeCell="J503" sqref="J503"/>
    </sheetView>
  </sheetViews>
  <sheetFormatPr defaultRowHeight="15" x14ac:dyDescent="0.25"/>
  <cols>
    <col min="1" max="1" width="17.855468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>
    <row r="1" spans="1:19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9" x14ac:dyDescent="0.25">
      <c r="A2" s="32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x14ac:dyDescent="0.25">
      <c r="A3" s="32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9" x14ac:dyDescent="0.25">
      <c r="A4" s="9"/>
      <c r="B4" s="9"/>
      <c r="C4" s="9"/>
      <c r="D4" s="9"/>
      <c r="E4" s="9"/>
      <c r="F4" s="9" t="s">
        <v>8</v>
      </c>
      <c r="G4" s="9"/>
      <c r="H4" s="9"/>
      <c r="I4" s="9"/>
      <c r="J4" s="9"/>
      <c r="K4" s="9"/>
      <c r="L4" s="9"/>
      <c r="M4" s="9"/>
      <c r="N4" s="9"/>
      <c r="O4" s="9"/>
    </row>
    <row r="5" spans="1:19" x14ac:dyDescent="0.25">
      <c r="A5" s="9"/>
      <c r="B5" s="9" t="s">
        <v>92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 t="s">
        <v>4</v>
      </c>
    </row>
    <row r="6" spans="1:19" x14ac:dyDescent="0.25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0">
        <v>0.2</v>
      </c>
      <c r="P6" s="1"/>
      <c r="Q6" s="1" t="s">
        <v>3</v>
      </c>
      <c r="R6" s="1"/>
      <c r="S6" s="1"/>
    </row>
    <row r="7" spans="1:19" ht="45.75" thickBot="1" x14ac:dyDescent="0.3">
      <c r="A7" s="9" t="s">
        <v>45</v>
      </c>
      <c r="B7" s="4" t="s">
        <v>0</v>
      </c>
      <c r="C7" s="26" t="s">
        <v>93</v>
      </c>
      <c r="D7" s="4"/>
      <c r="E7" s="4">
        <v>352.49</v>
      </c>
      <c r="F7" s="4" t="s">
        <v>94</v>
      </c>
      <c r="G7" s="43"/>
      <c r="H7" s="47"/>
      <c r="I7" s="4"/>
      <c r="J7" s="4"/>
      <c r="K7" s="4"/>
      <c r="L7" s="4"/>
      <c r="M7" s="11" t="s">
        <v>7</v>
      </c>
      <c r="N7" s="4">
        <f>E7</f>
        <v>352.49</v>
      </c>
      <c r="O7" s="4"/>
      <c r="P7" s="1"/>
      <c r="Q7" s="1" t="s">
        <v>6</v>
      </c>
      <c r="R7" s="1"/>
      <c r="S7" s="1"/>
    </row>
    <row r="8" spans="1:19" ht="15.75" thickBot="1" x14ac:dyDescent="0.3">
      <c r="A8" s="9"/>
      <c r="B8" s="4"/>
      <c r="C8" s="4"/>
      <c r="D8" s="4"/>
      <c r="E8" s="4"/>
      <c r="F8" s="4"/>
      <c r="G8" s="4"/>
      <c r="H8" s="48"/>
      <c r="I8" s="48"/>
      <c r="J8" s="48"/>
      <c r="K8" s="4"/>
      <c r="L8" s="4"/>
      <c r="M8" s="4"/>
      <c r="N8" s="61">
        <v>352</v>
      </c>
      <c r="O8" s="4"/>
      <c r="P8" s="1"/>
      <c r="Q8" s="1" t="s">
        <v>11</v>
      </c>
      <c r="R8" s="1"/>
      <c r="S8" s="1"/>
    </row>
    <row r="9" spans="1:19" x14ac:dyDescent="0.2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4">
        <f>N8/0.8</f>
        <v>440</v>
      </c>
      <c r="O9" s="9" t="s">
        <v>14</v>
      </c>
      <c r="R9" s="1"/>
      <c r="S9" s="1"/>
    </row>
    <row r="10" spans="1:19" x14ac:dyDescent="0.2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61">
        <v>440</v>
      </c>
      <c r="O10" s="4" t="s">
        <v>15</v>
      </c>
      <c r="P10" s="1"/>
      <c r="Q10" s="1"/>
      <c r="R10" s="1"/>
      <c r="S10" s="1"/>
    </row>
    <row r="11" spans="1:19" x14ac:dyDescent="0.2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f>N10*20%</f>
        <v>88</v>
      </c>
      <c r="O11" s="4" t="s">
        <v>5</v>
      </c>
      <c r="P11" s="4"/>
      <c r="Q11" s="1"/>
      <c r="R11" s="1"/>
      <c r="S11" s="1"/>
    </row>
    <row r="12" spans="1:19" x14ac:dyDescent="0.25">
      <c r="A12" s="9"/>
      <c r="B12" s="39"/>
      <c r="C12" s="26"/>
      <c r="D12" s="4"/>
      <c r="E12" s="4"/>
      <c r="F12" s="4"/>
      <c r="G12" s="4"/>
      <c r="H12" s="4"/>
      <c r="I12" s="4"/>
      <c r="J12" s="4"/>
      <c r="K12" s="4"/>
      <c r="L12" s="4"/>
      <c r="M12" s="4"/>
      <c r="N12" s="62">
        <v>88</v>
      </c>
      <c r="O12" s="4" t="s">
        <v>16</v>
      </c>
      <c r="P12" s="1"/>
      <c r="Q12" s="1"/>
      <c r="R12" s="1"/>
      <c r="S12" s="1"/>
    </row>
    <row r="13" spans="1:19" x14ac:dyDescent="0.2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</row>
    <row r="14" spans="1:19" x14ac:dyDescent="0.2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</row>
    <row r="15" spans="1:19" x14ac:dyDescent="0.2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</row>
    <row r="16" spans="1:19" x14ac:dyDescent="0.2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</row>
    <row r="17" spans="1:19" x14ac:dyDescent="0.25">
      <c r="A17" s="9" t="s">
        <v>35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 t="s">
        <v>95</v>
      </c>
      <c r="N17" s="4"/>
      <c r="O17" s="4">
        <f>N12</f>
        <v>88</v>
      </c>
      <c r="P17" s="1"/>
      <c r="Q17" s="1"/>
      <c r="R17" s="1"/>
      <c r="S17" s="1"/>
    </row>
    <row r="18" spans="1:19" x14ac:dyDescent="0.2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x14ac:dyDescent="0.25">
      <c r="A19" s="9" t="s">
        <v>96</v>
      </c>
      <c r="B19" s="4"/>
      <c r="C19" s="4"/>
      <c r="D19" s="4"/>
      <c r="E19" s="4"/>
      <c r="F19" s="4"/>
      <c r="G19" s="4" t="s">
        <v>9</v>
      </c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</row>
    <row r="20" spans="1:19" x14ac:dyDescent="0.2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"/>
      <c r="Q20" s="1"/>
      <c r="R20" s="1"/>
      <c r="S20" s="1"/>
    </row>
    <row r="21" spans="1:19" x14ac:dyDescent="0.25">
      <c r="A21" s="9" t="s">
        <v>37</v>
      </c>
      <c r="B21" s="4"/>
      <c r="C21" s="4"/>
      <c r="D21" s="4"/>
      <c r="E21" s="4"/>
      <c r="F21" s="4"/>
      <c r="G21" s="4" t="s">
        <v>10</v>
      </c>
      <c r="H21" s="4"/>
      <c r="I21" s="4"/>
      <c r="J21" s="4"/>
      <c r="K21" s="4"/>
      <c r="L21" s="4"/>
      <c r="M21" s="4"/>
      <c r="N21" s="4"/>
      <c r="O21" s="12"/>
      <c r="P21" s="1"/>
      <c r="Q21" s="1"/>
      <c r="R21" s="1"/>
      <c r="S21" s="1"/>
    </row>
    <row r="22" spans="1:19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9"/>
      <c r="F58" s="9"/>
    </row>
    <row r="59" spans="1:15" x14ac:dyDescent="0.25">
      <c r="A59" s="9"/>
      <c r="B59" s="9"/>
      <c r="C59" s="9"/>
      <c r="D59" s="9"/>
      <c r="E59" s="9"/>
      <c r="F59" s="9"/>
    </row>
    <row r="89" spans="1:19" x14ac:dyDescent="0.25">
      <c r="A89" s="32" t="s">
        <v>12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9" x14ac:dyDescent="0.25">
      <c r="A90" s="32" t="s">
        <v>34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9" x14ac:dyDescent="0.25">
      <c r="A91" s="9"/>
      <c r="B91" s="9"/>
      <c r="C91" s="9"/>
      <c r="D91" s="9"/>
      <c r="E91" s="9"/>
      <c r="F91" s="9" t="s">
        <v>8</v>
      </c>
      <c r="G91" s="9"/>
      <c r="H91" s="9"/>
      <c r="I91" s="9"/>
      <c r="J91" s="9"/>
      <c r="K91" s="9"/>
      <c r="L91" s="9"/>
      <c r="M91" s="9"/>
      <c r="N91" s="9"/>
      <c r="O91" s="9"/>
    </row>
    <row r="92" spans="1:19" x14ac:dyDescent="0.25">
      <c r="A92" s="9"/>
      <c r="B92" s="9" t="s">
        <v>99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 t="s">
        <v>4</v>
      </c>
    </row>
    <row r="93" spans="1:19" x14ac:dyDescent="0.25">
      <c r="A93" s="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0">
        <v>0.2</v>
      </c>
      <c r="P93" s="1"/>
      <c r="Q93" s="1" t="s">
        <v>3</v>
      </c>
      <c r="R93" s="1"/>
      <c r="S93" s="1"/>
    </row>
    <row r="94" spans="1:19" ht="45.75" thickBot="1" x14ac:dyDescent="0.3">
      <c r="A94" s="9" t="s">
        <v>97</v>
      </c>
      <c r="B94" s="4" t="s">
        <v>0</v>
      </c>
      <c r="C94" s="26" t="s">
        <v>98</v>
      </c>
      <c r="D94" s="4"/>
      <c r="E94" s="4">
        <v>448.94</v>
      </c>
      <c r="F94" s="4" t="s">
        <v>94</v>
      </c>
      <c r="G94" s="43"/>
      <c r="H94" s="47"/>
      <c r="I94" s="4"/>
      <c r="J94" s="4"/>
      <c r="K94" s="4"/>
      <c r="L94" s="4"/>
      <c r="M94" s="11" t="s">
        <v>7</v>
      </c>
      <c r="N94" s="4">
        <f>E94</f>
        <v>448.94</v>
      </c>
      <c r="O94" s="4"/>
      <c r="P94" s="1"/>
      <c r="Q94" s="1" t="s">
        <v>6</v>
      </c>
      <c r="R94" s="1"/>
      <c r="S94" s="1"/>
    </row>
    <row r="95" spans="1:19" ht="15.75" thickBot="1" x14ac:dyDescent="0.3">
      <c r="A95" s="9"/>
      <c r="B95" s="4"/>
      <c r="C95" s="4"/>
      <c r="D95" s="4"/>
      <c r="E95" s="4"/>
      <c r="F95" s="4"/>
      <c r="G95" s="4"/>
      <c r="H95" s="48"/>
      <c r="I95" s="48"/>
      <c r="J95" s="48"/>
      <c r="K95" s="4"/>
      <c r="L95" s="4"/>
      <c r="M95" s="4"/>
      <c r="N95" s="61">
        <v>449</v>
      </c>
      <c r="O95" s="4"/>
      <c r="P95" s="1"/>
      <c r="Q95" s="1" t="s">
        <v>11</v>
      </c>
      <c r="R95" s="1"/>
      <c r="S95" s="1"/>
    </row>
    <row r="96" spans="1:19" x14ac:dyDescent="0.25">
      <c r="A96" s="9"/>
      <c r="B96" s="39"/>
      <c r="C96" s="26"/>
      <c r="D96" s="4"/>
      <c r="E96" s="4"/>
      <c r="F96" s="4"/>
      <c r="G96" s="4"/>
      <c r="H96" s="4"/>
      <c r="I96" s="4"/>
      <c r="J96" s="4"/>
      <c r="K96" s="4"/>
      <c r="L96" s="4"/>
      <c r="M96" s="4"/>
      <c r="N96" s="4">
        <f>N95/0.8</f>
        <v>561.25</v>
      </c>
      <c r="O96" s="9" t="s">
        <v>14</v>
      </c>
      <c r="R96" s="1"/>
      <c r="S96" s="1"/>
    </row>
    <row r="97" spans="1:19" x14ac:dyDescent="0.25">
      <c r="A97" s="9"/>
      <c r="B97" s="39"/>
      <c r="C97" s="26"/>
      <c r="D97" s="4"/>
      <c r="E97" s="4"/>
      <c r="F97" s="4"/>
      <c r="G97" s="4"/>
      <c r="H97" s="4"/>
      <c r="I97" s="4"/>
      <c r="J97" s="4"/>
      <c r="K97" s="4"/>
      <c r="L97" s="4"/>
      <c r="M97" s="4"/>
      <c r="N97" s="61">
        <v>561</v>
      </c>
      <c r="O97" s="4" t="s">
        <v>15</v>
      </c>
      <c r="P97" s="1"/>
      <c r="Q97" s="1"/>
      <c r="R97" s="1"/>
      <c r="S97" s="1"/>
    </row>
    <row r="98" spans="1:19" x14ac:dyDescent="0.25">
      <c r="A98" s="9"/>
      <c r="B98" s="39"/>
      <c r="C98" s="26"/>
      <c r="D98" s="4"/>
      <c r="E98" s="4"/>
      <c r="F98" s="4"/>
      <c r="G98" s="4"/>
      <c r="H98" s="4"/>
      <c r="I98" s="4"/>
      <c r="J98" s="4"/>
      <c r="K98" s="4"/>
      <c r="L98" s="4"/>
      <c r="M98" s="4"/>
      <c r="N98" s="4">
        <f>N97*20%</f>
        <v>112.2</v>
      </c>
      <c r="O98" s="4" t="s">
        <v>5</v>
      </c>
      <c r="P98" s="4"/>
      <c r="Q98" s="1"/>
      <c r="R98" s="1"/>
      <c r="S98" s="1"/>
    </row>
    <row r="99" spans="1:19" x14ac:dyDescent="0.25">
      <c r="A99" s="9"/>
      <c r="B99" s="39"/>
      <c r="C99" s="26"/>
      <c r="D99" s="4"/>
      <c r="E99" s="4"/>
      <c r="F99" s="4"/>
      <c r="G99" s="4"/>
      <c r="H99" s="4"/>
      <c r="I99" s="4"/>
      <c r="J99" s="4"/>
      <c r="K99" s="4"/>
      <c r="L99" s="4"/>
      <c r="M99" s="4"/>
      <c r="N99" s="62">
        <v>112</v>
      </c>
      <c r="O99" s="4" t="s">
        <v>16</v>
      </c>
      <c r="P99" s="1"/>
      <c r="Q99" s="1"/>
      <c r="R99" s="1"/>
      <c r="S99" s="1"/>
    </row>
    <row r="100" spans="1:19" x14ac:dyDescent="0.25">
      <c r="A100" s="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1"/>
      <c r="Q100" s="1"/>
      <c r="R100" s="1"/>
      <c r="S100" s="1"/>
    </row>
    <row r="101" spans="1:19" x14ac:dyDescent="0.25">
      <c r="A101" s="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1"/>
      <c r="Q101" s="1"/>
      <c r="R101" s="1"/>
      <c r="S101" s="1"/>
    </row>
    <row r="102" spans="1:19" x14ac:dyDescent="0.25">
      <c r="A102" s="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1"/>
      <c r="Q102" s="1"/>
      <c r="R102" s="1"/>
      <c r="S102" s="1"/>
    </row>
    <row r="103" spans="1:19" x14ac:dyDescent="0.25">
      <c r="A103" s="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1"/>
      <c r="Q103" s="1"/>
      <c r="R103" s="1"/>
      <c r="S103" s="1"/>
    </row>
    <row r="104" spans="1:19" x14ac:dyDescent="0.25">
      <c r="A104" s="9" t="s">
        <v>35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 t="s">
        <v>95</v>
      </c>
      <c r="N104" s="4"/>
      <c r="O104" s="4">
        <f>N99</f>
        <v>112</v>
      </c>
      <c r="P104" s="1"/>
      <c r="Q104" s="1"/>
      <c r="R104" s="1"/>
      <c r="S104" s="1"/>
    </row>
    <row r="105" spans="1:19" x14ac:dyDescent="0.25">
      <c r="A105" s="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1"/>
      <c r="Q105" s="1"/>
      <c r="R105" s="1"/>
      <c r="S105" s="1"/>
    </row>
    <row r="106" spans="1:19" x14ac:dyDescent="0.25">
      <c r="A106" s="9" t="s">
        <v>100</v>
      </c>
      <c r="B106" s="4"/>
      <c r="C106" s="4"/>
      <c r="D106" s="4"/>
      <c r="E106" s="4"/>
      <c r="F106" s="4"/>
      <c r="G106" s="4" t="s">
        <v>9</v>
      </c>
      <c r="H106" s="4"/>
      <c r="I106" s="4"/>
      <c r="J106" s="4"/>
      <c r="K106" s="4"/>
      <c r="L106" s="4"/>
      <c r="M106" s="4"/>
      <c r="N106" s="4"/>
      <c r="O106" s="4"/>
      <c r="P106" s="1"/>
      <c r="Q106" s="1"/>
      <c r="R106" s="1"/>
      <c r="S106" s="1"/>
    </row>
    <row r="107" spans="1:19" x14ac:dyDescent="0.25">
      <c r="A107" s="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1"/>
      <c r="Q107" s="1"/>
      <c r="R107" s="1"/>
      <c r="S107" s="1"/>
    </row>
    <row r="108" spans="1:19" x14ac:dyDescent="0.25">
      <c r="A108" s="9" t="s">
        <v>37</v>
      </c>
      <c r="B108" s="4"/>
      <c r="C108" s="4"/>
      <c r="D108" s="4"/>
      <c r="E108" s="4"/>
      <c r="F108" s="4"/>
      <c r="G108" s="4" t="s">
        <v>10</v>
      </c>
      <c r="H108" s="4"/>
      <c r="I108" s="4"/>
      <c r="J108" s="4"/>
      <c r="K108" s="4"/>
      <c r="L108" s="4"/>
      <c r="M108" s="4"/>
      <c r="N108" s="4"/>
      <c r="O108" s="12"/>
      <c r="P108" s="1"/>
      <c r="Q108" s="1"/>
      <c r="R108" s="1"/>
      <c r="S108" s="1"/>
    </row>
    <row r="109" spans="1:19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1" spans="1:19" x14ac:dyDescent="0.25">
      <c r="A111" s="32" t="s">
        <v>12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9" x14ac:dyDescent="0.25">
      <c r="A112" s="32" t="s">
        <v>34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9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1:19" x14ac:dyDescent="0.25">
      <c r="A114" s="9"/>
      <c r="B114" s="9" t="s">
        <v>101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 t="s">
        <v>4</v>
      </c>
    </row>
    <row r="115" spans="1:19" x14ac:dyDescent="0.25">
      <c r="A115" s="9"/>
      <c r="B115" s="4"/>
      <c r="C115" s="4"/>
      <c r="D115" s="4"/>
      <c r="E115" s="4"/>
      <c r="F115" s="4"/>
      <c r="G115" s="4"/>
      <c r="H115" s="4" t="s">
        <v>13</v>
      </c>
      <c r="I115" s="4"/>
      <c r="J115" s="4"/>
      <c r="K115" s="4"/>
      <c r="L115" s="4"/>
      <c r="M115" s="4"/>
      <c r="N115" s="4"/>
      <c r="O115" s="10">
        <v>0.05</v>
      </c>
      <c r="P115" s="1"/>
      <c r="Q115" s="1" t="s">
        <v>3</v>
      </c>
      <c r="R115" s="1"/>
      <c r="S115" s="1"/>
    </row>
    <row r="116" spans="1:19" ht="45.75" thickBot="1" x14ac:dyDescent="0.3">
      <c r="A116" s="9" t="s">
        <v>49</v>
      </c>
      <c r="B116" s="4" t="s">
        <v>50</v>
      </c>
      <c r="C116" s="26" t="s">
        <v>102</v>
      </c>
      <c r="D116" s="4"/>
      <c r="E116" s="4">
        <v>1174.28</v>
      </c>
      <c r="F116" s="4" t="s">
        <v>1</v>
      </c>
      <c r="G116" s="43">
        <f>J117</f>
        <v>4.3158000000000003</v>
      </c>
      <c r="H116" s="47" t="s">
        <v>105</v>
      </c>
      <c r="I116" s="4"/>
      <c r="J116" s="4"/>
      <c r="K116" s="4"/>
      <c r="L116" s="4"/>
      <c r="M116" s="11" t="s">
        <v>7</v>
      </c>
      <c r="N116" s="4">
        <f>E116*G116</f>
        <v>5067.9576240000006</v>
      </c>
      <c r="O116" s="4"/>
      <c r="P116" s="1"/>
      <c r="Q116" s="1" t="s">
        <v>56</v>
      </c>
      <c r="R116" s="1"/>
      <c r="S116" s="1"/>
    </row>
    <row r="117" spans="1:19" ht="15.75" thickBot="1" x14ac:dyDescent="0.3">
      <c r="A117" s="9"/>
      <c r="B117" s="4"/>
      <c r="C117" s="4"/>
      <c r="D117" s="4"/>
      <c r="E117" s="4"/>
      <c r="F117" s="4"/>
      <c r="G117" s="4"/>
      <c r="H117" s="48" t="s">
        <v>2</v>
      </c>
      <c r="I117" s="48" t="s">
        <v>41</v>
      </c>
      <c r="J117" s="48">
        <v>4.3158000000000003</v>
      </c>
      <c r="K117" s="4"/>
      <c r="L117" s="4"/>
      <c r="M117" s="4"/>
      <c r="N117" s="61">
        <v>5068</v>
      </c>
      <c r="O117" s="4"/>
      <c r="P117" s="1"/>
      <c r="Q117" s="1" t="s">
        <v>11</v>
      </c>
      <c r="R117" s="1"/>
      <c r="S117" s="1"/>
    </row>
    <row r="118" spans="1:19" x14ac:dyDescent="0.25">
      <c r="A118" s="9"/>
      <c r="B118" s="39"/>
      <c r="C118" s="2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>
        <f>N117/0.95</f>
        <v>5334.7368421052633</v>
      </c>
      <c r="O118" s="9" t="s">
        <v>14</v>
      </c>
      <c r="R118" s="1"/>
      <c r="S118" s="1"/>
    </row>
    <row r="119" spans="1:19" x14ac:dyDescent="0.25">
      <c r="A119" s="9"/>
      <c r="B119" s="39"/>
      <c r="C119" s="2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61">
        <v>5335</v>
      </c>
      <c r="O119" s="4" t="s">
        <v>15</v>
      </c>
      <c r="P119" s="1"/>
      <c r="Q119" s="1"/>
      <c r="R119" s="1"/>
      <c r="S119" s="1"/>
    </row>
    <row r="120" spans="1:19" x14ac:dyDescent="0.25">
      <c r="A120" s="9"/>
      <c r="B120" s="39"/>
      <c r="C120" s="2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>
        <f>N119*5%</f>
        <v>266.75</v>
      </c>
      <c r="O120" s="4" t="s">
        <v>5</v>
      </c>
      <c r="P120" s="4"/>
      <c r="Q120" s="1"/>
      <c r="R120" s="1"/>
      <c r="S120" s="1"/>
    </row>
    <row r="121" spans="1:19" x14ac:dyDescent="0.25">
      <c r="A121" s="9"/>
      <c r="B121" s="39"/>
      <c r="C121" s="2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62">
        <v>267</v>
      </c>
      <c r="O121" s="4" t="s">
        <v>16</v>
      </c>
      <c r="P121" s="1"/>
      <c r="Q121" s="1"/>
      <c r="R121" s="1"/>
      <c r="S121" s="1"/>
    </row>
    <row r="122" spans="1:19" x14ac:dyDescent="0.25">
      <c r="A122" s="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1"/>
      <c r="R122" s="1"/>
      <c r="S122" s="1"/>
    </row>
    <row r="123" spans="1:19" x14ac:dyDescent="0.25">
      <c r="A123" s="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"/>
      <c r="R123" s="1"/>
      <c r="S123" s="1"/>
    </row>
    <row r="124" spans="1:19" x14ac:dyDescent="0.25">
      <c r="A124" s="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"/>
      <c r="R124" s="1"/>
      <c r="S124" s="1"/>
    </row>
    <row r="125" spans="1:19" x14ac:dyDescent="0.25">
      <c r="A125" s="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"/>
      <c r="R125" s="1"/>
      <c r="S125" s="1"/>
    </row>
    <row r="126" spans="1:19" x14ac:dyDescent="0.25">
      <c r="A126" s="9" t="s">
        <v>35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 t="s">
        <v>95</v>
      </c>
      <c r="N126" s="4"/>
      <c r="O126" s="4"/>
      <c r="P126" s="4"/>
      <c r="Q126" s="1"/>
      <c r="R126" s="1"/>
      <c r="S126" s="1"/>
    </row>
    <row r="127" spans="1:19" x14ac:dyDescent="0.25">
      <c r="A127" s="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"/>
      <c r="R127" s="1"/>
      <c r="S127" s="1"/>
    </row>
    <row r="128" spans="1:19" x14ac:dyDescent="0.25">
      <c r="A128" s="9" t="s">
        <v>51</v>
      </c>
      <c r="B128" s="4"/>
      <c r="C128" s="4"/>
      <c r="D128" s="4"/>
      <c r="E128" s="4"/>
      <c r="F128" s="4"/>
      <c r="G128" s="4" t="s">
        <v>9</v>
      </c>
      <c r="H128" s="4"/>
      <c r="I128" s="4"/>
      <c r="J128" s="4"/>
      <c r="K128" s="4"/>
      <c r="L128" s="4"/>
      <c r="M128" s="4"/>
      <c r="N128" s="4"/>
      <c r="O128" s="4"/>
      <c r="P128" s="1"/>
      <c r="Q128" s="1"/>
      <c r="R128" s="1"/>
      <c r="S128" s="1"/>
    </row>
    <row r="129" spans="1:19" x14ac:dyDescent="0.25">
      <c r="A129" s="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1"/>
      <c r="Q129" s="1"/>
      <c r="R129" s="1"/>
      <c r="S129" s="1"/>
    </row>
    <row r="130" spans="1:19" x14ac:dyDescent="0.25">
      <c r="A130" s="9" t="s">
        <v>37</v>
      </c>
      <c r="B130" s="4"/>
      <c r="C130" s="4"/>
      <c r="D130" s="4"/>
      <c r="E130" s="4"/>
      <c r="F130" s="4"/>
      <c r="G130" s="4" t="s">
        <v>10</v>
      </c>
      <c r="H130" s="4"/>
      <c r="I130" s="4"/>
      <c r="J130" s="4"/>
      <c r="K130" s="4"/>
      <c r="L130" s="4"/>
      <c r="M130" s="4"/>
      <c r="N130" s="4"/>
      <c r="O130" s="12"/>
      <c r="P130" s="1"/>
      <c r="Q130" s="1"/>
      <c r="R130" s="1"/>
      <c r="S130" s="1"/>
    </row>
    <row r="131" spans="1:19" x14ac:dyDescent="0.25">
      <c r="A131" s="9"/>
      <c r="B131" s="9"/>
      <c r="C131" s="9"/>
      <c r="D131" s="9"/>
      <c r="E131" s="9"/>
      <c r="F131" s="9"/>
      <c r="G131" s="9"/>
      <c r="H131" s="13"/>
      <c r="I131" s="13"/>
      <c r="J131" s="13"/>
      <c r="K131" s="9"/>
      <c r="L131" s="9"/>
      <c r="M131" s="9"/>
      <c r="N131" s="9"/>
      <c r="O131" s="9"/>
    </row>
    <row r="132" spans="1:19" x14ac:dyDescent="0.25">
      <c r="A132" s="9"/>
      <c r="B132" s="9"/>
      <c r="C132" s="9"/>
      <c r="D132" s="9"/>
      <c r="E132" s="9"/>
      <c r="F132" s="9"/>
      <c r="G132" s="9"/>
      <c r="H132" s="13"/>
      <c r="I132" s="13"/>
      <c r="J132" s="13"/>
      <c r="K132" s="9"/>
      <c r="L132" s="9"/>
      <c r="M132" s="9"/>
      <c r="N132" s="9"/>
      <c r="O132" s="9"/>
    </row>
    <row r="133" spans="1:19" x14ac:dyDescent="0.25">
      <c r="A133" s="9" t="s">
        <v>52</v>
      </c>
      <c r="B133" s="9"/>
      <c r="C133" s="9"/>
      <c r="D133" s="9"/>
      <c r="E133" s="9"/>
      <c r="F133" s="9"/>
      <c r="G133" s="9"/>
      <c r="H133" s="13"/>
      <c r="I133" s="13"/>
      <c r="J133" s="13"/>
      <c r="K133" s="9"/>
      <c r="L133" s="9"/>
      <c r="M133" s="9"/>
      <c r="N133" s="9"/>
      <c r="O133" s="9"/>
    </row>
    <row r="134" spans="1:19" x14ac:dyDescent="0.25">
      <c r="A134" t="s">
        <v>53</v>
      </c>
    </row>
    <row r="136" spans="1:19" x14ac:dyDescent="0.25">
      <c r="A136" t="s">
        <v>54</v>
      </c>
    </row>
    <row r="183" spans="1:19" x14ac:dyDescent="0.25">
      <c r="A183" s="32" t="s">
        <v>12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19" x14ac:dyDescent="0.25">
      <c r="A184" s="32" t="s">
        <v>34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19" x14ac:dyDescent="0.25">
      <c r="A185" s="9"/>
      <c r="B185" s="9"/>
      <c r="C185" s="9"/>
      <c r="D185" s="9"/>
      <c r="E185" s="9"/>
      <c r="F185" s="9" t="s">
        <v>8</v>
      </c>
      <c r="G185" s="9"/>
      <c r="H185" s="9"/>
      <c r="I185" s="9"/>
      <c r="J185" s="9"/>
      <c r="K185" s="9"/>
      <c r="L185" s="9"/>
      <c r="M185" s="9"/>
      <c r="N185" s="9"/>
      <c r="O185" s="9"/>
    </row>
    <row r="186" spans="1:19" x14ac:dyDescent="0.25">
      <c r="A186" s="9"/>
      <c r="B186" s="9" t="s">
        <v>103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 t="s">
        <v>4</v>
      </c>
    </row>
    <row r="187" spans="1:19" x14ac:dyDescent="0.25">
      <c r="A187" s="9"/>
      <c r="B187" s="4"/>
      <c r="C187" s="4"/>
      <c r="D187" s="4"/>
      <c r="E187" s="4"/>
      <c r="F187" s="4"/>
      <c r="G187" s="4"/>
      <c r="H187" s="4" t="s">
        <v>13</v>
      </c>
      <c r="I187" s="4"/>
      <c r="J187" s="4"/>
      <c r="K187" s="4"/>
      <c r="L187" s="4"/>
      <c r="M187" s="4"/>
      <c r="N187" s="4"/>
      <c r="O187" s="10">
        <v>0.2</v>
      </c>
      <c r="P187" s="1"/>
      <c r="Q187" s="1" t="s">
        <v>3</v>
      </c>
      <c r="R187" s="1"/>
      <c r="S187" s="1"/>
    </row>
    <row r="188" spans="1:19" ht="45.75" thickBot="1" x14ac:dyDescent="0.3">
      <c r="A188" s="9" t="s">
        <v>79</v>
      </c>
      <c r="B188" s="4" t="s">
        <v>0</v>
      </c>
      <c r="C188" s="26" t="s">
        <v>104</v>
      </c>
      <c r="D188" s="4"/>
      <c r="E188" s="4">
        <v>66</v>
      </c>
      <c r="F188" s="4" t="s">
        <v>1</v>
      </c>
      <c r="G188" s="43">
        <f>J189</f>
        <v>4.2945000000000002</v>
      </c>
      <c r="H188" s="47" t="s">
        <v>106</v>
      </c>
      <c r="I188" s="4"/>
      <c r="J188" s="4"/>
      <c r="K188" s="4"/>
      <c r="L188" s="4"/>
      <c r="M188" s="11" t="s">
        <v>7</v>
      </c>
      <c r="N188" s="4">
        <f>E188*G188</f>
        <v>283.43700000000001</v>
      </c>
      <c r="O188" s="4"/>
      <c r="P188" s="1"/>
      <c r="Q188" s="1" t="s">
        <v>6</v>
      </c>
      <c r="R188" s="1"/>
      <c r="S188" s="1"/>
    </row>
    <row r="189" spans="1:19" ht="15.75" thickBot="1" x14ac:dyDescent="0.3">
      <c r="A189" s="9"/>
      <c r="B189" s="4"/>
      <c r="C189" s="4"/>
      <c r="D189" s="4"/>
      <c r="E189" s="4"/>
      <c r="F189" s="4"/>
      <c r="G189" s="4"/>
      <c r="H189" s="48" t="s">
        <v>2</v>
      </c>
      <c r="I189" s="48" t="s">
        <v>41</v>
      </c>
      <c r="J189" s="48">
        <v>4.2945000000000002</v>
      </c>
      <c r="K189" s="4"/>
      <c r="L189" s="4"/>
      <c r="M189" s="4"/>
      <c r="N189" s="61">
        <v>283</v>
      </c>
      <c r="O189" s="4"/>
      <c r="P189" s="1"/>
      <c r="Q189" s="1" t="s">
        <v>11</v>
      </c>
      <c r="R189" s="1"/>
      <c r="S189" s="1"/>
    </row>
    <row r="190" spans="1:19" x14ac:dyDescent="0.25">
      <c r="A190" s="9"/>
      <c r="B190" s="39"/>
      <c r="C190" s="26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>
        <f>N189/0.8</f>
        <v>353.75</v>
      </c>
      <c r="O190" s="9" t="s">
        <v>14</v>
      </c>
      <c r="R190" s="1"/>
      <c r="S190" s="1"/>
    </row>
    <row r="191" spans="1:19" x14ac:dyDescent="0.25">
      <c r="A191" s="9"/>
      <c r="B191" s="39"/>
      <c r="C191" s="26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61">
        <v>354</v>
      </c>
      <c r="O191" s="4" t="s">
        <v>15</v>
      </c>
      <c r="P191" s="1"/>
      <c r="Q191" s="1"/>
      <c r="R191" s="1"/>
      <c r="S191" s="1"/>
    </row>
    <row r="192" spans="1:19" x14ac:dyDescent="0.25">
      <c r="A192" s="9"/>
      <c r="B192" s="39"/>
      <c r="C192" s="26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>
        <f>N191*20%</f>
        <v>70.8</v>
      </c>
      <c r="O192" s="4" t="s">
        <v>5</v>
      </c>
      <c r="P192" s="4"/>
      <c r="Q192" s="1"/>
      <c r="R192" s="1"/>
      <c r="S192" s="1"/>
    </row>
    <row r="193" spans="1:19" x14ac:dyDescent="0.25">
      <c r="A193" s="9"/>
      <c r="B193" s="39"/>
      <c r="C193" s="26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62">
        <v>71</v>
      </c>
      <c r="O193" s="4" t="s">
        <v>16</v>
      </c>
      <c r="P193" s="1"/>
      <c r="Q193" s="1"/>
      <c r="R193" s="1"/>
      <c r="S193" s="1"/>
    </row>
    <row r="194" spans="1:19" x14ac:dyDescent="0.25">
      <c r="A194" s="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1"/>
      <c r="Q194" s="1"/>
      <c r="R194" s="1"/>
      <c r="S194" s="1"/>
    </row>
    <row r="195" spans="1:19" x14ac:dyDescent="0.25">
      <c r="A195" s="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1"/>
      <c r="Q195" s="1"/>
      <c r="R195" s="1"/>
      <c r="S195" s="1"/>
    </row>
    <row r="196" spans="1:19" x14ac:dyDescent="0.25">
      <c r="A196" s="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1"/>
      <c r="Q196" s="1"/>
      <c r="R196" s="1"/>
      <c r="S196" s="1"/>
    </row>
    <row r="197" spans="1:19" x14ac:dyDescent="0.25">
      <c r="A197" s="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1"/>
      <c r="Q197" s="1"/>
      <c r="R197" s="1"/>
      <c r="S197" s="1"/>
    </row>
    <row r="198" spans="1:19" x14ac:dyDescent="0.25">
      <c r="A198" s="9" t="s">
        <v>35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 t="s">
        <v>95</v>
      </c>
      <c r="N198" s="4"/>
      <c r="O198" s="4">
        <f>N193</f>
        <v>71</v>
      </c>
      <c r="P198" s="1"/>
      <c r="Q198" s="1"/>
      <c r="R198" s="1"/>
      <c r="S198" s="1"/>
    </row>
    <row r="199" spans="1:19" x14ac:dyDescent="0.25">
      <c r="A199" s="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1"/>
      <c r="Q199" s="1"/>
      <c r="R199" s="1"/>
      <c r="S199" s="1"/>
    </row>
    <row r="200" spans="1:19" x14ac:dyDescent="0.25">
      <c r="A200" s="9" t="s">
        <v>85</v>
      </c>
      <c r="B200" s="4"/>
      <c r="C200" s="4"/>
      <c r="D200" s="4"/>
      <c r="E200" s="4"/>
      <c r="F200" s="4"/>
      <c r="G200" s="4" t="s">
        <v>9</v>
      </c>
      <c r="H200" s="4"/>
      <c r="I200" s="4"/>
      <c r="J200" s="4"/>
      <c r="K200" s="4"/>
      <c r="L200" s="4"/>
      <c r="M200" s="4"/>
      <c r="N200" s="4"/>
      <c r="O200" s="4"/>
      <c r="P200" s="1"/>
      <c r="Q200" s="1"/>
      <c r="R200" s="1"/>
      <c r="S200" s="1"/>
    </row>
    <row r="201" spans="1:19" x14ac:dyDescent="0.25">
      <c r="A201" s="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1"/>
      <c r="Q201" s="1"/>
      <c r="R201" s="1"/>
      <c r="S201" s="1"/>
    </row>
    <row r="202" spans="1:19" x14ac:dyDescent="0.25">
      <c r="A202" s="9" t="s">
        <v>37</v>
      </c>
      <c r="B202" s="4"/>
      <c r="C202" s="4"/>
      <c r="D202" s="4"/>
      <c r="E202" s="4"/>
      <c r="F202" s="4"/>
      <c r="G202" s="4" t="s">
        <v>10</v>
      </c>
      <c r="H202" s="4"/>
      <c r="I202" s="4"/>
      <c r="J202" s="4"/>
      <c r="K202" s="4"/>
      <c r="L202" s="4"/>
      <c r="M202" s="4"/>
      <c r="N202" s="4"/>
      <c r="O202" s="12"/>
      <c r="P202" s="1"/>
      <c r="Q202" s="1"/>
      <c r="R202" s="1"/>
      <c r="S202" s="1"/>
    </row>
    <row r="248" spans="1:19" x14ac:dyDescent="0.25">
      <c r="A248" s="32" t="s">
        <v>12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1:19" x14ac:dyDescent="0.25">
      <c r="A249" s="32" t="s">
        <v>34</v>
      </c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1:19" x14ac:dyDescent="0.25">
      <c r="A250" s="9"/>
      <c r="B250" s="9"/>
      <c r="C250" s="9"/>
      <c r="D250" s="9"/>
      <c r="E250" s="9"/>
      <c r="F250" s="9" t="s">
        <v>8</v>
      </c>
      <c r="G250" s="9"/>
      <c r="H250" s="9"/>
      <c r="I250" s="9"/>
      <c r="J250" s="9"/>
      <c r="K250" s="9"/>
      <c r="L250" s="9"/>
      <c r="M250" s="9"/>
      <c r="N250" s="9"/>
      <c r="O250" s="9"/>
    </row>
    <row r="251" spans="1:19" x14ac:dyDescent="0.25">
      <c r="A251" s="9"/>
      <c r="B251" s="9" t="s">
        <v>107</v>
      </c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 t="s">
        <v>4</v>
      </c>
    </row>
    <row r="252" spans="1:19" x14ac:dyDescent="0.25">
      <c r="A252" s="9"/>
      <c r="B252" s="4"/>
      <c r="C252" s="4"/>
      <c r="D252" s="4"/>
      <c r="E252" s="4"/>
      <c r="F252" s="4"/>
      <c r="G252" s="4"/>
      <c r="H252" s="4" t="s">
        <v>13</v>
      </c>
      <c r="I252" s="4"/>
      <c r="J252" s="4"/>
      <c r="K252" s="4"/>
      <c r="L252" s="4"/>
      <c r="M252" s="4"/>
      <c r="N252" s="4"/>
      <c r="O252" s="10">
        <v>0.2</v>
      </c>
      <c r="P252" s="1"/>
      <c r="Q252" s="1" t="s">
        <v>3</v>
      </c>
      <c r="R252" s="1"/>
      <c r="S252" s="1"/>
    </row>
    <row r="253" spans="1:19" ht="45.75" thickBot="1" x14ac:dyDescent="0.3">
      <c r="A253" s="9" t="s">
        <v>72</v>
      </c>
      <c r="B253" s="4" t="s">
        <v>0</v>
      </c>
      <c r="C253" s="26" t="s">
        <v>108</v>
      </c>
      <c r="D253" s="4"/>
      <c r="E253" s="4">
        <v>200</v>
      </c>
      <c r="F253" s="4" t="s">
        <v>1</v>
      </c>
      <c r="G253" s="43">
        <f>J254</f>
        <v>4.2664999999999997</v>
      </c>
      <c r="H253" s="47" t="s">
        <v>109</v>
      </c>
      <c r="I253" s="4"/>
      <c r="J253" s="4"/>
      <c r="K253" s="4"/>
      <c r="L253" s="4"/>
      <c r="M253" s="11" t="s">
        <v>7</v>
      </c>
      <c r="N253" s="4">
        <f>E253*G253</f>
        <v>853.3</v>
      </c>
      <c r="O253" s="4"/>
      <c r="P253" s="1"/>
      <c r="Q253" s="1" t="s">
        <v>6</v>
      </c>
      <c r="R253" s="1"/>
      <c r="S253" s="1"/>
    </row>
    <row r="254" spans="1:19" ht="15.75" thickBot="1" x14ac:dyDescent="0.3">
      <c r="A254" s="9"/>
      <c r="B254" s="4"/>
      <c r="C254" s="4"/>
      <c r="D254" s="4"/>
      <c r="E254" s="4"/>
      <c r="F254" s="4"/>
      <c r="G254" s="4"/>
      <c r="H254" s="48" t="s">
        <v>2</v>
      </c>
      <c r="I254" s="48" t="s">
        <v>41</v>
      </c>
      <c r="J254" s="48">
        <v>4.2664999999999997</v>
      </c>
      <c r="K254" s="4"/>
      <c r="L254" s="4"/>
      <c r="M254" s="4"/>
      <c r="N254" s="61">
        <v>853</v>
      </c>
      <c r="O254" s="4"/>
      <c r="P254" s="1"/>
      <c r="Q254" s="1" t="s">
        <v>11</v>
      </c>
      <c r="R254" s="1"/>
      <c r="S254" s="1"/>
    </row>
    <row r="255" spans="1:19" x14ac:dyDescent="0.25">
      <c r="A255" s="9"/>
      <c r="B255" s="39"/>
      <c r="C255" s="26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>
        <f>N254/0.8</f>
        <v>1066.25</v>
      </c>
      <c r="O255" s="9" t="s">
        <v>14</v>
      </c>
      <c r="R255" s="1"/>
      <c r="S255" s="1"/>
    </row>
    <row r="256" spans="1:19" x14ac:dyDescent="0.25">
      <c r="A256" s="9"/>
      <c r="B256" s="39"/>
      <c r="C256" s="26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61">
        <v>1066</v>
      </c>
      <c r="O256" s="4" t="s">
        <v>15</v>
      </c>
      <c r="P256" s="1"/>
      <c r="Q256" s="1"/>
      <c r="R256" s="1"/>
      <c r="S256" s="1"/>
    </row>
    <row r="257" spans="1:19" x14ac:dyDescent="0.25">
      <c r="A257" s="9"/>
      <c r="B257" s="39"/>
      <c r="C257" s="26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>
        <f>N256*20%</f>
        <v>213.20000000000002</v>
      </c>
      <c r="O257" s="4" t="s">
        <v>5</v>
      </c>
      <c r="P257" s="4"/>
      <c r="Q257" s="1"/>
      <c r="R257" s="1"/>
      <c r="S257" s="1"/>
    </row>
    <row r="258" spans="1:19" x14ac:dyDescent="0.25">
      <c r="A258" s="9"/>
      <c r="B258" s="39"/>
      <c r="C258" s="2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62">
        <v>213</v>
      </c>
      <c r="O258" s="4" t="s">
        <v>16</v>
      </c>
      <c r="P258" s="1"/>
      <c r="Q258" s="1"/>
      <c r="R258" s="1"/>
      <c r="S258" s="1"/>
    </row>
    <row r="259" spans="1:19" x14ac:dyDescent="0.25">
      <c r="A259" s="9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1"/>
      <c r="Q259" s="1"/>
      <c r="R259" s="1"/>
      <c r="S259" s="1"/>
    </row>
    <row r="260" spans="1:19" x14ac:dyDescent="0.25">
      <c r="A260" s="9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1"/>
      <c r="Q260" s="1"/>
      <c r="R260" s="1"/>
      <c r="S260" s="1"/>
    </row>
    <row r="261" spans="1:19" x14ac:dyDescent="0.25">
      <c r="A261" s="9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1"/>
      <c r="Q261" s="1"/>
      <c r="R261" s="1"/>
      <c r="S261" s="1"/>
    </row>
    <row r="262" spans="1:19" x14ac:dyDescent="0.25">
      <c r="A262" s="9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1"/>
      <c r="Q262" s="1"/>
      <c r="R262" s="1"/>
      <c r="S262" s="1"/>
    </row>
    <row r="263" spans="1:19" x14ac:dyDescent="0.25">
      <c r="A263" s="9" t="s">
        <v>35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 t="s">
        <v>95</v>
      </c>
      <c r="N263" s="4"/>
      <c r="O263" s="4">
        <f>N258</f>
        <v>213</v>
      </c>
      <c r="P263" s="1"/>
      <c r="Q263" s="1"/>
      <c r="R263" s="1"/>
      <c r="S263" s="1"/>
    </row>
    <row r="264" spans="1:19" x14ac:dyDescent="0.25">
      <c r="A264" s="9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1"/>
      <c r="Q264" s="1"/>
      <c r="R264" s="1"/>
      <c r="S264" s="1"/>
    </row>
    <row r="265" spans="1:19" x14ac:dyDescent="0.25">
      <c r="A265" s="9" t="s">
        <v>87</v>
      </c>
      <c r="B265" s="4"/>
      <c r="C265" s="4"/>
      <c r="D265" s="4"/>
      <c r="E265" s="4"/>
      <c r="F265" s="4"/>
      <c r="G265" s="4" t="s">
        <v>9</v>
      </c>
      <c r="H265" s="4"/>
      <c r="I265" s="4"/>
      <c r="J265" s="4"/>
      <c r="K265" s="4"/>
      <c r="L265" s="4"/>
      <c r="M265" s="4"/>
      <c r="N265" s="4"/>
      <c r="O265" s="4"/>
      <c r="P265" s="1"/>
      <c r="Q265" s="1"/>
      <c r="R265" s="1"/>
      <c r="S265" s="1"/>
    </row>
    <row r="266" spans="1:19" x14ac:dyDescent="0.25">
      <c r="A266" s="9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1"/>
      <c r="Q266" s="1"/>
      <c r="R266" s="1"/>
      <c r="S266" s="1"/>
    </row>
    <row r="267" spans="1:19" x14ac:dyDescent="0.25">
      <c r="A267" s="9" t="s">
        <v>37</v>
      </c>
      <c r="B267" s="4"/>
      <c r="C267" s="4"/>
      <c r="D267" s="4"/>
      <c r="E267" s="4"/>
      <c r="F267" s="4"/>
      <c r="G267" s="4" t="s">
        <v>10</v>
      </c>
      <c r="H267" s="4"/>
      <c r="I267" s="4"/>
      <c r="J267" s="4"/>
      <c r="K267" s="4"/>
      <c r="L267" s="4"/>
      <c r="M267" s="4"/>
      <c r="N267" s="4"/>
      <c r="O267" s="12"/>
      <c r="P267" s="1"/>
      <c r="Q267" s="1"/>
      <c r="R267" s="1"/>
      <c r="S267" s="1"/>
    </row>
    <row r="268" spans="1:19" x14ac:dyDescent="0.25">
      <c r="A268" s="9"/>
      <c r="B268" s="9"/>
      <c r="C268" s="9"/>
      <c r="D268" s="9"/>
      <c r="E268" s="9"/>
      <c r="F268" s="9"/>
      <c r="G268" s="9"/>
      <c r="H268" s="13"/>
      <c r="I268" s="13"/>
      <c r="J268" s="13"/>
      <c r="K268" s="9"/>
      <c r="L268" s="9"/>
      <c r="M268" s="9"/>
      <c r="N268" s="9"/>
      <c r="O268" s="4"/>
    </row>
    <row r="311" spans="1:19" x14ac:dyDescent="0.25">
      <c r="A311" s="32" t="s">
        <v>12</v>
      </c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1:19" x14ac:dyDescent="0.25">
      <c r="A312" s="32" t="s">
        <v>34</v>
      </c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1:19" x14ac:dyDescent="0.25">
      <c r="A313" s="9"/>
      <c r="B313" s="9"/>
      <c r="C313" s="9"/>
      <c r="D313" s="9"/>
      <c r="E313" s="9"/>
      <c r="F313" s="9" t="s">
        <v>8</v>
      </c>
      <c r="G313" s="9"/>
      <c r="H313" s="9"/>
      <c r="I313" s="9"/>
      <c r="J313" s="9"/>
      <c r="K313" s="9"/>
      <c r="L313" s="9"/>
      <c r="M313" s="9"/>
      <c r="N313" s="9"/>
      <c r="O313" s="9"/>
    </row>
    <row r="314" spans="1:19" x14ac:dyDescent="0.25">
      <c r="A314" s="9"/>
      <c r="B314" s="9" t="s">
        <v>112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 t="s">
        <v>4</v>
      </c>
    </row>
    <row r="315" spans="1:19" x14ac:dyDescent="0.25">
      <c r="A315" s="9"/>
      <c r="B315" s="4"/>
      <c r="C315" s="4"/>
      <c r="D315" s="4"/>
      <c r="E315" s="4"/>
      <c r="F315" s="4"/>
      <c r="G315" s="4"/>
      <c r="H315" s="4" t="s">
        <v>13</v>
      </c>
      <c r="I315" s="4"/>
      <c r="J315" s="4"/>
      <c r="K315" s="4"/>
      <c r="L315" s="4"/>
      <c r="M315" s="4"/>
      <c r="N315" s="4"/>
      <c r="O315" s="10">
        <v>0.2</v>
      </c>
      <c r="P315" s="1"/>
      <c r="Q315" s="1" t="s">
        <v>3</v>
      </c>
      <c r="R315" s="1"/>
      <c r="S315" s="1"/>
    </row>
    <row r="316" spans="1:19" ht="45.75" thickBot="1" x14ac:dyDescent="0.3">
      <c r="A316" s="9" t="s">
        <v>111</v>
      </c>
      <c r="B316" s="4" t="s">
        <v>0</v>
      </c>
      <c r="C316" s="26" t="s">
        <v>110</v>
      </c>
      <c r="D316" s="4"/>
      <c r="E316" s="4">
        <v>296.02</v>
      </c>
      <c r="F316" s="4" t="s">
        <v>1</v>
      </c>
      <c r="G316" s="43">
        <f>J317</f>
        <v>4.2693000000000003</v>
      </c>
      <c r="H316" s="47" t="s">
        <v>113</v>
      </c>
      <c r="I316" s="4"/>
      <c r="J316" s="4"/>
      <c r="K316" s="4"/>
      <c r="L316" s="4"/>
      <c r="M316" s="11" t="s">
        <v>7</v>
      </c>
      <c r="N316" s="4">
        <f>E316*G316</f>
        <v>1263.798186</v>
      </c>
      <c r="O316" s="4"/>
      <c r="P316" s="1"/>
      <c r="Q316" s="1" t="s">
        <v>6</v>
      </c>
      <c r="R316" s="1"/>
      <c r="S316" s="1"/>
    </row>
    <row r="317" spans="1:19" ht="15.75" thickBot="1" x14ac:dyDescent="0.3">
      <c r="A317" s="9"/>
      <c r="B317" s="4"/>
      <c r="C317" s="4"/>
      <c r="D317" s="4"/>
      <c r="E317" s="4"/>
      <c r="F317" s="4"/>
      <c r="G317" s="4"/>
      <c r="H317" s="48" t="s">
        <v>2</v>
      </c>
      <c r="I317" s="48" t="s">
        <v>41</v>
      </c>
      <c r="J317" s="48">
        <v>4.2693000000000003</v>
      </c>
      <c r="K317" s="4"/>
      <c r="L317" s="4"/>
      <c r="M317" s="4"/>
      <c r="N317" s="61">
        <v>1264</v>
      </c>
      <c r="O317" s="4"/>
      <c r="P317" s="1"/>
      <c r="Q317" s="1" t="s">
        <v>11</v>
      </c>
      <c r="R317" s="1"/>
      <c r="S317" s="1"/>
    </row>
    <row r="318" spans="1:19" x14ac:dyDescent="0.25">
      <c r="A318" s="9"/>
      <c r="B318" s="39"/>
      <c r="C318" s="26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>
        <f>N317/0.8</f>
        <v>1580</v>
      </c>
      <c r="O318" s="9" t="s">
        <v>14</v>
      </c>
      <c r="R318" s="1"/>
      <c r="S318" s="1"/>
    </row>
    <row r="319" spans="1:19" x14ac:dyDescent="0.25">
      <c r="A319" s="9"/>
      <c r="B319" s="39"/>
      <c r="C319" s="26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61">
        <v>1580</v>
      </c>
      <c r="O319" s="4" t="s">
        <v>15</v>
      </c>
      <c r="P319" s="1"/>
      <c r="Q319" s="1"/>
      <c r="R319" s="1"/>
      <c r="S319" s="1"/>
    </row>
    <row r="320" spans="1:19" x14ac:dyDescent="0.25">
      <c r="A320" s="9"/>
      <c r="B320" s="39"/>
      <c r="C320" s="26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>
        <f>N319*20%</f>
        <v>316</v>
      </c>
      <c r="O320" s="4" t="s">
        <v>5</v>
      </c>
      <c r="P320" s="4"/>
      <c r="Q320" s="1"/>
      <c r="R320" s="1"/>
      <c r="S320" s="1"/>
    </row>
    <row r="321" spans="1:19" x14ac:dyDescent="0.25">
      <c r="A321" s="9"/>
      <c r="B321" s="39"/>
      <c r="C321" s="26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62">
        <v>316</v>
      </c>
      <c r="O321" s="4" t="s">
        <v>16</v>
      </c>
      <c r="P321" s="1"/>
      <c r="Q321" s="1"/>
      <c r="R321" s="1"/>
      <c r="S321" s="1"/>
    </row>
    <row r="322" spans="1:19" x14ac:dyDescent="0.25">
      <c r="A322" s="9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1"/>
      <c r="Q322" s="1"/>
      <c r="R322" s="1"/>
      <c r="S322" s="1"/>
    </row>
    <row r="323" spans="1:19" x14ac:dyDescent="0.25">
      <c r="A323" s="9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1"/>
      <c r="Q323" s="1"/>
      <c r="R323" s="1"/>
      <c r="S323" s="1"/>
    </row>
    <row r="324" spans="1:19" x14ac:dyDescent="0.25">
      <c r="A324" s="9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1"/>
      <c r="Q324" s="1"/>
      <c r="R324" s="1"/>
      <c r="S324" s="1"/>
    </row>
    <row r="325" spans="1:19" x14ac:dyDescent="0.25">
      <c r="A325" s="9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1"/>
      <c r="Q325" s="1"/>
      <c r="R325" s="1"/>
      <c r="S325" s="1"/>
    </row>
    <row r="326" spans="1:19" x14ac:dyDescent="0.25">
      <c r="A326" s="9" t="s">
        <v>35</v>
      </c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 t="s">
        <v>95</v>
      </c>
      <c r="N326" s="4"/>
      <c r="O326" s="7">
        <f>N321</f>
        <v>316</v>
      </c>
      <c r="P326" s="1"/>
      <c r="Q326" s="1"/>
      <c r="R326" s="1"/>
      <c r="S326" s="1"/>
    </row>
    <row r="327" spans="1:19" x14ac:dyDescent="0.25">
      <c r="A327" s="9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1"/>
      <c r="Q327" s="1"/>
      <c r="R327" s="1"/>
      <c r="S327" s="1"/>
    </row>
    <row r="328" spans="1:19" x14ac:dyDescent="0.25">
      <c r="A328" s="9" t="s">
        <v>100</v>
      </c>
      <c r="B328" s="4"/>
      <c r="C328" s="4"/>
      <c r="D328" s="4"/>
      <c r="E328" s="4"/>
      <c r="F328" s="4"/>
      <c r="G328" s="4" t="s">
        <v>9</v>
      </c>
      <c r="H328" s="4"/>
      <c r="I328" s="4"/>
      <c r="J328" s="4"/>
      <c r="K328" s="4"/>
      <c r="L328" s="4"/>
      <c r="M328" s="4"/>
      <c r="N328" s="4"/>
      <c r="O328" s="4"/>
      <c r="P328" s="1"/>
      <c r="Q328" s="1"/>
      <c r="R328" s="1"/>
      <c r="S328" s="1"/>
    </row>
    <row r="329" spans="1:19" x14ac:dyDescent="0.25">
      <c r="A329" s="9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1"/>
      <c r="Q329" s="1"/>
      <c r="R329" s="1"/>
      <c r="S329" s="1"/>
    </row>
    <row r="330" spans="1:19" x14ac:dyDescent="0.25">
      <c r="A330" s="9" t="s">
        <v>37</v>
      </c>
      <c r="B330" s="4"/>
      <c r="C330" s="4"/>
      <c r="D330" s="4"/>
      <c r="E330" s="4"/>
      <c r="F330" s="4"/>
      <c r="G330" s="4" t="s">
        <v>10</v>
      </c>
      <c r="H330" s="4"/>
      <c r="I330" s="4"/>
      <c r="J330" s="4"/>
      <c r="K330" s="4"/>
      <c r="L330" s="4"/>
      <c r="M330" s="4"/>
      <c r="N330" s="4"/>
      <c r="O330" s="12"/>
      <c r="P330" s="1"/>
      <c r="Q330" s="1"/>
      <c r="R330" s="1"/>
      <c r="S330" s="1"/>
    </row>
    <row r="334" spans="1:19" x14ac:dyDescent="0.25">
      <c r="A334" s="32" t="s">
        <v>12</v>
      </c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1:19" x14ac:dyDescent="0.25">
      <c r="A335" s="32" t="s">
        <v>34</v>
      </c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1:19" x14ac:dyDescent="0.25">
      <c r="A336" s="9"/>
      <c r="B336" s="9"/>
      <c r="C336" s="9"/>
      <c r="D336" s="9"/>
      <c r="E336" s="9"/>
      <c r="F336" s="9" t="s">
        <v>8</v>
      </c>
      <c r="G336" s="9"/>
      <c r="H336" s="9"/>
      <c r="I336" s="9"/>
      <c r="J336" s="9"/>
      <c r="K336" s="9"/>
      <c r="L336" s="9"/>
      <c r="M336" s="9"/>
      <c r="N336" s="9"/>
      <c r="O336" s="9"/>
    </row>
    <row r="337" spans="1:19" x14ac:dyDescent="0.25">
      <c r="A337" s="9"/>
      <c r="B337" s="9" t="s">
        <v>114</v>
      </c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 t="s">
        <v>4</v>
      </c>
    </row>
    <row r="338" spans="1:19" x14ac:dyDescent="0.25">
      <c r="A338" s="9"/>
      <c r="B338" s="4"/>
      <c r="C338" s="4"/>
      <c r="D338" s="4"/>
      <c r="E338" s="4"/>
      <c r="F338" s="4"/>
      <c r="G338" s="4"/>
      <c r="H338" s="4" t="s">
        <v>13</v>
      </c>
      <c r="I338" s="4"/>
      <c r="J338" s="4"/>
      <c r="K338" s="4"/>
      <c r="L338" s="4"/>
      <c r="M338" s="4"/>
      <c r="N338" s="4"/>
      <c r="O338" s="10">
        <v>0.2</v>
      </c>
      <c r="P338" s="1"/>
      <c r="Q338" s="1" t="s">
        <v>3</v>
      </c>
      <c r="R338" s="1"/>
      <c r="S338" s="1"/>
    </row>
    <row r="339" spans="1:19" ht="45.75" thickBot="1" x14ac:dyDescent="0.3">
      <c r="A339" s="9" t="s">
        <v>111</v>
      </c>
      <c r="B339" s="4" t="s">
        <v>116</v>
      </c>
      <c r="C339" s="26" t="s">
        <v>115</v>
      </c>
      <c r="D339" s="4"/>
      <c r="E339" s="4">
        <f>-150</f>
        <v>-150</v>
      </c>
      <c r="F339" s="4" t="s">
        <v>1</v>
      </c>
      <c r="G339" s="43">
        <f>J340</f>
        <v>4.2878999999999996</v>
      </c>
      <c r="H339" s="47" t="s">
        <v>117</v>
      </c>
      <c r="I339" s="4"/>
      <c r="J339" s="4"/>
      <c r="K339" s="4"/>
      <c r="L339" s="4"/>
      <c r="M339" s="11" t="s">
        <v>7</v>
      </c>
      <c r="N339" s="4">
        <f>E339*G339</f>
        <v>-643.18499999999995</v>
      </c>
      <c r="O339" s="4"/>
      <c r="P339" s="1"/>
      <c r="Q339" s="1" t="s">
        <v>6</v>
      </c>
      <c r="R339" s="1"/>
      <c r="S339" s="1"/>
    </row>
    <row r="340" spans="1:19" ht="15.75" thickBot="1" x14ac:dyDescent="0.3">
      <c r="A340" s="9"/>
      <c r="B340" s="4"/>
      <c r="C340" s="4"/>
      <c r="D340" s="4"/>
      <c r="E340" s="4"/>
      <c r="F340" s="4"/>
      <c r="G340" s="4"/>
      <c r="H340" s="48" t="s">
        <v>2</v>
      </c>
      <c r="I340" s="48" t="s">
        <v>41</v>
      </c>
      <c r="J340" s="48">
        <v>4.2878999999999996</v>
      </c>
      <c r="K340" s="4"/>
      <c r="L340" s="4"/>
      <c r="M340" s="4"/>
      <c r="N340" s="61">
        <f>-643</f>
        <v>-643</v>
      </c>
      <c r="O340" s="4"/>
      <c r="P340" s="1"/>
      <c r="Q340" s="1" t="s">
        <v>11</v>
      </c>
      <c r="R340" s="1"/>
      <c r="S340" s="1"/>
    </row>
    <row r="341" spans="1:19" x14ac:dyDescent="0.25">
      <c r="A341" s="9"/>
      <c r="B341" s="39"/>
      <c r="C341" s="26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>
        <f>N340/0.8</f>
        <v>-803.75</v>
      </c>
      <c r="O341" s="9" t="s">
        <v>14</v>
      </c>
      <c r="R341" s="1"/>
      <c r="S341" s="1"/>
    </row>
    <row r="342" spans="1:19" x14ac:dyDescent="0.25">
      <c r="A342" s="9"/>
      <c r="B342" s="39"/>
      <c r="C342" s="26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61">
        <f>-804</f>
        <v>-804</v>
      </c>
      <c r="O342" s="4" t="s">
        <v>15</v>
      </c>
      <c r="P342" s="1"/>
      <c r="Q342" s="1"/>
      <c r="R342" s="1"/>
      <c r="S342" s="1"/>
    </row>
    <row r="343" spans="1:19" x14ac:dyDescent="0.25">
      <c r="A343" s="9"/>
      <c r="B343" s="39"/>
      <c r="C343" s="26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>
        <f>N342*20%</f>
        <v>-160.80000000000001</v>
      </c>
      <c r="O343" s="4" t="s">
        <v>5</v>
      </c>
      <c r="P343" s="4"/>
      <c r="Q343" s="1"/>
      <c r="R343" s="1"/>
      <c r="S343" s="1"/>
    </row>
    <row r="344" spans="1:19" x14ac:dyDescent="0.25">
      <c r="A344" s="9"/>
      <c r="B344" s="39"/>
      <c r="C344" s="26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62">
        <f>-161</f>
        <v>-161</v>
      </c>
      <c r="O344" s="4" t="s">
        <v>16</v>
      </c>
      <c r="P344" s="1"/>
      <c r="Q344" s="1"/>
      <c r="R344" s="1"/>
      <c r="S344" s="1"/>
    </row>
    <row r="345" spans="1:19" x14ac:dyDescent="0.25">
      <c r="A345" s="9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1"/>
      <c r="Q345" s="1"/>
      <c r="R345" s="1"/>
      <c r="S345" s="1"/>
    </row>
    <row r="346" spans="1:19" x14ac:dyDescent="0.25">
      <c r="A346" s="9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1"/>
      <c r="Q346" s="1"/>
      <c r="R346" s="1"/>
      <c r="S346" s="1"/>
    </row>
    <row r="347" spans="1:19" x14ac:dyDescent="0.25">
      <c r="A347" s="9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1"/>
      <c r="Q347" s="1"/>
      <c r="R347" s="1"/>
      <c r="S347" s="1"/>
    </row>
    <row r="348" spans="1:19" x14ac:dyDescent="0.25">
      <c r="A348" s="9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1"/>
      <c r="Q348" s="1"/>
      <c r="R348" s="1"/>
      <c r="S348" s="1"/>
    </row>
    <row r="349" spans="1:19" x14ac:dyDescent="0.25">
      <c r="A349" s="9" t="s">
        <v>35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 t="s">
        <v>95</v>
      </c>
      <c r="N349" s="4"/>
      <c r="O349" s="7">
        <f>N344</f>
        <v>-161</v>
      </c>
      <c r="P349" s="1"/>
      <c r="Q349" s="1"/>
      <c r="R349" s="7">
        <f>N321+N344</f>
        <v>155</v>
      </c>
      <c r="S349" s="1"/>
    </row>
    <row r="350" spans="1:19" x14ac:dyDescent="0.25">
      <c r="A350" s="9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1"/>
      <c r="Q350" s="1"/>
      <c r="R350" s="1"/>
      <c r="S350" s="1"/>
    </row>
    <row r="351" spans="1:19" x14ac:dyDescent="0.25">
      <c r="A351" s="9" t="s">
        <v>100</v>
      </c>
      <c r="B351" s="4"/>
      <c r="C351" s="4"/>
      <c r="D351" s="4"/>
      <c r="E351" s="4"/>
      <c r="F351" s="4"/>
      <c r="G351" s="4" t="s">
        <v>9</v>
      </c>
      <c r="H351" s="4"/>
      <c r="I351" s="4"/>
      <c r="J351" s="4"/>
      <c r="K351" s="4"/>
      <c r="L351" s="4"/>
      <c r="M351" s="4"/>
      <c r="N351" s="4"/>
      <c r="O351" s="4"/>
      <c r="P351" s="1"/>
      <c r="Q351" s="1"/>
      <c r="R351" s="1"/>
      <c r="S351" s="1"/>
    </row>
    <row r="352" spans="1:19" x14ac:dyDescent="0.25">
      <c r="A352" s="9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1"/>
      <c r="Q352" s="1"/>
      <c r="R352" s="1"/>
      <c r="S352" s="1"/>
    </row>
    <row r="353" spans="1:19" x14ac:dyDescent="0.25">
      <c r="A353" s="9" t="s">
        <v>37</v>
      </c>
      <c r="B353" s="4"/>
      <c r="C353" s="4"/>
      <c r="D353" s="4"/>
      <c r="E353" s="4"/>
      <c r="F353" s="4"/>
      <c r="G353" s="4" t="s">
        <v>10</v>
      </c>
      <c r="H353" s="4"/>
      <c r="I353" s="4"/>
      <c r="J353" s="4"/>
      <c r="K353" s="4"/>
      <c r="L353" s="4"/>
      <c r="M353" s="4"/>
      <c r="N353" s="4"/>
      <c r="O353" s="12"/>
      <c r="P353" s="1"/>
      <c r="Q353" s="1"/>
      <c r="R353" s="1"/>
      <c r="S353" s="1"/>
    </row>
    <row r="383" spans="7:8" x14ac:dyDescent="0.25">
      <c r="G383" t="s">
        <v>1</v>
      </c>
      <c r="H383" s="60">
        <f>296.02-150</f>
        <v>146.01999999999998</v>
      </c>
    </row>
  </sheetData>
  <pageMargins left="0.7" right="0.7" top="0.75" bottom="0.75" header="0.3" footer="0.3"/>
  <pageSetup paperSize="9" scale="5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3A6D-3BC7-4CE2-85F5-D6DDAC110F8D}">
  <sheetPr>
    <pageSetUpPr fitToPage="1"/>
  </sheetPr>
  <dimension ref="A1:S172"/>
  <sheetViews>
    <sheetView topLeftCell="A98" workbookViewId="0">
      <selection activeCell="A108" sqref="A108:V127"/>
    </sheetView>
  </sheetViews>
  <sheetFormatPr defaultRowHeight="15" x14ac:dyDescent="0.25"/>
  <cols>
    <col min="1" max="1" width="15.7109375" customWidth="1"/>
    <col min="2" max="2" width="27.5703125" customWidth="1"/>
    <col min="3" max="3" width="13" customWidth="1"/>
    <col min="8" max="8" width="45.28515625" customWidth="1"/>
    <col min="11" max="11" width="4.7109375" customWidth="1"/>
    <col min="12" max="12" width="4" customWidth="1"/>
    <col min="13" max="13" width="14.28515625" customWidth="1"/>
    <col min="18" max="18" width="20.28515625" customWidth="1"/>
  </cols>
  <sheetData>
    <row r="1" spans="1:19" x14ac:dyDescent="0.25">
      <c r="A1" s="32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9" x14ac:dyDescent="0.25">
      <c r="A2" s="32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9" x14ac:dyDescent="0.25">
      <c r="A4" s="9"/>
      <c r="B4" s="9" t="s">
        <v>75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</v>
      </c>
    </row>
    <row r="5" spans="1:19" x14ac:dyDescent="0.25">
      <c r="A5" s="9"/>
      <c r="B5" s="4"/>
      <c r="C5" s="4"/>
      <c r="D5" s="4"/>
      <c r="E5" s="4"/>
      <c r="F5" s="4"/>
      <c r="G5" s="4"/>
      <c r="H5" s="4" t="s">
        <v>13</v>
      </c>
      <c r="I5" s="4"/>
      <c r="J5" s="4"/>
      <c r="K5" s="4"/>
      <c r="L5" s="4"/>
      <c r="M5" s="4"/>
      <c r="N5" s="4"/>
      <c r="O5" s="10">
        <v>0.05</v>
      </c>
      <c r="P5" s="1"/>
      <c r="Q5" s="1" t="s">
        <v>3</v>
      </c>
      <c r="R5" s="1"/>
      <c r="S5" s="1"/>
    </row>
    <row r="6" spans="1:19" ht="45.75" thickBot="1" x14ac:dyDescent="0.3">
      <c r="A6" s="9" t="s">
        <v>49</v>
      </c>
      <c r="B6" s="4" t="s">
        <v>50</v>
      </c>
      <c r="C6" s="26" t="s">
        <v>76</v>
      </c>
      <c r="D6" s="4"/>
      <c r="E6" s="4">
        <v>1214.53</v>
      </c>
      <c r="F6" s="4" t="s">
        <v>1</v>
      </c>
      <c r="G6" s="43">
        <f>J7</f>
        <v>4.3285999999999998</v>
      </c>
      <c r="H6" s="47" t="s">
        <v>77</v>
      </c>
      <c r="I6" s="4"/>
      <c r="J6" s="4"/>
      <c r="K6" s="4"/>
      <c r="L6" s="4"/>
      <c r="M6" s="11" t="s">
        <v>7</v>
      </c>
      <c r="N6" s="4">
        <f>E6*G6</f>
        <v>5257.2145579999997</v>
      </c>
      <c r="O6" s="4"/>
      <c r="P6" s="1"/>
      <c r="Q6" s="1" t="s">
        <v>56</v>
      </c>
      <c r="R6" s="1"/>
      <c r="S6" s="1"/>
    </row>
    <row r="7" spans="1:19" ht="15.75" thickBot="1" x14ac:dyDescent="0.3">
      <c r="A7" s="9"/>
      <c r="B7" s="4"/>
      <c r="C7" s="4"/>
      <c r="D7" s="4"/>
      <c r="E7" s="4"/>
      <c r="F7" s="4"/>
      <c r="G7" s="4"/>
      <c r="H7" s="48" t="s">
        <v>2</v>
      </c>
      <c r="I7" s="48" t="s">
        <v>41</v>
      </c>
      <c r="J7" s="48">
        <v>4.3285999999999998</v>
      </c>
      <c r="K7" s="4"/>
      <c r="L7" s="4"/>
      <c r="M7" s="4"/>
      <c r="N7" s="61">
        <v>5257</v>
      </c>
      <c r="O7" s="4"/>
      <c r="P7" s="1"/>
      <c r="Q7" s="1" t="s">
        <v>11</v>
      </c>
      <c r="R7" s="1"/>
      <c r="S7" s="1"/>
    </row>
    <row r="8" spans="1:19" x14ac:dyDescent="0.25">
      <c r="A8" s="9"/>
      <c r="B8" s="39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4">
        <f>N7/0.95</f>
        <v>5533.6842105263158</v>
      </c>
      <c r="O8" s="9" t="s">
        <v>14</v>
      </c>
      <c r="R8" s="1"/>
      <c r="S8" s="1"/>
    </row>
    <row r="9" spans="1:19" x14ac:dyDescent="0.2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61">
        <v>5534</v>
      </c>
      <c r="O9" s="4" t="s">
        <v>15</v>
      </c>
      <c r="P9" s="1"/>
      <c r="Q9" s="1"/>
      <c r="R9" s="1"/>
      <c r="S9" s="1"/>
    </row>
    <row r="10" spans="1:19" x14ac:dyDescent="0.2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f>N9*5%</f>
        <v>276.7</v>
      </c>
      <c r="O10" s="4" t="s">
        <v>5</v>
      </c>
      <c r="P10" s="4"/>
      <c r="Q10" s="1"/>
      <c r="R10" s="1"/>
      <c r="S10" s="1"/>
    </row>
    <row r="11" spans="1:19" x14ac:dyDescent="0.2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62">
        <v>277</v>
      </c>
      <c r="O11" s="4" t="s">
        <v>16</v>
      </c>
      <c r="P11" s="1"/>
      <c r="Q11" s="1"/>
      <c r="R11" s="1"/>
      <c r="S11" s="1"/>
    </row>
    <row r="12" spans="1:19" x14ac:dyDescent="0.2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"/>
      <c r="R12" s="1"/>
      <c r="S12" s="1"/>
    </row>
    <row r="13" spans="1:19" x14ac:dyDescent="0.2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"/>
      <c r="R13" s="1"/>
      <c r="S13" s="1"/>
    </row>
    <row r="14" spans="1:19" x14ac:dyDescent="0.2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"/>
      <c r="R14" s="1"/>
      <c r="S14" s="1"/>
    </row>
    <row r="15" spans="1:19" x14ac:dyDescent="0.2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  <c r="R15" s="1"/>
      <c r="S15" s="1"/>
    </row>
    <row r="16" spans="1:19" x14ac:dyDescent="0.25">
      <c r="A16" s="9" t="s">
        <v>35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 t="s">
        <v>78</v>
      </c>
      <c r="N16" s="4"/>
      <c r="O16" s="4"/>
      <c r="P16" s="4"/>
      <c r="Q16" s="1"/>
      <c r="R16" s="1"/>
      <c r="S16" s="1"/>
    </row>
    <row r="17" spans="1:19" x14ac:dyDescent="0.25">
      <c r="A17" s="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1"/>
      <c r="S17" s="1"/>
    </row>
    <row r="18" spans="1:19" x14ac:dyDescent="0.25">
      <c r="A18" s="9" t="s">
        <v>51</v>
      </c>
      <c r="B18" s="4"/>
      <c r="C18" s="4"/>
      <c r="D18" s="4"/>
      <c r="E18" s="4"/>
      <c r="F18" s="4"/>
      <c r="G18" s="4" t="s">
        <v>9</v>
      </c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x14ac:dyDescent="0.25">
      <c r="A19" s="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</row>
    <row r="20" spans="1:19" x14ac:dyDescent="0.25">
      <c r="A20" s="9" t="s">
        <v>37</v>
      </c>
      <c r="B20" s="4"/>
      <c r="C20" s="4"/>
      <c r="D20" s="4"/>
      <c r="E20" s="4"/>
      <c r="F20" s="4"/>
      <c r="G20" s="4" t="s">
        <v>10</v>
      </c>
      <c r="H20" s="4"/>
      <c r="I20" s="4"/>
      <c r="J20" s="4"/>
      <c r="K20" s="4"/>
      <c r="L20" s="4"/>
      <c r="M20" s="4"/>
      <c r="N20" s="4"/>
      <c r="O20" s="12"/>
      <c r="P20" s="1"/>
      <c r="Q20" s="1"/>
      <c r="R20" s="1"/>
      <c r="S20" s="1"/>
    </row>
    <row r="21" spans="1:19" x14ac:dyDescent="0.25">
      <c r="A21" s="9"/>
      <c r="B21" s="9"/>
      <c r="C21" s="9"/>
      <c r="D21" s="9"/>
      <c r="E21" s="9"/>
      <c r="F21" s="9"/>
      <c r="G21" s="9"/>
      <c r="H21" s="13"/>
      <c r="I21" s="13"/>
      <c r="J21" s="13"/>
      <c r="K21" s="9"/>
      <c r="L21" s="9"/>
      <c r="M21" s="9"/>
      <c r="N21" s="9"/>
      <c r="O21" s="9"/>
    </row>
    <row r="22" spans="1:19" x14ac:dyDescent="0.25">
      <c r="A22" s="9"/>
      <c r="B22" s="9"/>
      <c r="C22" s="9"/>
      <c r="D22" s="9"/>
      <c r="E22" s="9"/>
      <c r="F22" s="9"/>
      <c r="G22" s="9"/>
      <c r="H22" s="13"/>
      <c r="I22" s="13"/>
      <c r="J22" s="13"/>
      <c r="K22" s="9"/>
      <c r="L22" s="9"/>
      <c r="M22" s="9"/>
      <c r="N22" s="9"/>
      <c r="O22" s="9"/>
    </row>
    <row r="23" spans="1:19" x14ac:dyDescent="0.25">
      <c r="A23" s="9" t="s">
        <v>52</v>
      </c>
      <c r="B23" s="9"/>
      <c r="C23" s="9"/>
      <c r="D23" s="9"/>
      <c r="E23" s="9"/>
      <c r="F23" s="9"/>
      <c r="G23" s="9"/>
      <c r="H23" s="13"/>
      <c r="I23" s="13"/>
      <c r="J23" s="13"/>
      <c r="K23" s="9"/>
      <c r="L23" s="9"/>
      <c r="M23" s="9"/>
      <c r="N23" s="9"/>
      <c r="O23" s="9"/>
    </row>
    <row r="24" spans="1:19" x14ac:dyDescent="0.25">
      <c r="A24" t="s">
        <v>53</v>
      </c>
    </row>
    <row r="26" spans="1:19" x14ac:dyDescent="0.25">
      <c r="A26" t="s">
        <v>54</v>
      </c>
    </row>
    <row r="39" spans="1:1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9"/>
      <c r="B50" s="9"/>
      <c r="C50" s="9"/>
      <c r="D50" s="9"/>
      <c r="E50" s="9"/>
      <c r="F50" s="9"/>
    </row>
    <row r="51" spans="1:15" x14ac:dyDescent="0.25">
      <c r="A51" s="9"/>
      <c r="B51" s="9"/>
      <c r="C51" s="9"/>
      <c r="D51" s="9"/>
      <c r="E51" s="9"/>
      <c r="F51" s="9"/>
    </row>
    <row r="63" spans="1:15" x14ac:dyDescent="0.25">
      <c r="A63" s="32" t="s">
        <v>12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32" t="s">
        <v>34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9" x14ac:dyDescent="0.25">
      <c r="A65" s="9"/>
      <c r="B65" s="9"/>
      <c r="C65" s="9"/>
      <c r="D65" s="9"/>
      <c r="E65" s="9"/>
      <c r="F65" s="9" t="s">
        <v>8</v>
      </c>
      <c r="G65" s="9"/>
      <c r="H65" s="9"/>
      <c r="I65" s="9"/>
      <c r="J65" s="9"/>
      <c r="K65" s="9"/>
      <c r="L65" s="9"/>
      <c r="M65" s="9"/>
      <c r="N65" s="9"/>
      <c r="O65" s="9"/>
    </row>
    <row r="66" spans="1:19" x14ac:dyDescent="0.25">
      <c r="A66" s="9"/>
      <c r="B66" s="9" t="s">
        <v>80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 t="s">
        <v>4</v>
      </c>
    </row>
    <row r="67" spans="1:19" x14ac:dyDescent="0.25">
      <c r="A67" s="9"/>
      <c r="B67" s="4"/>
      <c r="C67" s="4"/>
      <c r="D67" s="4"/>
      <c r="E67" s="4"/>
      <c r="F67" s="4"/>
      <c r="G67" s="4"/>
      <c r="H67" s="4" t="s">
        <v>13</v>
      </c>
      <c r="I67" s="4"/>
      <c r="J67" s="4"/>
      <c r="K67" s="4"/>
      <c r="L67" s="4"/>
      <c r="M67" s="4"/>
      <c r="N67" s="4"/>
      <c r="O67" s="10">
        <v>0.2</v>
      </c>
      <c r="P67" s="1"/>
      <c r="Q67" s="1" t="s">
        <v>3</v>
      </c>
      <c r="R67" s="1"/>
      <c r="S67" s="1"/>
    </row>
    <row r="68" spans="1:19" ht="45.75" thickBot="1" x14ac:dyDescent="0.3">
      <c r="A68" s="9" t="s">
        <v>79</v>
      </c>
      <c r="B68" s="4" t="s">
        <v>0</v>
      </c>
      <c r="C68" s="26" t="s">
        <v>81</v>
      </c>
      <c r="D68" s="4"/>
      <c r="E68" s="4">
        <v>59.12</v>
      </c>
      <c r="F68" s="4" t="s">
        <v>1</v>
      </c>
      <c r="G68" s="43">
        <f>J69</f>
        <v>4.2567000000000004</v>
      </c>
      <c r="H68" s="47" t="s">
        <v>82</v>
      </c>
      <c r="I68" s="4"/>
      <c r="J68" s="4"/>
      <c r="K68" s="4"/>
      <c r="L68" s="4"/>
      <c r="M68" s="11" t="s">
        <v>7</v>
      </c>
      <c r="N68" s="4">
        <f>E68*G68</f>
        <v>251.656104</v>
      </c>
      <c r="O68" s="4"/>
      <c r="P68" s="1"/>
      <c r="Q68" s="1" t="s">
        <v>6</v>
      </c>
      <c r="R68" s="1"/>
      <c r="S68" s="1"/>
    </row>
    <row r="69" spans="1:19" ht="15.75" thickBot="1" x14ac:dyDescent="0.3">
      <c r="A69" s="9"/>
      <c r="B69" s="4"/>
      <c r="C69" s="4"/>
      <c r="D69" s="4"/>
      <c r="E69" s="4"/>
      <c r="F69" s="4"/>
      <c r="G69" s="4"/>
      <c r="H69" s="48" t="s">
        <v>2</v>
      </c>
      <c r="I69" s="48" t="s">
        <v>41</v>
      </c>
      <c r="J69" s="48">
        <v>4.2567000000000004</v>
      </c>
      <c r="K69" s="4"/>
      <c r="L69" s="4"/>
      <c r="M69" s="4"/>
      <c r="N69" s="61">
        <v>252</v>
      </c>
      <c r="O69" s="4"/>
      <c r="P69" s="1"/>
      <c r="Q69" s="1" t="s">
        <v>11</v>
      </c>
      <c r="R69" s="1"/>
      <c r="S69" s="1"/>
    </row>
    <row r="70" spans="1:19" x14ac:dyDescent="0.25">
      <c r="A70" s="9"/>
      <c r="B70" s="39"/>
      <c r="C70" s="26"/>
      <c r="D70" s="4"/>
      <c r="E70" s="4"/>
      <c r="F70" s="4"/>
      <c r="G70" s="4"/>
      <c r="H70" s="4"/>
      <c r="I70" s="4"/>
      <c r="J70" s="4"/>
      <c r="K70" s="4"/>
      <c r="L70" s="4"/>
      <c r="M70" s="4"/>
      <c r="N70" s="4">
        <f>N69/0.8</f>
        <v>315</v>
      </c>
      <c r="O70" s="9" t="s">
        <v>14</v>
      </c>
      <c r="R70" s="1"/>
      <c r="S70" s="1"/>
    </row>
    <row r="71" spans="1:19" x14ac:dyDescent="0.25">
      <c r="A71" s="9"/>
      <c r="B71" s="39"/>
      <c r="C71" s="26"/>
      <c r="D71" s="4"/>
      <c r="E71" s="4"/>
      <c r="F71" s="4"/>
      <c r="G71" s="4"/>
      <c r="H71" s="4"/>
      <c r="I71" s="4"/>
      <c r="J71" s="4"/>
      <c r="K71" s="4"/>
      <c r="L71" s="4"/>
      <c r="M71" s="4"/>
      <c r="N71" s="61">
        <v>315</v>
      </c>
      <c r="O71" s="4" t="s">
        <v>15</v>
      </c>
      <c r="P71" s="1"/>
      <c r="Q71" s="1"/>
      <c r="R71" s="1"/>
      <c r="S71" s="1"/>
    </row>
    <row r="72" spans="1:19" x14ac:dyDescent="0.25">
      <c r="A72" s="9"/>
      <c r="B72" s="39"/>
      <c r="C72" s="26"/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f>N71*20%</f>
        <v>63</v>
      </c>
      <c r="O72" s="4" t="s">
        <v>5</v>
      </c>
      <c r="P72" s="4"/>
      <c r="Q72" s="1"/>
      <c r="R72" s="1"/>
      <c r="S72" s="1"/>
    </row>
    <row r="73" spans="1:19" x14ac:dyDescent="0.25">
      <c r="A73" s="9"/>
      <c r="B73" s="39"/>
      <c r="C73" s="26"/>
      <c r="D73" s="4"/>
      <c r="E73" s="4"/>
      <c r="F73" s="4"/>
      <c r="G73" s="4"/>
      <c r="H73" s="4"/>
      <c r="I73" s="4"/>
      <c r="J73" s="4"/>
      <c r="K73" s="4"/>
      <c r="L73" s="4"/>
      <c r="M73" s="4"/>
      <c r="N73" s="62">
        <v>63</v>
      </c>
      <c r="O73" s="4" t="s">
        <v>16</v>
      </c>
      <c r="P73" s="1"/>
      <c r="Q73" s="1"/>
      <c r="R73" s="1"/>
      <c r="S73" s="1"/>
    </row>
    <row r="74" spans="1:19" x14ac:dyDescent="0.25">
      <c r="A74" s="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"/>
      <c r="Q74" s="1"/>
      <c r="R74" s="1"/>
      <c r="S74" s="1"/>
    </row>
    <row r="75" spans="1:19" x14ac:dyDescent="0.25">
      <c r="A75" s="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"/>
      <c r="Q75" s="1"/>
      <c r="R75" s="1"/>
      <c r="S75" s="1"/>
    </row>
    <row r="76" spans="1:19" x14ac:dyDescent="0.25">
      <c r="A76" s="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1"/>
      <c r="Q76" s="1"/>
      <c r="R76" s="1"/>
      <c r="S76" s="1"/>
    </row>
    <row r="77" spans="1:19" x14ac:dyDescent="0.25">
      <c r="A77" s="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"/>
      <c r="Q77" s="1"/>
      <c r="R77" s="1"/>
      <c r="S77" s="1"/>
    </row>
    <row r="78" spans="1:19" x14ac:dyDescent="0.25">
      <c r="A78" s="9" t="s">
        <v>35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 t="s">
        <v>78</v>
      </c>
      <c r="N78" s="4"/>
      <c r="O78" s="4">
        <f>N73</f>
        <v>63</v>
      </c>
      <c r="P78" s="1"/>
      <c r="Q78" s="1"/>
      <c r="R78" s="1"/>
      <c r="S78" s="1"/>
    </row>
    <row r="79" spans="1:19" x14ac:dyDescent="0.25">
      <c r="A79" s="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"/>
      <c r="Q79" s="1"/>
      <c r="R79" s="1"/>
      <c r="S79" s="1"/>
    </row>
    <row r="80" spans="1:19" x14ac:dyDescent="0.25">
      <c r="A80" s="9" t="s">
        <v>85</v>
      </c>
      <c r="B80" s="4"/>
      <c r="C80" s="4"/>
      <c r="D80" s="4"/>
      <c r="E80" s="4"/>
      <c r="F80" s="4"/>
      <c r="G80" s="4" t="s">
        <v>9</v>
      </c>
      <c r="H80" s="4"/>
      <c r="I80" s="4"/>
      <c r="J80" s="4"/>
      <c r="K80" s="4"/>
      <c r="L80" s="4"/>
      <c r="M80" s="4"/>
      <c r="N80" s="4"/>
      <c r="O80" s="4"/>
      <c r="P80" s="1"/>
      <c r="Q80" s="1"/>
      <c r="R80" s="1"/>
      <c r="S80" s="1"/>
    </row>
    <row r="81" spans="1:19" x14ac:dyDescent="0.25">
      <c r="A81" s="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1"/>
      <c r="Q81" s="1"/>
      <c r="R81" s="1"/>
      <c r="S81" s="1"/>
    </row>
    <row r="82" spans="1:19" x14ac:dyDescent="0.25">
      <c r="A82" s="9" t="s">
        <v>37</v>
      </c>
      <c r="B82" s="4"/>
      <c r="C82" s="4"/>
      <c r="D82" s="4"/>
      <c r="E82" s="4"/>
      <c r="F82" s="4"/>
      <c r="G82" s="4" t="s">
        <v>10</v>
      </c>
      <c r="H82" s="4"/>
      <c r="I82" s="4"/>
      <c r="J82" s="4"/>
      <c r="K82" s="4"/>
      <c r="L82" s="4"/>
      <c r="M82" s="4"/>
      <c r="N82" s="4"/>
      <c r="O82" s="12"/>
      <c r="P82" s="1"/>
      <c r="Q82" s="1"/>
      <c r="R82" s="1"/>
      <c r="S82" s="1"/>
    </row>
    <row r="108" spans="1:19" x14ac:dyDescent="0.25">
      <c r="A108" s="32" t="s">
        <v>12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9" x14ac:dyDescent="0.25">
      <c r="A109" s="32" t="s">
        <v>34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9" x14ac:dyDescent="0.25">
      <c r="A110" s="9"/>
      <c r="B110" s="9"/>
      <c r="C110" s="9"/>
      <c r="D110" s="9"/>
      <c r="E110" s="9"/>
      <c r="F110" s="9" t="s">
        <v>8</v>
      </c>
      <c r="G110" s="9"/>
      <c r="H110" s="9"/>
      <c r="I110" s="9"/>
      <c r="J110" s="9"/>
      <c r="K110" s="9"/>
      <c r="L110" s="9"/>
      <c r="M110" s="9"/>
      <c r="N110" s="9"/>
      <c r="O110" s="9"/>
    </row>
    <row r="111" spans="1:19" x14ac:dyDescent="0.25">
      <c r="A111" s="9"/>
      <c r="B111" s="9" t="s">
        <v>84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 t="s">
        <v>4</v>
      </c>
    </row>
    <row r="112" spans="1:19" x14ac:dyDescent="0.25">
      <c r="A112" s="9"/>
      <c r="B112" s="4"/>
      <c r="C112" s="4"/>
      <c r="D112" s="4"/>
      <c r="E112" s="4"/>
      <c r="F112" s="4"/>
      <c r="G112" s="4"/>
      <c r="H112" s="4" t="s">
        <v>13</v>
      </c>
      <c r="I112" s="4"/>
      <c r="J112" s="4"/>
      <c r="K112" s="4"/>
      <c r="L112" s="4"/>
      <c r="M112" s="4"/>
      <c r="N112" s="4"/>
      <c r="O112" s="10">
        <v>0.2</v>
      </c>
      <c r="P112" s="1"/>
      <c r="Q112" s="1" t="s">
        <v>3</v>
      </c>
      <c r="R112" s="1"/>
      <c r="S112" s="1"/>
    </row>
    <row r="113" spans="1:19" ht="45.75" thickBot="1" x14ac:dyDescent="0.3">
      <c r="A113" s="9" t="s">
        <v>17</v>
      </c>
      <c r="B113" s="4" t="s">
        <v>0</v>
      </c>
      <c r="C113" s="26" t="s">
        <v>83</v>
      </c>
      <c r="D113" s="4"/>
      <c r="E113" s="4">
        <v>30</v>
      </c>
      <c r="F113" s="4" t="s">
        <v>1</v>
      </c>
      <c r="G113" s="43">
        <f>J114</f>
        <v>4.2904</v>
      </c>
      <c r="H113" s="47" t="s">
        <v>86</v>
      </c>
      <c r="I113" s="4"/>
      <c r="J113" s="4"/>
      <c r="K113" s="4"/>
      <c r="L113" s="4"/>
      <c r="M113" s="11" t="s">
        <v>7</v>
      </c>
      <c r="N113" s="4">
        <f>E113*G113</f>
        <v>128.71199999999999</v>
      </c>
      <c r="O113" s="4"/>
      <c r="P113" s="1"/>
      <c r="Q113" s="1" t="s">
        <v>6</v>
      </c>
      <c r="R113" s="1"/>
      <c r="S113" s="1"/>
    </row>
    <row r="114" spans="1:19" ht="15.75" thickBot="1" x14ac:dyDescent="0.3">
      <c r="A114" s="9"/>
      <c r="B114" s="4"/>
      <c r="C114" s="4"/>
      <c r="D114" s="4"/>
      <c r="E114" s="4"/>
      <c r="F114" s="4"/>
      <c r="G114" s="4"/>
      <c r="H114" s="48" t="s">
        <v>2</v>
      </c>
      <c r="I114" s="48" t="s">
        <v>41</v>
      </c>
      <c r="J114" s="48">
        <v>4.2904</v>
      </c>
      <c r="K114" s="4"/>
      <c r="L114" s="4"/>
      <c r="M114" s="4"/>
      <c r="N114" s="61">
        <v>129</v>
      </c>
      <c r="O114" s="4"/>
      <c r="P114" s="1"/>
      <c r="Q114" s="1" t="s">
        <v>11</v>
      </c>
      <c r="R114" s="1"/>
      <c r="S114" s="1"/>
    </row>
    <row r="115" spans="1:19" x14ac:dyDescent="0.25">
      <c r="A115" s="9"/>
      <c r="B115" s="39"/>
      <c r="C115" s="2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>
        <f>N114/0.8</f>
        <v>161.25</v>
      </c>
      <c r="O115" s="9" t="s">
        <v>14</v>
      </c>
      <c r="R115" s="1"/>
      <c r="S115" s="1"/>
    </row>
    <row r="116" spans="1:19" x14ac:dyDescent="0.25">
      <c r="A116" s="9"/>
      <c r="B116" s="39"/>
      <c r="C116" s="2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61">
        <v>161</v>
      </c>
      <c r="O116" s="4" t="s">
        <v>15</v>
      </c>
      <c r="P116" s="1"/>
      <c r="Q116" s="1"/>
      <c r="R116" s="1"/>
      <c r="S116" s="1"/>
    </row>
    <row r="117" spans="1:19" x14ac:dyDescent="0.25">
      <c r="A117" s="9"/>
      <c r="B117" s="39"/>
      <c r="C117" s="2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>
        <f>N116*20%</f>
        <v>32.200000000000003</v>
      </c>
      <c r="O117" s="4" t="s">
        <v>5</v>
      </c>
      <c r="P117" s="4"/>
      <c r="Q117" s="1"/>
      <c r="R117" s="1"/>
      <c r="S117" s="1"/>
    </row>
    <row r="118" spans="1:19" x14ac:dyDescent="0.25">
      <c r="A118" s="9"/>
      <c r="B118" s="39"/>
      <c r="C118" s="2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62">
        <v>32</v>
      </c>
      <c r="O118" s="4" t="s">
        <v>16</v>
      </c>
      <c r="P118" s="1"/>
      <c r="Q118" s="1"/>
      <c r="R118" s="1"/>
      <c r="S118" s="1"/>
    </row>
    <row r="119" spans="1:19" x14ac:dyDescent="0.25">
      <c r="A119" s="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1"/>
      <c r="Q119" s="1"/>
      <c r="R119" s="1"/>
      <c r="S119" s="1"/>
    </row>
    <row r="120" spans="1:19" x14ac:dyDescent="0.25">
      <c r="A120" s="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1"/>
      <c r="Q120" s="1"/>
      <c r="R120" s="1"/>
      <c r="S120" s="1"/>
    </row>
    <row r="121" spans="1:19" x14ac:dyDescent="0.25">
      <c r="A121" s="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"/>
      <c r="Q121" s="1"/>
      <c r="R121" s="1"/>
      <c r="S121" s="1"/>
    </row>
    <row r="122" spans="1:19" x14ac:dyDescent="0.25">
      <c r="A122" s="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1"/>
      <c r="Q122" s="1"/>
      <c r="R122" s="1"/>
      <c r="S122" s="1"/>
    </row>
    <row r="123" spans="1:19" x14ac:dyDescent="0.25">
      <c r="A123" s="9" t="s">
        <v>35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 t="s">
        <v>78</v>
      </c>
      <c r="N123" s="4"/>
      <c r="O123" s="4">
        <f>N118</f>
        <v>32</v>
      </c>
      <c r="P123" s="1"/>
      <c r="Q123" s="1"/>
      <c r="R123" s="1"/>
      <c r="S123" s="1"/>
    </row>
    <row r="124" spans="1:19" x14ac:dyDescent="0.25">
      <c r="A124" s="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1"/>
      <c r="Q124" s="1"/>
      <c r="R124" s="1"/>
      <c r="S124" s="1"/>
    </row>
    <row r="125" spans="1:19" x14ac:dyDescent="0.25">
      <c r="A125" s="9" t="s">
        <v>36</v>
      </c>
      <c r="B125" s="4"/>
      <c r="C125" s="4"/>
      <c r="D125" s="4"/>
      <c r="E125" s="4"/>
      <c r="F125" s="4"/>
      <c r="G125" s="4" t="s">
        <v>9</v>
      </c>
      <c r="H125" s="4"/>
      <c r="I125" s="4"/>
      <c r="J125" s="4"/>
      <c r="K125" s="4"/>
      <c r="L125" s="4"/>
      <c r="M125" s="4"/>
      <c r="N125" s="4"/>
      <c r="O125" s="4"/>
      <c r="P125" s="1"/>
      <c r="Q125" s="1"/>
      <c r="R125" s="1"/>
      <c r="S125" s="1"/>
    </row>
    <row r="126" spans="1:19" x14ac:dyDescent="0.25">
      <c r="A126" s="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1"/>
      <c r="Q126" s="1"/>
      <c r="R126" s="1"/>
      <c r="S126" s="1"/>
    </row>
    <row r="127" spans="1:19" x14ac:dyDescent="0.25">
      <c r="A127" s="9" t="s">
        <v>37</v>
      </c>
      <c r="B127" s="4"/>
      <c r="C127" s="4"/>
      <c r="D127" s="4"/>
      <c r="E127" s="4"/>
      <c r="F127" s="4"/>
      <c r="G127" s="4" t="s">
        <v>10</v>
      </c>
      <c r="H127" s="4"/>
      <c r="I127" s="4"/>
      <c r="J127" s="4"/>
      <c r="K127" s="4"/>
      <c r="L127" s="4"/>
      <c r="M127" s="4"/>
      <c r="N127" s="4"/>
      <c r="O127" s="12"/>
      <c r="P127" s="1"/>
      <c r="Q127" s="1"/>
      <c r="R127" s="1"/>
      <c r="S127" s="1"/>
    </row>
    <row r="128" spans="1:19" x14ac:dyDescent="0.25">
      <c r="A128" s="9"/>
      <c r="B128" s="9"/>
      <c r="C128" s="9"/>
      <c r="D128" s="9"/>
      <c r="E128" s="9"/>
      <c r="F128" s="9"/>
      <c r="G128" s="9"/>
      <c r="H128" s="13"/>
      <c r="I128" s="13"/>
      <c r="J128" s="13"/>
      <c r="K128" s="9"/>
      <c r="L128" s="9"/>
      <c r="M128" s="9"/>
      <c r="N128" s="9"/>
      <c r="O128" s="9"/>
    </row>
    <row r="152" spans="1:19" x14ac:dyDescent="0.25">
      <c r="A152" s="32" t="s">
        <v>12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9" x14ac:dyDescent="0.25">
      <c r="A153" s="32" t="s">
        <v>34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9" x14ac:dyDescent="0.25">
      <c r="A154" s="9"/>
      <c r="B154" s="9"/>
      <c r="C154" s="9"/>
      <c r="D154" s="9"/>
      <c r="E154" s="9"/>
      <c r="F154" s="9" t="s">
        <v>8</v>
      </c>
      <c r="G154" s="9"/>
      <c r="H154" s="9"/>
      <c r="I154" s="9"/>
      <c r="J154" s="9"/>
      <c r="K154" s="9"/>
      <c r="L154" s="9"/>
      <c r="M154" s="9"/>
      <c r="N154" s="9"/>
      <c r="O154" s="9"/>
    </row>
    <row r="155" spans="1:19" x14ac:dyDescent="0.25">
      <c r="A155" s="9"/>
      <c r="B155" s="9" t="s">
        <v>90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 t="s">
        <v>4</v>
      </c>
    </row>
    <row r="156" spans="1:19" x14ac:dyDescent="0.25">
      <c r="A156" s="9"/>
      <c r="B156" s="4"/>
      <c r="C156" s="4"/>
      <c r="D156" s="4"/>
      <c r="E156" s="4"/>
      <c r="F156" s="4"/>
      <c r="G156" s="4"/>
      <c r="H156" s="4" t="s">
        <v>13</v>
      </c>
      <c r="I156" s="4"/>
      <c r="J156" s="4"/>
      <c r="K156" s="4"/>
      <c r="L156" s="4"/>
      <c r="M156" s="4"/>
      <c r="N156" s="4"/>
      <c r="O156" s="10">
        <v>0.2</v>
      </c>
      <c r="P156" s="1"/>
      <c r="Q156" s="1" t="s">
        <v>3</v>
      </c>
      <c r="R156" s="1"/>
      <c r="S156" s="1"/>
    </row>
    <row r="157" spans="1:19" ht="45.75" thickBot="1" x14ac:dyDescent="0.3">
      <c r="A157" s="9" t="s">
        <v>72</v>
      </c>
      <c r="B157" s="4" t="s">
        <v>0</v>
      </c>
      <c r="C157" s="26" t="s">
        <v>89</v>
      </c>
      <c r="D157" s="4"/>
      <c r="E157" s="4">
        <v>200</v>
      </c>
      <c r="F157" s="4" t="s">
        <v>1</v>
      </c>
      <c r="G157" s="43">
        <f>J158</f>
        <v>4.2930000000000001</v>
      </c>
      <c r="H157" s="47" t="s">
        <v>88</v>
      </c>
      <c r="I157" s="4"/>
      <c r="J157" s="4"/>
      <c r="K157" s="4"/>
      <c r="L157" s="4"/>
      <c r="M157" s="11" t="s">
        <v>7</v>
      </c>
      <c r="N157" s="4">
        <f>E157*G157</f>
        <v>858.6</v>
      </c>
      <c r="O157" s="4"/>
      <c r="P157" s="1"/>
      <c r="Q157" s="1" t="s">
        <v>6</v>
      </c>
      <c r="R157" s="1"/>
      <c r="S157" s="1"/>
    </row>
    <row r="158" spans="1:19" ht="15.75" thickBot="1" x14ac:dyDescent="0.3">
      <c r="A158" s="9"/>
      <c r="B158" s="4"/>
      <c r="C158" s="4"/>
      <c r="D158" s="4"/>
      <c r="E158" s="4"/>
      <c r="F158" s="4"/>
      <c r="G158" s="4"/>
      <c r="H158" s="48" t="s">
        <v>2</v>
      </c>
      <c r="I158" s="48" t="s">
        <v>41</v>
      </c>
      <c r="J158" s="48">
        <v>4.2930000000000001</v>
      </c>
      <c r="K158" s="4"/>
      <c r="L158" s="4"/>
      <c r="M158" s="4"/>
      <c r="N158" s="61">
        <v>859</v>
      </c>
      <c r="O158" s="4"/>
      <c r="P158" s="1"/>
      <c r="Q158" s="1" t="s">
        <v>11</v>
      </c>
      <c r="R158" s="1"/>
      <c r="S158" s="1"/>
    </row>
    <row r="159" spans="1:19" x14ac:dyDescent="0.25">
      <c r="A159" s="9"/>
      <c r="B159" s="39"/>
      <c r="C159" s="2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>
        <f>N158/0.8</f>
        <v>1073.75</v>
      </c>
      <c r="O159" s="9" t="s">
        <v>14</v>
      </c>
      <c r="R159" s="1"/>
      <c r="S159" s="1"/>
    </row>
    <row r="160" spans="1:19" x14ac:dyDescent="0.25">
      <c r="A160" s="9"/>
      <c r="B160" s="39"/>
      <c r="C160" s="2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61">
        <v>1074</v>
      </c>
      <c r="O160" s="4" t="s">
        <v>15</v>
      </c>
      <c r="P160" s="1"/>
      <c r="Q160" s="1"/>
      <c r="R160" s="1"/>
      <c r="S160" s="1"/>
    </row>
    <row r="161" spans="1:19" x14ac:dyDescent="0.25">
      <c r="A161" s="9"/>
      <c r="B161" s="39"/>
      <c r="C161" s="2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f>N160*20%</f>
        <v>214.8</v>
      </c>
      <c r="O161" s="4" t="s">
        <v>5</v>
      </c>
      <c r="P161" s="4"/>
      <c r="Q161" s="1"/>
      <c r="R161" s="1"/>
      <c r="S161" s="1"/>
    </row>
    <row r="162" spans="1:19" x14ac:dyDescent="0.25">
      <c r="A162" s="9"/>
      <c r="B162" s="39"/>
      <c r="C162" s="2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62">
        <v>215</v>
      </c>
      <c r="O162" s="4" t="s">
        <v>16</v>
      </c>
      <c r="P162" s="1"/>
      <c r="Q162" s="1"/>
      <c r="R162" s="1"/>
      <c r="S162" s="1"/>
    </row>
    <row r="163" spans="1:19" x14ac:dyDescent="0.25">
      <c r="A163" s="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1"/>
      <c r="Q163" s="1"/>
      <c r="R163" s="1"/>
      <c r="S163" s="1"/>
    </row>
    <row r="164" spans="1:19" x14ac:dyDescent="0.25">
      <c r="A164" s="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1"/>
      <c r="Q164" s="1"/>
      <c r="R164" s="1"/>
      <c r="S164" s="1"/>
    </row>
    <row r="165" spans="1:19" x14ac:dyDescent="0.25">
      <c r="A165" s="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"/>
      <c r="Q165" s="1"/>
      <c r="R165" s="1"/>
      <c r="S165" s="1"/>
    </row>
    <row r="166" spans="1:19" x14ac:dyDescent="0.25">
      <c r="A166" s="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1"/>
      <c r="Q166" s="1"/>
      <c r="R166" s="1"/>
      <c r="S166" s="1"/>
    </row>
    <row r="167" spans="1:19" x14ac:dyDescent="0.25">
      <c r="A167" s="9" t="s">
        <v>35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 t="s">
        <v>78</v>
      </c>
      <c r="N167" s="4"/>
      <c r="O167" s="4">
        <f>N162</f>
        <v>215</v>
      </c>
      <c r="P167" s="1"/>
      <c r="Q167" s="1"/>
      <c r="R167" s="1"/>
      <c r="S167" s="1"/>
    </row>
    <row r="168" spans="1:19" x14ac:dyDescent="0.25">
      <c r="A168" s="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1"/>
      <c r="Q168" s="1"/>
      <c r="R168" s="1"/>
      <c r="S168" s="1"/>
    </row>
    <row r="169" spans="1:19" x14ac:dyDescent="0.25">
      <c r="A169" s="9" t="s">
        <v>87</v>
      </c>
      <c r="B169" s="4"/>
      <c r="C169" s="4"/>
      <c r="D169" s="4"/>
      <c r="E169" s="4"/>
      <c r="F169" s="4"/>
      <c r="G169" s="4" t="s">
        <v>9</v>
      </c>
      <c r="H169" s="4"/>
      <c r="I169" s="4"/>
      <c r="J169" s="4"/>
      <c r="K169" s="4"/>
      <c r="L169" s="4"/>
      <c r="M169" s="4"/>
      <c r="N169" s="4"/>
      <c r="O169" s="4"/>
      <c r="P169" s="1"/>
      <c r="Q169" s="1"/>
      <c r="R169" s="1"/>
      <c r="S169" s="1"/>
    </row>
    <row r="170" spans="1:19" x14ac:dyDescent="0.25">
      <c r="A170" s="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"/>
      <c r="Q170" s="1"/>
      <c r="R170" s="1"/>
      <c r="S170" s="1"/>
    </row>
    <row r="171" spans="1:19" x14ac:dyDescent="0.25">
      <c r="A171" s="9" t="s">
        <v>37</v>
      </c>
      <c r="B171" s="4"/>
      <c r="C171" s="4"/>
      <c r="D171" s="4"/>
      <c r="E171" s="4"/>
      <c r="F171" s="4"/>
      <c r="G171" s="4" t="s">
        <v>10</v>
      </c>
      <c r="H171" s="4"/>
      <c r="I171" s="4"/>
      <c r="J171" s="4"/>
      <c r="K171" s="4"/>
      <c r="L171" s="4"/>
      <c r="M171" s="4"/>
      <c r="N171" s="4"/>
      <c r="O171" s="12"/>
      <c r="P171" s="1"/>
      <c r="Q171" s="1"/>
      <c r="R171" s="1"/>
      <c r="S171" s="1"/>
    </row>
    <row r="172" spans="1:19" x14ac:dyDescent="0.25">
      <c r="A172" s="9"/>
      <c r="B172" s="9"/>
      <c r="C172" s="9"/>
      <c r="D172" s="9"/>
      <c r="E172" s="9"/>
      <c r="F172" s="9"/>
      <c r="G172" s="9"/>
      <c r="H172" s="13"/>
      <c r="I172" s="13"/>
      <c r="J172" s="13"/>
      <c r="K172" s="9"/>
      <c r="L172" s="9"/>
      <c r="M172" s="9"/>
      <c r="N172" s="9"/>
      <c r="O172" s="4"/>
    </row>
  </sheetData>
  <pageMargins left="0.7" right="0.7" top="0.75" bottom="0.75" header="0.3" footer="0.3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6F45C2-ECC0-47B5-B5D6-7E3896B67BF1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4A84C05A-73F1-473E-B355-44A0B9155D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D6D596-3BC3-470B-9D4A-175820CBDE8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maj 2024 (2)</vt:lpstr>
      <vt:lpstr>cit-10z-2024 (2)</vt:lpstr>
      <vt:lpstr>cit-10z-2024</vt:lpstr>
      <vt:lpstr>grudzień 2024</vt:lpstr>
      <vt:lpstr>listopad 2024</vt:lpstr>
      <vt:lpstr>październik 2024</vt:lpstr>
      <vt:lpstr>wrzesień 2024</vt:lpstr>
      <vt:lpstr>sierpień 2024</vt:lpstr>
      <vt:lpstr>lipiec 2024</vt:lpstr>
      <vt:lpstr>czerwiec 2024</vt:lpstr>
      <vt:lpstr>maj 2024</vt:lpstr>
      <vt:lpstr>kwiecień 2024</vt:lpstr>
      <vt:lpstr>marzec 2024</vt:lpstr>
      <vt:lpstr>LUTY 2024</vt:lpstr>
      <vt:lpstr>STYCZEŃ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Czerwonka, Monika</dc:creator>
  <cp:lastModifiedBy>Czerwonka, Monika</cp:lastModifiedBy>
  <cp:lastPrinted>2021-12-29T06:53:22Z</cp:lastPrinted>
  <dcterms:created xsi:type="dcterms:W3CDTF">2019-11-18T09:51:12Z</dcterms:created>
  <dcterms:modified xsi:type="dcterms:W3CDTF">2025-03-05T09:12:01Z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